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89BAD289-B95F-4602-AEE3-F61000C80B5F}" xr6:coauthVersionLast="47" xr6:coauthVersionMax="47" xr10:uidLastSave="{00000000-0000-0000-0000-000000000000}"/>
  <bookViews>
    <workbookView xWindow="28680" yWindow="-120" windowWidth="29040" windowHeight="15720" firstSheet="1" activeTab="7"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23" r:id="rId7"/>
    <sheet name="Model Construction" sheetId="24" r:id="rId8"/>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_Xs" localSheetId="5">LifeExpectancyData[[Adult Mortality]:[Schooling]]</definedName>
    <definedName name="Allow_Intercept" localSheetId="5">Regression!$B$2</definedName>
    <definedName name="alpha" localSheetId="5">Regression!$M$12</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_xlfn.LAMBDA(_xlpm.All_Xs,_xlop.Include,_xlfn.LET(_xlpm.n,COLUMNS(_xlpm.All_Xs),_xlpm.headers,TRANSPOSE(OFFSET(_xlpm.All_Xs,-1,0,1,_xlpm.n)),IF(_xlfn.ISOMITTED(_xlpm.Include),_xlpm.headers,_xlfn._xlws.FILTER(_xlpm.headers,_xlfn.TAKE(_xlpm.Include,_xlpm.n)))))</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7">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Construction'!Spec_Reference,_xlpm.n_c),_xlpm.hdrs,_xlfn.TOROW('Model Construction'!Header_Names),_xlpm.built,_xlfn.REDUCE("",_xlfn.SEQUENCE(_xlpm.n_c),_xlfn.LAMBDA(_xlpm.acc,_xlpm.j,IF(OR(INDEX(_xlpm.rl,_xlpm.j)&lt;&gt;"Predictor",INDEX(_xlpm.inc,_xlpm.j)&lt;&gt;TRUE),_xlpm.acc,_xlfn.LET(_xlpm.h,INDEX(_xlpm.hdrs,1,_xlpm.j),IF(INDEX(_xlpm.typ,_xlpm.j)&lt;&gt;"Categorical",_xlfn.HSTACK(_xlpm.acc,_xlpm.h),_xlfn.LET(_xlpm.col,INDEX('Model Construction'!Source_Data,0,_xlpm.j),_xlpm.d,INDEX(_xlpm.refs,_xlpm.j),_xlpm.r,IF(_xlpm.d="","",_xlpm.d),_xlpm.lv,Dummy_Levels(_xlpm.col,_xlpm.r,'Model Construction'!Sample_Include()),IF(ISNA(_xlpm.lv),_xlpm.acc,_xlfn.HSTACK(_xlpm.acc,_xlpm.h&amp;": "&amp;_xlpm.lv)))))))),_xlfn.DROP(_xlpm.built,,1)))</definedName>
    <definedName name="data_identifiers" localSheetId="5">LifeExpectancyData[Country]</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7">LifeExpectancyData[#Headers]</definedName>
    <definedName name="Ind_Var_Include" localSheetId="5">Regression!$B$3:$B$16000</definedName>
    <definedName name="Intercept_Only_DF" localSheetId="5">_xlfn.LAMBDA(Regression!Intercept_Only_N()-1)</definedName>
    <definedName name="Intercept_Only_N" localSheetId="5">_xlfn.LAMBDA(COUNTIF(Regression!Regression_Sample_Include,TRUE))</definedName>
    <definedName name="Intercept_Only_Point" localSheetId="5">_xlfn.LAMBDA(AVERAGEIF(Regression!Regression_Sample_Include,TRUE,Regression!y))</definedName>
    <definedName name="Intercept_Only_S" localSheetId="5">_xlfn.LAMBDA(_xlfn.STDEV.S(_xlfn._xlws.FILTER(Regression!y,Regression!Regression_Sample_Include)))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localSheetId="5">OFFSET(Regression!$Y$2,1,0,MAX(IFERROR(Regression!$M$8,1),1),1)</definedName>
    <definedName name="RegChartCookDist" localSheetId="5">OFFSET(Regression!$AE$2,1,0,MAX(IFERROR(Regression!$M$8,1),1),1)</definedName>
    <definedName name="RegChartFitY" localSheetId="5">OFFSET(Regression!$Z$2,1,0,MAX(IFERROR(Regression!$M$8,1),1),1)</definedName>
    <definedName name="RegChartLeverage" localSheetId="5">OFFSET(Regression!$AC$2,1,0,MAX(IFERROR(Regression!$M$8,1),1),1)</definedName>
    <definedName name="RegChartPRESSResid" localSheetId="5">OFFSET(Regression!$AI$2,1,0,MAX(IFERROR(Regression!$M$8,1),1),1)</definedName>
    <definedName name="RegChartQQX" localSheetId="5">OFFSET(Regression!$AF$2,1,0,MAX(IFERROR(Regression!$M$8,1),1),1)</definedName>
    <definedName name="RegChartQQY" localSheetId="5">OFFSET(Regression!$AG$2,1,0,MAX(IFERROR(Regression!$M$8,1),1),1)</definedName>
    <definedName name="RegChartResid" localSheetId="5">OFFSET(Regression!$AA$2,1,0,MAX(IFERROR(Regression!$M$8,1),1),1)</definedName>
    <definedName name="RegChartScaleLoc" localSheetId="5">OFFSET(Regression!$AH$2,1,0,MAX(IFERROR(Regression!$M$8,1),1),1)</definedName>
    <definedName name="RegChartStudResid" localSheetId="5">OFFSET(Regression!$AD$2,1,0,MAX(IFERROR(Regression!$M$8,1),1),1)</definedName>
    <definedName name="Regression_Sample_Include" localSheetId="5">LifeExpectancyData[Full_Data]</definedName>
    <definedName name="Response_Column" localSheetId="7">_xlfn.LAMBDA(_xlfn.LET(_xlpm.n_c,COLUMNS('Model Construction'!Source_Data),_xlpm.rl,_xlfn.TAKE('Model Construction'!Spec_Role,_xlpm.n_c),INDEX('Model Construction'!Source_Data,0,_xlfn.XMATCH("Response",_xlpm.rl))))</definedName>
    <definedName name="Sample_Include" localSheetId="7">_xlfn.LAMBDA(_xlfn.SEQUENCE(ROWS('Model Construction'!Source_Data),1,1,0)=1)</definedName>
    <definedName name="Source_Data" localSheetId="7">LifeExpectancyData[#Data]</definedName>
    <definedName name="Spec_Include" localSheetId="7">'Model Construction'!$C$3:$C$16000</definedName>
    <definedName name="Spec_Order" localSheetId="7">'Model Construction'!$F$3:$F$16000</definedName>
    <definedName name="Spec_Reference" localSheetId="7">'Model Construction'!$E$3:$E$16000</definedName>
    <definedName name="Spec_Role" localSheetId="7">'Model Construction'!$B$3:$B$16000</definedName>
    <definedName name="Spec_Transform" localSheetId="7">'Model Construction'!$G$3:$G$16000</definedName>
    <definedName name="Spec_Type" localSheetId="7">'Model Construction'!$D$3:$D$16000</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PERT_CDF" localSheetId="6">OFFSET(Univariate!$BC$4,1,0,MAX(IFERROR(Number_Of_Histogram_Bins(Univariate!UV_Data,Univariate!$AU$2,Univariate!UV_Include),1),1),1)</definedName>
    <definedName name="UV_FD_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Gamma_CDF" localSheetId="6">OFFSET(Univariate!$AZ$4,1,0,MAX(IFERROR(Number_Of_Histogram_Bins(Univariate!UV_Data,Univariate!$AU$2,Univariate!UV_Include),1),1),1)</definedName>
    <definedName name="UV_FD_Lognormal_CDF" localSheetId="6">OFFSET(Univariate!$AW$4,1,0,MAX(IFERROR(Number_Of_Histogram_Bins(Univariate!UV_Data,Univariate!$AU$2,Univariate!UV_Include),1),1),1)</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Triangular_CDF" localSheetId="6">OFFSET(Univariate!$BA$4,1,0,MAX(IFERROR(Number_Of_Histogram_Bins(Univariate!UV_Data,Univariate!$AU$2,Univariate!UV_Include),1),1),1)</definedName>
    <definedName name="UV_FD_Upper_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Scott_Beta_CDF" localSheetId="6">OFFSET(Univariate!$AP$4,1,0,MAX(IFERROR(Number_Of_Histogram_Bins(Univariate!UV_Data,Univariate!$AI$2,Univariate!UV_Include),1),1),1)</definedName>
    <definedName name="UV_Scott_BetaPERT_CDF" localSheetId="6">OFFSET(Univariate!$AQ$4,1,0,MAX(IFERROR(Number_Of_Histogram_Bins(Univariate!UV_Data,Univariate!$AI$2,Univariate!UV_Include),1),1),1)</definedName>
    <definedName name="UV_Scott_Counts" localSheetId="6">OFFSET(Univariate!$AI$4,1,0,MAX(IFERROR(Number_Of_Histogram_Bins(Univariate!UV_Data,Univariate!$AI$2,Univariate!UV_Include),1),1),1)</definedName>
    <definedName name="UV_Scott_Edges">OFFSET(#REF!,1,0,MAX(IFERROR(num_histogram_bins([0]!UV_Data,#REF!,[0]!UV_Include),1),1),1)</definedName>
    <definedName name="UV_Scott_Exponential_CDF" localSheetId="6">OFFSET(Univariate!$AL$4,1,0,MAX(IFERROR(Number_Of_Histogram_Bins(Univariate!UV_Data,Univariate!$AI$2,Univariate!UV_Include),1),1),1)</definedName>
    <definedName name="UV_Scott_Gamma_CDF" localSheetId="6">OFFSET(Univariate!$AN$4,1,0,MAX(IFERROR(Number_Of_Histogram_Bins(Univariate!UV_Data,Univariate!$AI$2,Univariate!UV_Include),1),1),1)</definedName>
    <definedName name="UV_Scott_Lognormal_CDF" localSheetId="6">OFFSET(Univariate!$AK$4,1,0,MAX(IFERROR(Number_Of_Histogram_Bins(Univariate!UV_Data,Univariate!$AI$2,Univariate!UV_Include),1),1),1)</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Triangular_CDF" localSheetId="6">OFFSET(Univariate!$AO$4,1,0,MAX(IFERROR(Number_Of_Histogram_Bins(Univariate!UV_Data,Univariate!$AI$2,Univariate!UV_Include),1),1),1)</definedName>
    <definedName name="UV_Scott_Upper_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turges_Beta_CDF" localSheetId="6">OFFSET(Univariate!$AD$4,1,0,MAX(IFERROR(Number_Of_Histogram_Bins(Univariate!UV_Data,Univariate!$W$2,Univariate!UV_Include),1),1),1)</definedName>
    <definedName name="UV_Sturges_BetaPERT_CDF" localSheetId="6">OFFSET(Univariate!$AE$4,1,0,MAX(IFERROR(Number_Of_Histogram_Bins(Univariate!UV_Data,Univariate!$W$2,Univariate!UV_Include),1),1),1)</definedName>
    <definedName name="UV_Sturges_Counts" localSheetId="6">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6">OFFSET(Univariate!$Z$4,1,0,MAX(IFERROR(Number_Of_Histogram_Bins(Univariate!UV_Data,Univariate!$W$2,Univariate!UV_Include),1),1),1)</definedName>
    <definedName name="UV_Sturges_Gamma_CDF" localSheetId="6">OFFSET(Univariate!$AB$4,1,0,MAX(IFERROR(Number_Of_Histogram_Bins(Univariate!UV_Data,Univariate!$W$2,Univariate!UV_Include),1),1),1)</definedName>
    <definedName name="UV_Sturges_Lognormal_CDF" localSheetId="6">OFFSET(Univariate!$Y$4,1,0,MAX(IFERROR(Number_Of_Histogram_Bins(Univariate!UV_Data,Univariate!$W$2,Univariate!UV_Include),1),1),1)</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Triangular_CDF" localSheetId="6">OFFSET(Univariate!$AC$4,1,0,MAX(IFERROR(Number_Of_Histogram_Bins(Univariate!UV_Data,Univariate!$W$2,Univariate!UV_Include),1),1),1)</definedName>
    <definedName name="UV_Sturges_Upper_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WB_S1" localSheetId="6">Univariate!$BF$6:$BY$25</definedName>
    <definedName name="UV_WB_S2" localSheetId="6">Univariate!$CB$6:$CU$25</definedName>
    <definedName name="X_s" localSheetId="7">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Construction'!Spec_Reference,_xlpm.n_c),_xlpm.seed,_xlfn.SEQUENCE(ROWS('Model Construction'!Source_Data),1,0,0),_xlpm.built,_xlfn.REDUCE(_xlpm.seed,_xlfn.SEQUENCE(_xlpm.n_c),_xlfn.LAMBDA(_xlpm.acc,_xlpm.j,IF(OR(INDEX(_xlpm.rl,_xlpm.j)&lt;&gt;"Predictor",INDEX(_xlpm.inc,_xlpm.j)&lt;&gt;TRUE),_xlpm.acc,_xlfn.LET(_xlpm.col,INDEX('Model Construction'!Source_Data,0,_xlpm.j),IF(INDEX(_xlpm.typ,_xlpm.j)&lt;&gt;"Categorical",_xlfn.HSTACK(_xlpm.acc,_xlpm.col),_xlfn.LET(_xlpm.d,INDEX(_xlpm.refs,_xlpm.j),_xlpm.r,IF(_xlpm.d="","",_xlpm.d),_xlpm.lv,Dummy_Levels(_xlpm.col,_xlpm.r,'Model Construction'!Sample_Include()),IF(ISNA(_xlpm.lv),_xlpm.acc,_xlfn.HSTACK(_xlpm.acc,--(_xlpm.col=_xlpm.lv))))))))),_xlfn.DROP(_xlpm.built,,1)))</definedName>
    <definedName name="x_s" localSheetId="5">_xlfn.LAMBDA(TRANSPOSE(_xlfn._xlws.FILTER(TRANSPOSE(Regression!All_Xs),_xlfn.TAKE(Regression!Ind_Var_Include,COLUMNS(Regression!All_Xs)))))</definedName>
    <definedName name="y" localSheetId="5">LifeExpectancyData[Life expectancy]</definedName>
    <definedName name="Zero_Predictors_Selected" localSheetId="5">_xlfn.LAMBDA(COUNTIF(_xlfn.TAKE(Regression!Ind_Var_Include,COLUMNS(Regression!All_Xs)),TRUE)=0)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SEQUENCE(_xlpm.k+1,1,_xlpm.min_x,_xlpm.width)))</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F4B00856-A054-4146-B173-5399055117F6}">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25F17CF5-B264-422C-A113-EF8AAD638711}">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6B3BB023-0B98-4288-92F2-A60B4AF83340}">
      <text>
        <r>
          <rPr>
            <b/>
            <sz val="9"/>
            <color indexed="81"/>
            <rFont val="Tahoma"/>
            <family val="2"/>
          </rPr>
          <t>Shows whether the data have a longer tail on one side. Positive means a longer right tail; negative means a longer left tail.</t>
        </r>
      </text>
    </comment>
    <comment ref="H2" authorId="0" shapeId="0" xr:uid="{5731E93D-6EF1-4F47-90B2-3F3F2DE3BA9F}">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FFE3BA95-9DB2-47D1-A083-9B7D29D412C7}">
      <text>
        <r>
          <rPr>
            <b/>
            <sz val="9"/>
            <color indexed="81"/>
            <rFont val="Tahoma"/>
            <family val="2"/>
          </rPr>
          <t>A measure of collinearity with the other predictors. A value of 1 means no overlap; above 5 warrants review, above 10 indicates a problem.</t>
        </r>
      </text>
    </comment>
    <comment ref="J2" authorId="0" shapeId="0" xr:uid="{62BDF793-9428-45A3-86AC-F072692A2AD8}">
      <text>
        <r>
          <rPr>
            <b/>
            <sz val="9"/>
            <color indexed="81"/>
            <rFont val="Tahoma"/>
            <family val="2"/>
          </rPr>
          <t>The fraction of a predictor's variation not explained by the other predictors. Values below 0.2 warrant review; below 0.1 indicate strong collinearity.</t>
        </r>
      </text>
    </comment>
    <comment ref="Y2" authorId="0" shapeId="0" xr:uid="{BFDD635B-5BE9-4598-BC86-8DBB92A6FB9D}">
      <text>
        <r>
          <rPr>
            <b/>
            <sz val="9"/>
            <color indexed="81"/>
            <rFont val="Tahoma"/>
            <family val="2"/>
          </rPr>
          <t>The actual observed outcome values.</t>
        </r>
      </text>
    </comment>
    <comment ref="Z2" authorId="0" shapeId="0" xr:uid="{A012C746-EBB7-49DE-85FC-D5F901C301B0}">
      <text>
        <r>
          <rPr>
            <b/>
            <sz val="9"/>
            <color indexed="81"/>
            <rFont val="Tahoma"/>
            <family val="2"/>
          </rPr>
          <t>The fitted outcome values produced by the model.</t>
        </r>
      </text>
    </comment>
    <comment ref="AA2" authorId="0" shapeId="0" xr:uid="{CEF92C7E-2B29-47FB-A03C-4F0DEFFFC1F1}">
      <text>
        <r>
          <rPr>
            <b/>
            <sz val="9"/>
            <color indexed="81"/>
            <rFont val="Tahoma"/>
            <family val="2"/>
          </rPr>
          <t>Actual Y minus predicted Y. Positive means the row came in above the model's prediction; negative means below.</t>
        </r>
      </text>
    </comment>
    <comment ref="AB2" authorId="0" shapeId="0" xr:uid="{AD510BDE-ED43-4B0B-B11B-D74094F0ADC0}">
      <text>
        <r>
          <rPr>
            <b/>
            <sz val="9"/>
            <color indexed="81"/>
            <rFont val="Tahoma"/>
            <family val="2"/>
          </rPr>
          <t>The prediction error for a row when that row is left out of the fitting step.</t>
        </r>
      </text>
    </comment>
    <comment ref="AC2" authorId="0" shapeId="0" xr:uid="{F57D9AC9-365B-4213-A53E-3F405C814706}">
      <text>
        <r>
          <rPr>
            <b/>
            <sz val="9"/>
            <color indexed="81"/>
            <rFont val="Tahoma"/>
            <family val="2"/>
          </rPr>
          <t>Leverage. It shows how unusual a row's predictor values are relative to the rest of the data.</t>
        </r>
      </text>
    </comment>
    <comment ref="AD2" authorId="0" shapeId="0" xr:uid="{708E9307-A547-4909-8027-6B4846ED5466}">
      <text>
        <r>
          <rPr>
            <b/>
            <sz val="9"/>
            <color indexed="81"/>
            <rFont val="Tahoma"/>
            <family val="2"/>
          </rPr>
          <t>Residuals scaled to account for overall error size and leverage, making outliers easier to compare fairly.</t>
        </r>
      </text>
    </comment>
    <comment ref="AE2" authorId="0" shapeId="0" xr:uid="{E74DBBF6-814E-44B0-9919-91EB07D532DC}">
      <text>
        <r>
          <rPr>
            <b/>
            <sz val="9"/>
            <color indexed="81"/>
            <rFont val="Tahoma"/>
            <family val="2"/>
          </rPr>
          <t>How much a single row can pull the fitted coefficients and predictions around.</t>
        </r>
      </text>
    </comment>
    <comment ref="AF2" authorId="0" shapeId="0" xr:uid="{5642735F-D794-40E4-8FCD-CA642CD580DE}">
      <text>
        <r>
          <rPr>
            <b/>
            <sz val="9"/>
            <color indexed="81"/>
            <rFont val="Tahoma"/>
            <family val="2"/>
          </rPr>
          <t>Expected bell-curve quantiles used for the Q-Q comparison.</t>
        </r>
      </text>
    </comment>
    <comment ref="AG2" authorId="0" shapeId="0" xr:uid="{B593651A-9380-4C65-B942-E27BB24BFB00}">
      <text>
        <r>
          <rPr>
            <b/>
            <sz val="9"/>
            <color indexed="81"/>
            <rFont val="Tahoma"/>
            <family val="2"/>
          </rPr>
          <t>Studentized residuals sorted from smallest to largest for the Q-Q plot.</t>
        </r>
      </text>
    </comment>
    <comment ref="AH2" authorId="0" shapeId="0" xr:uid="{1825D710-3DD5-4FF4-8A21-9C522E07D6B1}">
      <text>
        <r>
          <rPr>
            <b/>
            <sz val="9"/>
            <color indexed="81"/>
            <rFont val="Tahoma"/>
            <family val="2"/>
          </rPr>
          <t>The square root of the absolute studentized residual. A flat pattern suggests stable error spread.</t>
        </r>
      </text>
    </comment>
    <comment ref="AI2" authorId="0" shapeId="0" xr:uid="{3DC7372B-390B-4E14-BBA7-E8864DEAF7D3}">
      <text>
        <r>
          <rPr>
            <b/>
            <sz val="9"/>
            <color indexed="81"/>
            <rFont val="Tahoma"/>
            <family val="2"/>
          </rPr>
          <t>A leverage-adjusted residual used to show how much a row affects out-of-sample prediction error.</t>
        </r>
      </text>
    </comment>
    <comment ref="U3" authorId="0" shapeId="0" xr:uid="{36500C5A-AEA1-4B69-887B-404093F0115D}">
      <text>
        <r>
          <rPr>
            <b/>
            <sz val="9"/>
            <color indexed="81"/>
            <rFont val="Tahoma"/>
            <family val="2"/>
          </rPr>
          <t>The model's single best predicted Y value for the inputs you entered.</t>
        </r>
      </text>
    </comment>
    <comment ref="L4" authorId="0" shapeId="0" xr:uid="{7AB19240-C3B1-4F59-830F-729EED359AB3}">
      <text>
        <r>
          <rPr>
            <b/>
            <sz val="9"/>
            <color indexed="81"/>
            <rFont val="Tahoma"/>
            <family val="2"/>
          </rPr>
          <t>How closely the model's predicted Y values track the actual Y values overall.</t>
        </r>
      </text>
    </comment>
    <comment ref="O4" authorId="0" shapeId="0" xr:uid="{C62945F1-55AA-45AA-9D09-A2BE88ADCE80}">
      <text>
        <r>
          <rPr>
            <b/>
            <sz val="9"/>
            <color indexed="81"/>
            <rFont val="Tahoma"/>
            <family val="2"/>
          </rPr>
          <t>A leave-one-out prediction error score. Lower is better because it means the model predicts unseen rows more accurately.</t>
        </r>
      </text>
    </comment>
    <comment ref="U4" authorId="0" shapeId="0" xr:uid="{83D06058-1892-490F-9D3D-E42AF5266040}">
      <text>
        <r>
          <rPr>
            <b/>
            <sz val="9"/>
            <color indexed="81"/>
            <rFont val="Tahoma"/>
            <family val="2"/>
          </rPr>
          <t>The standard error for a new prediction. It reflects both model uncertainty and ordinary row-to-row noise.</t>
        </r>
      </text>
    </comment>
    <comment ref="L5" authorId="0" shapeId="0" xr:uid="{D7B6D202-B3F2-41F3-846A-B868B7DD806D}">
      <text>
        <r>
          <rPr>
            <b/>
            <sz val="9"/>
            <color indexed="81"/>
            <rFont val="Tahoma"/>
            <family val="2"/>
          </rPr>
          <t>The share of the outcome's variation explained by the model.</t>
        </r>
      </text>
    </comment>
    <comment ref="O5" authorId="0" shapeId="0" xr:uid="{F767EB6E-B09D-415F-B2B4-64B2D5C246C0}">
      <text>
        <r>
          <rPr>
            <b/>
            <sz val="9"/>
            <color indexed="81"/>
            <rFont val="Tahoma"/>
            <family val="2"/>
          </rPr>
          <t>An out-of-sample version of R Square based on leave-one-out prediction. Negative values mean the model predicts worse than just using the average Y.</t>
        </r>
      </text>
    </comment>
    <comment ref="U5" authorId="0" shapeId="0" xr:uid="{6645C8E8-49C9-45F5-8537-9E52C067318A}">
      <text>
        <r>
          <rPr>
            <b/>
            <sz val="9"/>
            <color indexed="81"/>
            <rFont val="Tahoma"/>
            <family val="2"/>
          </rPr>
          <t>The t-distribution cutoff at the chosen confidence level. Multiply by SE Prediction to get the prediction interval half-width.</t>
        </r>
      </text>
    </comment>
    <comment ref="L6" authorId="0" shapeId="0" xr:uid="{8E9D78C0-A263-4B99-9334-59AA6BBE7FAB}">
      <text>
        <r>
          <rPr>
            <b/>
            <sz val="9"/>
            <color indexed="81"/>
            <rFont val="Tahoma"/>
            <family val="2"/>
          </rPr>
          <t>R Square with a penalty for adding predictors that do not help enough.</t>
        </r>
      </text>
    </comment>
    <comment ref="O6" authorId="0" shapeId="0" xr:uid="{1E71C5C9-A31B-463B-ACD6-617582BF7417}">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620159C0-77E4-42B7-92A2-49F337D9275A}">
      <text>
        <r>
          <rPr>
            <b/>
            <sz val="9"/>
            <color indexed="81"/>
            <rFont val="Tahoma"/>
            <family val="2"/>
          </rPr>
          <t>The lower bound of the 95% confidence interval.</t>
        </r>
      </text>
    </comment>
    <comment ref="L7" authorId="0" shapeId="0" xr:uid="{88D117F1-CC13-45E8-BA20-C6D24603EF7E}">
      <text>
        <r>
          <rPr>
            <b/>
            <sz val="9"/>
            <color indexed="81"/>
            <rFont val="Tahoma"/>
            <family val="2"/>
          </rPr>
          <t>The typical size of the model's prediction errors, measured in the same units as Y.</t>
        </r>
      </text>
    </comment>
    <comment ref="O7" authorId="0" shapeId="0" xr:uid="{AF7E964E-DABE-4C0F-A07A-354F781D941B}">
      <text>
        <r>
          <rPr>
            <b/>
            <sz val="9"/>
            <color indexed="81"/>
            <rFont val="Tahoma"/>
            <family val="2"/>
          </rPr>
          <t>A model-comparison score that balances fit against complexity. Lower is better when comparing models on the same data.</t>
        </r>
      </text>
    </comment>
    <comment ref="U7" authorId="0" shapeId="0" xr:uid="{63E73BAC-A2FD-4C1B-8BB8-0EF6968A02FA}">
      <text>
        <r>
          <rPr>
            <b/>
            <sz val="9"/>
            <color indexed="81"/>
            <rFont val="Tahoma"/>
            <family val="2"/>
          </rPr>
          <t>The upper bound of the 95% confidence interval.</t>
        </r>
      </text>
    </comment>
    <comment ref="L8" authorId="0" shapeId="0" xr:uid="{227EC691-0561-4441-89B9-B9FC61B0293C}">
      <text>
        <r>
          <rPr>
            <b/>
            <sz val="9"/>
            <color indexed="81"/>
            <rFont val="Tahoma"/>
            <family val="2"/>
          </rPr>
          <t>The number of rows actually used in the regression after filtering.</t>
        </r>
      </text>
    </comment>
    <comment ref="O8" authorId="0" shapeId="0" xr:uid="{F5909D37-689C-40A1-8B28-A15C7BB4B52C}">
      <text>
        <r>
          <rPr>
            <b/>
            <sz val="9"/>
            <color indexed="81"/>
            <rFont val="Tahoma"/>
            <family val="2"/>
          </rPr>
          <t>Another model-comparison score like AIC, but it penalizes extra predictors more strongly.</t>
        </r>
      </text>
    </comment>
    <comment ref="U8" authorId="0" shapeId="0" xr:uid="{34226D2A-DE27-4535-9016-5A69F34F3BD7}">
      <text>
        <r>
          <rPr>
            <b/>
            <sz val="9"/>
            <color indexed="81"/>
            <rFont val="Tahoma"/>
            <family val="2"/>
          </rPr>
          <t>The probability level associated with the interval. With alpha 0.05, this is 95%.</t>
        </r>
      </text>
    </comment>
    <comment ref="O9" authorId="0" shapeId="0" xr:uid="{0A30F56F-7AD8-461C-86E5-9DAEF30B076E}">
      <text>
        <r>
          <rPr>
            <b/>
            <sz val="9"/>
            <color indexed="81"/>
            <rFont val="Tahoma"/>
            <family val="2"/>
          </rPr>
          <t>AIC with an extra correction for small samples.</t>
        </r>
      </text>
    </comment>
    <comment ref="O10" authorId="0" shapeId="0" xr:uid="{A4BFD6AA-0181-4502-8E6E-104F7DFCC3F0}">
      <text>
        <r>
          <rPr>
            <b/>
            <sz val="9"/>
            <color indexed="81"/>
            <rFont val="Tahoma"/>
            <family val="2"/>
          </rPr>
          <t>A numeric check of how close the residuals are to a normal bell shape. Values closer to 1 are better.</t>
        </r>
      </text>
    </comment>
    <comment ref="L12" authorId="0" shapeId="0" xr:uid="{4C702269-0482-49B0-A5DD-4CBD0EF5FF10}">
      <text>
        <r>
          <rPr>
            <b/>
            <sz val="9"/>
            <color indexed="81"/>
            <rFont val="Tahoma"/>
            <family val="2"/>
          </rPr>
          <t>The cutoff for statistical significance. At 0.05, results with p-values below 0.05 are treated as statistically significant.</t>
        </r>
      </text>
    </comment>
    <comment ref="M14" authorId="0" shapeId="0" xr:uid="{F2561891-88CE-4564-A014-42FE3E01FEEF}">
      <text>
        <r>
          <rPr>
            <b/>
            <sz val="9"/>
            <color indexed="81"/>
            <rFont val="Tahoma"/>
            <family val="2"/>
          </rPr>
          <t>The number of independent data points available to estimate each part of the model — total rows minus one for each estimated parameter.</t>
        </r>
      </text>
    </comment>
    <comment ref="N14" authorId="0" shapeId="0" xr:uid="{434148FD-F41B-419A-A2ED-5EAB62819298}">
      <text>
        <r>
          <rPr>
            <b/>
            <sz val="9"/>
            <color indexed="81"/>
            <rFont val="Tahoma"/>
            <family val="2"/>
          </rPr>
          <t>The total variation attributed to that source — regression, residual, or total. The raw material from which MS and F are calculated.</t>
        </r>
      </text>
    </comment>
    <comment ref="O14" authorId="0" shapeId="0" xr:uid="{0EB551BC-FB7D-4985-BAD2-1C7AE41C4385}">
      <text>
        <r>
          <rPr>
            <b/>
            <sz val="9"/>
            <color indexed="81"/>
            <rFont val="Tahoma"/>
            <family val="2"/>
          </rPr>
          <t>Sum of squares averaged over its degrees of freedom — a per-unit measure of variation for that source.</t>
        </r>
      </text>
    </comment>
    <comment ref="P14" authorId="0" shapeId="0" xr:uid="{7CD6790F-E6EC-4963-8380-C0BF37F5A544}">
      <text>
        <r>
          <rPr>
            <b/>
            <sz val="9"/>
            <color indexed="81"/>
            <rFont val="Tahoma"/>
            <family val="2"/>
          </rPr>
          <t>The model-vs-noise ratio used in the overall regression significance test.</t>
        </r>
      </text>
    </comment>
    <comment ref="Q14" authorId="0" shapeId="0" xr:uid="{65B694BE-5D95-4F2F-A399-0293FFC59241}">
      <text>
        <r>
          <rPr>
            <b/>
            <sz val="9"/>
            <color indexed="81"/>
            <rFont val="Tahoma"/>
            <family val="2"/>
          </rPr>
          <t>The p-value for the overall F test. Small values mean the model as a whole is unlikely to be pure noise.</t>
        </r>
      </text>
    </comment>
    <comment ref="L15" authorId="0" shapeId="0" xr:uid="{21909F2A-7C13-4124-BEDF-7B60B0FFA1C7}">
      <text>
        <r>
          <rPr>
            <b/>
            <sz val="9"/>
            <color indexed="81"/>
            <rFont val="Tahoma"/>
            <family val="2"/>
          </rPr>
          <t>The variation explained by the predictors taken together.</t>
        </r>
      </text>
    </comment>
    <comment ref="L16" authorId="0" shapeId="0" xr:uid="{CC55E9A8-2FFF-43C0-B102-0EBCDD731F4A}">
      <text>
        <r>
          <rPr>
            <b/>
            <sz val="9"/>
            <color indexed="81"/>
            <rFont val="Tahoma"/>
            <family val="2"/>
          </rPr>
          <t>The variation the model does not explain.</t>
        </r>
      </text>
    </comment>
    <comment ref="L17" authorId="0" shapeId="0" xr:uid="{ABABC8E8-F88B-4269-BB64-E4A60E9ED84B}">
      <text>
        <r>
          <rPr>
            <b/>
            <sz val="9"/>
            <color indexed="81"/>
            <rFont val="Tahoma"/>
            <family val="2"/>
          </rPr>
          <t>All variation in the outcome before splitting it into explained and unexplained parts.</t>
        </r>
      </text>
    </comment>
    <comment ref="M20" authorId="0" shapeId="0" xr:uid="{CF145EB3-AFCC-44F0-8A25-AB658D94A0F1}">
      <text>
        <r>
          <rPr>
            <b/>
            <sz val="9"/>
            <color indexed="81"/>
            <rFont val="Tahoma"/>
            <family val="2"/>
          </rPr>
          <t>The fitted weights used to turn predictor values into predictions.</t>
        </r>
      </text>
    </comment>
    <comment ref="N20" authorId="0" shapeId="0" xr:uid="{43887339-92CC-4BB0-ADDC-92FEDDFE32CF}">
      <text>
        <r>
          <rPr>
            <b/>
            <sz val="9"/>
            <color indexed="81"/>
            <rFont val="Tahoma"/>
            <family val="2"/>
          </rPr>
          <t>How uncertain each coefficient estimate is.</t>
        </r>
      </text>
    </comment>
    <comment ref="O20" authorId="0" shapeId="0" xr:uid="{5292725F-0FF9-49CE-BD8B-5901B54E79A3}">
      <text>
        <r>
          <rPr>
            <b/>
            <sz val="9"/>
            <color indexed="81"/>
            <rFont val="Tahoma"/>
            <family val="2"/>
          </rPr>
          <t>How many standard errors the coefficient is away from zero.</t>
        </r>
      </text>
    </comment>
    <comment ref="P20" authorId="0" shapeId="0" xr:uid="{E33C1C81-F379-4632-83AF-8771B587B9E6}">
      <text>
        <r>
          <rPr>
            <b/>
            <sz val="9"/>
            <color indexed="81"/>
            <rFont val="Tahoma"/>
            <family val="2"/>
          </rPr>
          <t>How surprising this coefficient would be if its true effect were zero. Smaller values mean stronger evidence of a real effect.</t>
        </r>
      </text>
    </comment>
    <comment ref="Q20" authorId="0" shapeId="0" xr:uid="{26662873-D5BF-4106-B123-F00850404F2E}">
      <text>
        <r>
          <rPr>
            <b/>
            <sz val="9"/>
            <color indexed="81"/>
            <rFont val="Tahoma"/>
            <family val="2"/>
          </rPr>
          <t>The lower bound of the 95% confidence interval.</t>
        </r>
      </text>
    </comment>
    <comment ref="R20" authorId="0" shapeId="0" xr:uid="{A17CF239-DBEA-42B7-9F29-6EADFA9ADE40}">
      <text>
        <r>
          <rPr>
            <b/>
            <sz val="9"/>
            <color indexed="81"/>
            <rFont val="Tahoma"/>
            <family val="2"/>
          </rPr>
          <t>The upper bound of the 95% confidence interval.</t>
        </r>
      </text>
    </comment>
    <comment ref="S20" authorId="0" shapeId="0" xr:uid="{46155C6C-449B-43AC-8174-A9FF19D606E8}">
      <text>
        <r>
          <rPr>
            <b/>
            <sz val="9"/>
            <color indexed="81"/>
            <rFont val="Tahoma"/>
            <family val="2"/>
          </rPr>
          <t>The coefficient after standardizing units, so predictors can be compared on the same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F3" authorId="0" shapeId="0" xr:uid="{2B6B010D-96CC-4C50-B2B2-DA328272E83D}">
      <text>
        <r>
          <rPr>
            <b/>
            <sz val="9"/>
            <color indexed="81"/>
            <rFont val="Tahoma"/>
            <family val="2"/>
          </rPr>
          <t>Reserved for a future release — not yet used by any formula.</t>
        </r>
      </text>
    </comment>
    <comment ref="G3" authorId="0" shapeId="0" xr:uid="{FF24C6DE-FFBB-4860-A428-0D678809EA49}">
      <text>
        <r>
          <rPr>
            <b/>
            <sz val="9"/>
            <color indexed="81"/>
            <rFont val="Tahoma"/>
            <family val="2"/>
          </rPr>
          <t>Reserved for a future release — not yet used by any formula.</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<sst xmlns="http://schemas.openxmlformats.org/spreadsheetml/2006/main" count="6922" uniqueCount="989">
  <si>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</si>
  <si>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</si>
  <si>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</si>
  <si>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</si>
  <si>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</si>
  <si>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</si>
  <si>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</si>
  <si>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</si>
  <si>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</si>
  <si>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</si>
  <si>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</si>
  <si>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</si>
  <si>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</si>
  <si>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</si>
  <si>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</si>
  <si>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</si>
  <si>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</si>
  <si>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</si>
  <si>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</si>
  <si>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</si>
  <si>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</si>
  <si>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</si>
  <si>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</si>
  <si>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</si>
  <si>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</si>
  <si>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</si>
  <si>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</si>
  <si>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</si>
  <si>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</si>
  <si>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</si>
  <si>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</si>
  <si>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</si>
  <si>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</si>
  <si>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</si>
  <si>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</si>
  <si>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</si>
  <si>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</si>
  <si>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</si>
  <si>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</si>
  <si>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</si>
  <si>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</si>
  <si>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</si>
  <si>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</si>
  <si>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</si>
  <si>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</si>
  <si>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</si>
  <si>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</si>
  <si>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</si>
  <si>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</si>
  <si>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</si>
  <si>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</si>
  <si>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</si>
  <si>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</si>
  <si>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</si>
  <si>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</si>
  <si>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</si>
  <si>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</si>
  <si>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</si>
  <si>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</si>
  <si>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</si>
  <si>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</si>
  <si>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</si>
  <si>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</si>
  <si>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</si>
  <si>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</si>
  <si>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</si>
  <si>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</si>
  <si>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</si>
  <si>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</si>
  <si>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</si>
  <si>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</si>
  <si>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</si>
  <si>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</si>
  <si>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</si>
  <si>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</si>
  <si>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</si>
  <si>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</si>
  <si>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</si>
  <si>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</si>
  <si>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</si>
  <si>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</si>
  <si>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</si>
  <si>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</si>
  <si>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</si>
  <si>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</si>
  <si>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</si>
  <si>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</si>
  <si>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</si>
  <si>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</si>
  <si>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</si>
  <si>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</si>
  <si>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</si>
  <si>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</si>
  <si>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</si>
  <si>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</si>
  <si>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</si>
  <si>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</si>
  <si>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</si>
  <si>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</si>
  <si>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</si>
  <si>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</si>
  <si>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</si>
  <si>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</si>
  <si>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</si>
  <si>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</si>
  <si>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</si>
  <si>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</si>
  <si>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</si>
  <si>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</si>
  <si>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</si>
  <si>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</si>
  <si>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</si>
  <si>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</si>
  <si>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</si>
  <si>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</si>
  <si>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</si>
  <si>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</si>
  <si>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</si>
  <si>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</si>
  <si>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</si>
  <si>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</si>
  <si>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</si>
  <si>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</si>
  <si>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</si>
  <si>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</si>
  <si>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</si>
  <si>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</si>
  <si>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</si>
  <si>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</si>
  <si>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</si>
  <si>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</si>
  <si>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</si>
  <si>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</si>
  <si>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</si>
  <si>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</si>
  <si>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</si>
  <si>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</si>
  <si>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</si>
  <si>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</si>
  <si>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</si>
  <si>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</si>
  <si>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</si>
  <si>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</si>
  <si>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</si>
  <si>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</si>
  <si>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</si>
  <si>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</si>
  <si>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</si>
  <si>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</si>
  <si>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</si>
  <si>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</si>
  <si>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</si>
  <si>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</si>
  <si>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</si>
  <si>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</si>
  <si>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</si>
  <si>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</si>
  <si>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</si>
  <si>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</si>
  <si>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</si>
  <si>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</si>
  <si>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</si>
  <si>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</si>
  <si>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</si>
  <si>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</si>
  <si>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</si>
  <si>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</si>
  <si>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</si>
  <si>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</si>
  <si>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</si>
  <si>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</si>
  <si>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</si>
  <si>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</si>
  <si>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</si>
  <si>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</si>
  <si>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</si>
  <si>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</si>
  <si>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</si>
  <si>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</si>
  <si>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</si>
  <si>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</si>
  <si>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</si>
  <si>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</si>
  <si>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</si>
  <si>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</si>
  <si>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</si>
  <si>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</si>
  <si>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</si>
  <si>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</si>
  <si>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</si>
  <si>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</si>
  <si>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</si>
  <si>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</si>
  <si>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</si>
  <si>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</si>
  <si>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</si>
  <si>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</si>
  <si>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</si>
  <si>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</si>
  <si>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</si>
  <si>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</si>
  <si>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</si>
  <si>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</si>
  <si>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</si>
  <si>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</si>
  <si>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</si>
  <si>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</si>
  <si>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</si>
  <si>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</si>
  <si>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</si>
  <si>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</si>
  <si>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</si>
  <si>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</si>
  <si>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</si>
  <si>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</si>
  <si>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</si>
  <si>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</si>
  <si>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</si>
  <si>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</si>
  <si>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</si>
  <si>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</si>
  <si>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</si>
  <si>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</si>
  <si>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</si>
  <si>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</si>
  <si>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</si>
  <si>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</si>
  <si>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</si>
  <si>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</si>
  <si>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</si>
  <si>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</si>
  <si>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</si>
  <si>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</si>
  <si>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</si>
  <si>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</si>
  <si>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</si>
  <si>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</si>
  <si>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</si>
  <si>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</si>
  <si>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</si>
  <si>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</si>
  <si>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</si>
  <si>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</si>
  <si>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</si>
  <si>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</si>
  <si>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</si>
  <si>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</si>
  <si>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</si>
  <si>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</si>
  <si>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</si>
  <si>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</si>
  <si>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</si>
  <si>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</si>
  <si>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</si>
  <si>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</si>
  <si>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</si>
  <si>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</si>
  <si>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</si>
  <si>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</si>
  <si>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</si>
  <si>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</si>
  <si>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</si>
  <si>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</si>
  <si>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</si>
  <si>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</si>
  <si>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</si>
  <si>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</si>
  <si>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</si>
  <si>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</si>
  <si>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</si>
  <si>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</si>
  <si>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</si>
  <si>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</si>
  <si>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</si>
  <si>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</si>
  <si>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</si>
  <si>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</si>
  <si>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</si>
  <si>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</si>
  <si>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</si>
  <si>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</si>
  <si>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</si>
  <si>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</si>
  <si>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</si>
  <si>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</si>
  <si>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</si>
  <si>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</si>
  <si>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</si>
  <si>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</si>
  <si>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</si>
  <si>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</si>
  <si>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</si>
  <si>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</si>
  <si>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</si>
  <si>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</si>
  <si>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</si>
  <si>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</si>
  <si>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</si>
  <si>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</si>
  <si>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</si>
  <si>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</si>
  <si>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</si>
  <si>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</si>
  <si>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</si>
  <si>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</si>
  <si>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</si>
  <si>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</si>
  <si>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</si>
  <si>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</si>
  <si>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</si>
  <si>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</si>
  <si>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</si>
  <si>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</si>
  <si>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</si>
  <si>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</si>
  <si>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</si>
  <si>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</si>
  <si>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</si>
  <si>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</si>
  <si>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</si>
  <si>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</si>
  <si>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</si>
  <si>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</si>
  <si>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</si>
  <si>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</si>
  <si>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</si>
  <si>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</si>
  <si>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</si>
  <si>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</si>
  <si>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</si>
  <si>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</si>
  <si>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</si>
  <si>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</si>
  <si>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</si>
  <si>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</si>
  <si>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</si>
  <si>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</si>
  <si>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</si>
  <si>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</si>
  <si>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</si>
  <si>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</si>
  <si>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</si>
  <si>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</si>
  <si>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</si>
  <si>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</si>
  <si>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</si>
  <si>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</si>
  <si>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</si>
  <si>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</si>
  <si>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</si>
  <si>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</si>
  <si>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</si>
  <si>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</si>
  <si>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</si>
  <si>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</si>
  <si>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</si>
  <si>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</si>
  <si>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</si>
  <si>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</si>
  <si>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</si>
  <si>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</si>
  <si>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</si>
  <si>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</si>
  <si>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</si>
  <si>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</si>
  <si>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</si>
  <si>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</si>
  <si>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</si>
  <si>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</si>
  <si>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</si>
  <si>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</si>
  <si>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</si>
  <si>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</si>
  <si>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</si>
  <si>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</si>
  <si>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</si>
  <si>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</si>
  <si>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</si>
  <si>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</si>
  <si>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</si>
  <si>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</si>
  <si>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</si>
  <si>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</si>
  <si>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</si>
  <si>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</si>
  <si>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</si>
  <si>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</si>
  <si>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</si>
  <si>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</si>
  <si>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</si>
  <si>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</si>
  <si>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</si>
  <si>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</si>
  <si>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</si>
  <si>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</si>
  <si>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</si>
  <si>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</si>
  <si>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</si>
  <si>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</si>
  <si>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</si>
  <si>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</si>
  <si>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</si>
  <si>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</si>
  <si>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</si>
  <si>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</si>
  <si>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</si>
  <si>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</si>
  <si>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</si>
  <si>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</si>
  <si>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</si>
  <si>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</si>
  <si>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</si>
  <si>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</si>
  <si>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</si>
  <si>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</si>
  <si>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</si>
  <si>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</si>
  <si>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</si>
  <si>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</si>
  <si>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</si>
  <si>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</si>
  <si>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</si>
  <si>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</si>
  <si>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</si>
  <si>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</si>
  <si>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</si>
  <si>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</si>
  <si>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</si>
  <si>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</si>
  <si>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</si>
  <si>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</si>
  <si>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</si>
  <si>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</si>
  <si>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</si>
  <si>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</si>
  <si>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</si>
  <si>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</si>
  <si>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</si>
  <si>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</si>
  <si>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</si>
  <si>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</si>
  <si>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</si>
  <si>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</si>
  <si>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</si>
  <si>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</si>
  <si>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</si>
  <si>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</si>
  <si>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</si>
  <si>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</si>
  <si>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</si>
  <si>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</si>
  <si>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</si>
  <si>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</si>
  <si>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</si>
  <si>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</si>
  <si>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</si>
  <si>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</si>
  <si>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</si>
  <si>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</si>
  <si>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</si>
  <si>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</si>
  <si>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</si>
  <si>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</si>
  <si>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</si>
  <si>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</si>
  <si>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</si>
  <si>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</si>
  <si>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</si>
  <si>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</si>
  <si>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</si>
  <si>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</si>
  <si>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</si>
  <si>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</si>
  <si>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</si>
  <si>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</si>
  <si>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</si>
  <si>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</si>
  <si>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</si>
  <si>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</si>
  <si>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</si>
  <si>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</si>
  <si>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</si>
  <si>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</si>
  <si>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</si>
  <si>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</si>
  <si>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</si>
  <si>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</si>
  <si>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</si>
  <si>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</si>
  <si>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</si>
  <si>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</si>
  <si>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</si>
  <si>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</si>
  <si>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</si>
  <si>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</si>
  <si>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</si>
  <si>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</si>
  <si>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</si>
  <si>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</si>
  <si>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</si>
  <si>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</si>
  <si>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</si>
  <si>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</si>
  <si>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</si>
  <si>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</si>
  <si>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</si>
  <si>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</si>
  <si>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</si>
  <si>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</si>
  <si>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</si>
  <si>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</si>
  <si>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</si>
  <si>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</si>
  <si>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</si>
  <si>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</si>
  <si>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</si>
  <si>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</si>
  <si>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</si>
  <si>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</si>
  <si>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</si>
  <si>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</si>
  <si>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</si>
  <si>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</si>
  <si>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</si>
  <si>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</si>
  <si>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</si>
  <si>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</si>
  <si>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</si>
  <si>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</si>
  <si>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</si>
  <si>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</si>
  <si>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</si>
  <si>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</si>
  <si>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</si>
  <si>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</si>
  <si>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</si>
  <si>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</si>
  <si>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</si>
  <si>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</si>
  <si>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</si>
  <si>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</si>
  <si>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</si>
  <si>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</si>
  <si>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</si>
  <si>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</si>
  <si>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</si>
  <si>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</si>
  <si>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</si>
  <si>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</si>
  <si>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</si>
  <si>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</si>
  <si>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</si>
  <si>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</si>
  <si>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</si>
  <si>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</si>
  <si>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</si>
  <si>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</si>
  <si>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</si>
  <si>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</si>
  <si>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</si>
  <si>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</si>
  <si>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</si>
  <si>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</si>
  <si>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</si>
  <si>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</si>
  <si>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</si>
  <si>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</si>
  <si>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</si>
  <si>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</si>
  <si>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</si>
  <si>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</si>
  <si>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</si>
  <si>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</si>
  <si>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</si>
  <si>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</si>
  <si>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</si>
  <si>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</si>
  <si>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</si>
  <si>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</si>
  <si>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</si>
  <si>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</si>
  <si>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</si>
  <si>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</si>
  <si>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</si>
  <si>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</si>
  <si>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</si>
  <si>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</si>
  <si>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</si>
  <si>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</si>
  <si>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</si>
  <si>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</si>
  <si>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</si>
  <si>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</si>
  <si>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</si>
  <si>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</si>
  <si>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</si>
  <si>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</si>
  <si>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</si>
  <si>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</si>
  <si>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</si>
  <si>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</si>
  <si>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</si>
  <si>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</si>
  <si>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</si>
  <si>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</si>
  <si>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</si>
  <si>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</si>
  <si>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</si>
  <si>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</si>
  <si>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</si>
  <si>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</si>
  <si>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</si>
  <si>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</si>
  <si>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</si>
  <si>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</si>
  <si>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</si>
  <si>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</si>
  <si>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</si>
  <si>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</si>
  <si>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</si>
  <si>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</si>
  <si>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</si>
  <si>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</si>
  <si>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</si>
  <si>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</si>
  <si>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</si>
  <si>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</si>
  <si>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</si>
  <si>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</si>
  <si>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</si>
  <si>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</si>
  <si>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</si>
  <si>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</si>
  <si>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</si>
  <si>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</si>
  <si>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</si>
  <si>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</si>
  <si>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</si>
  <si>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</si>
  <si>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</si>
  <si>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</si>
  <si>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</si>
  <si>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</si>
  <si>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</si>
  <si>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</si>
  <si>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</si>
  <si>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</si>
  <si>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</si>
  <si>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</si>
  <si>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</si>
  <si>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</si>
  <si>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</si>
  <si>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</si>
  <si>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</si>
  <si>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</si>
  <si>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</si>
  <si>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</si>
  <si>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</si>
  <si>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</si>
  <si>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</si>
  <si>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</si>
  <si>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</si>
  <si>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</si>
  <si>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</si>
  <si>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</si>
  <si>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</si>
  <si>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</si>
  <si>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</si>
  <si>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</si>
  <si>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</si>
  <si>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</si>
  <si>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</si>
  <si>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</si>
  <si>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</si>
  <si>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</si>
  <si>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</si>
  <si>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</si>
  <si>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</si>
  <si>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</si>
  <si>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</si>
  <si>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</si>
  <si>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</si>
  <si>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</si>
  <si>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</si>
  <si>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</si>
  <si>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</si>
  <si>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</si>
  <si>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</si>
  <si>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</si>
  <si>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</si>
  <si>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</si>
  <si>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</si>
  <si>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</si>
  <si>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</si>
  <si>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</si>
  <si>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</si>
  <si>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</si>
  <si>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</si>
  <si>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</si>
  <si>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</si>
  <si>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</si>
  <si>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</si>
  <si>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</si>
  <si>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</si>
  <si>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</si>
  <si>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</si>
  <si>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</si>
  <si>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</si>
  <si>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</si>
  <si>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</si>
  <si>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</si>
  <si>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</si>
  <si>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</si>
  <si>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</si>
  <si>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</si>
  <si>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</si>
  <si>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</si>
  <si>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</si>
  <si>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</si>
  <si>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</si>
  <si>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</si>
  <si>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</si>
  <si>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</si>
  <si>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</si>
  <si>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</si>
  <si>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</si>
  <si>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</si>
  <si>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</si>
  <si>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</si>
  <si>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</si>
  <si>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</si>
  <si>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</si>
  <si>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</si>
  <si>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</si>
  <si>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</si>
  <si>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</si>
  <si>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</si>
  <si>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</si>
  <si>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</si>
  <si>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</si>
  <si>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</si>
  <si>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</si>
  <si>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</si>
  <si>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</si>
  <si>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</si>
  <si>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</si>
  <si>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</si>
  <si>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</si>
  <si>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</si>
  <si>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</si>
  <si>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</si>
  <si>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</si>
  <si>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</si>
  <si>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</si>
  <si>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</si>
  <si>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</si>
  <si>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</si>
  <si>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</si>
  <si>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</si>
  <si>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</si>
  <si>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</si>
  <si>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</si>
  <si>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</si>
  <si>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</si>
  <si>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</si>
  <si>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</si>
  <si>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</si>
  <si>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</si>
  <si>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</si>
  <si>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</si>
  <si>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</si>
  <si>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</si>
  <si>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</si>
  <si>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</si>
  <si>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</si>
  <si>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</si>
  <si>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</si>
  <si>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</si>
  <si>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</si>
  <si>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</si>
  <si>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</si>
  <si>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</si>
  <si>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</si>
  <si>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</si>
  <si>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</si>
  <si>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</si>
  <si>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</si>
  <si>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</si>
  <si>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</si>
  <si>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</si>
  <si>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</si>
  <si>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</si>
  <si>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</si>
  <si>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</si>
  <si>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</si>
  <si>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</si>
  <si>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</si>
  <si>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</si>
  <si>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</si>
  <si>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</si>
  <si>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</si>
  <si>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</si>
  <si>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</si>
  <si>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</si>
  <si>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</si>
  <si>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</si>
  <si>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</si>
  <si>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</si>
  <si>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</si>
  <si>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</si>
  <si>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</si>
  <si>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</si>
  <si>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</si>
  <si>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</si>
  <si>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</si>
  <si>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</si>
  <si>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</si>
  <si>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</si>
  <si>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</si>
  <si>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</si>
  <si>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</si>
  <si>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</si>
  <si>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</si>
  <si>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</si>
  <si>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</si>
  <si>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</si>
  <si>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</si>
  <si>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</si>
  <si>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</si>
  <si>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</si>
  <si>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</si>
  <si>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</si>
  <si>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</si>
  <si>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</si>
  <si>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</si>
  <si>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</si>
  <si>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</si>
  <si>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</si>
  <si>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</si>
  <si>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</si>
  <si>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</si>
  <si>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</si>
  <si>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</si>
  <si>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</si>
  <si>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</si>
  <si>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</si>
  <si>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</si>
  <si>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</si>
  <si>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</si>
  <si>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</si>
  <si>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</si>
  <si>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</si>
  <si>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</si>
  <si>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data maximum. The vector is computed as SEQUENCE(k+1, 1, min, width), so every boundary is evenly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</si>
  <si>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</si>
  <si>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</si>
  <si>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</si>
  <si>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</si>
  <si>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</si>
  <si>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</si>
  <si>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</si>
  <si>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</si>
  <si>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</si>
  <si>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</si>
  <si>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</si>
  <si>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</si>
  <si>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</si>
  <si>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</si>
  <si>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</si>
  <si>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</si>
  <si>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</si>
  <si>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</si>
  <si>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</si>
  <si>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</si>
  <si>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Optional — row identifiers:</t>
  </si>
  <si>
    <t>Update data_identifiers (the "Refers To" field) to a single column in the same table containing a label for each row (e.g., a name, ID, or date). It must span exactly the same rows as All_Xs. These labels appear in the Residual Output section so you can trace flagged observations back to the records they came from. If left unset or the FILTER fails, rows are labeled generically as "Observation 1", "Observation 2", etc.</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</si>
  <si>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</si>
  <si>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</si>
  <si>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</si>
  <si>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</si>
  <si>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</si>
  <si>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</si>
  <si>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</si>
  <si>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</si>
  <si>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</si>
  <si>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</si>
  <si>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</si>
  <si>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</si>
  <si>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</si>
  <si>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</si>
  <si>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</si>
  <si>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</si>
  <si>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</si>
  <si>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</si>
  <si>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</si>
  <si>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</si>
  <si>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</si>
  <si>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</si>
  <si>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</si>
  <si>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</si>
  <si>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</si>
  <si>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</si>
  <si>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</si>
  <si>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</si>
  <si>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</si>
  <si>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</si>
  <si>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</si>
  <si>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</si>
  <si>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</si>
  <si>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</si>
  <si>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</si>
  <si>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</si>
  <si>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</si>
  <si>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</si>
  <si>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</si>
  <si>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</si>
  <si>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</si>
  <si>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</si>
  <si>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</si>
  <si>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</si>
  <si>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</si>
  <si>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</si>
  <si>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</si>
  <si>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</si>
  <si>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</si>
  <si>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</si>
  <si>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</si>
  <si>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</si>
  <si>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</si>
  <si>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</si>
  <si>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</si>
  <si>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</si>
  <si>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</si>
  <si>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</si>
  <si>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</si>
  <si>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</si>
  <si>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</si>
  <si>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</si>
  <si>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</si>
  <si>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</si>
  <si>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</si>
  <si>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</si>
  <si>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</si>
  <si>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</si>
  <si>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</si>
  <si>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</si>
  <si>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</si>
  <si>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=LAMBDA(data, [method], [filter],
  LET(
    filt_arg, IF(ISOMITTED(filter), ISNUMBER(data), filter),
    x, FILTER(data, filt_arg),
    min_x, MIN(x),
    max_x, MAX(x),
    k, Number_Of_Histogram_Bins(data, IF(ISOMITTED(method), "FD", method), filt_arg),
    width, (max_x - min_x) / k,
    SEQUENCE(k + 1, 1, min_x, width)
  ))</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</si>
  <si>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</si>
  <si>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</si>
  <si>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</si>
  <si>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</si>
  <si>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</si>
  <si>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</si>
  <si>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</si>
  <si>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</si>
  <si>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</si>
  <si>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</si>
  <si>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</si>
  <si>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</si>
  <si>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</si>
  <si>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</si>
  <si>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</si>
  <si>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</si>
  <si>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</si>
  <si>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</si>
  <si>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</si>
  <si>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</si>
  <si>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</si>
  <si>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</si>
  <si>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</si>
  <si>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</si>
  <si>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</si>
  <si>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</si>
  <si>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2.1.0</t>
  </si>
  <si>
    <t>Post-v2 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v3.0 milestone.</t>
  </si>
  <si>
    <t>Model Construction</t>
  </si>
  <si>
    <t>Variable</t>
  </si>
  <si>
    <t>Role</t>
  </si>
  <si>
    <t>Type</t>
  </si>
  <si>
    <t>Reference Level</t>
  </si>
  <si>
    <t>Order</t>
  </si>
  <si>
    <t>Transform</t>
  </si>
  <si>
    <t>Levels</t>
  </si>
  <si>
    <t>Identifier</t>
  </si>
  <si>
    <t>Continuous</t>
  </si>
  <si>
    <t>None</t>
  </si>
  <si>
    <t>Categorical</t>
  </si>
  <si>
    <t>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</si>
</sst>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0" fontId="1" fillId="2" borderId="8" xfId="0" applyFont="1" applyFill="1" applyBorder="1"/>
    <xf numFmtId="0" fontId="0" fillId="0" borderId="9" xfId="0" applyBorder="1"/>
    <xf numFmtId="0" fontId="0" fillId="0" borderId="10" xfId="0"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cellXfs>
  <cellStyles count="1">
    <cellStyle name="Normal" xfId="0" builtinId="0"/>
  </cellStyles>
  <dxfs count="64">
    <dxf>
      <font>
        <color rgb="FF9C0006"/>
      </font>
      <fill>
        <patternFill>
          <bgColor rgb="FFFFC7CE"/>
        </patternFill>
      </fill>
    </dxf>
    <dxf>
      <font>
        <color rgb="FF9C0006"/>
      </font>
      <fill>
        <patternFill>
          <bgColor rgb="FFFFC7CE"/>
        </patternFill>
      </fill>
    </dxf>
    <dxf>
      <font>
        <color rgb="FF969696"/>
      </font>
    </dxf>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35A8-4685-9D15-B0D6054199A6}"/>
            </c:ext>
          </c:extLst>
        </c:ser>
        <c:dLbls>
          <c:showLegendKey val="0"/>
          <c:showVal val="0"/>
          <c:showCatName val="0"/>
          <c:showSerName val="0"/>
          <c:showPercent val="0"/>
          <c:showBubbleSize val="0"/>
        </c:dLbls>
        <c:axId val="2138038351"/>
        <c:axId val="2019648815"/>
      </c:scatterChart>
      <c:valAx>
        <c:axId val="213803835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19648815"/>
        <c:crosses val="autoZero"/>
        <c:crossBetween val="midCat"/>
      </c:valAx>
      <c:valAx>
        <c:axId val="2019648815"/>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1380383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01A0-4052-98BE-2C3FB65D5FE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01A0-4052-98BE-2C3FB65D5FEE}"/>
            </c:ext>
          </c:extLst>
        </c:ser>
        <c:dLbls>
          <c:showLegendKey val="0"/>
          <c:showVal val="0"/>
          <c:showCatName val="0"/>
          <c:showSerName val="0"/>
          <c:showPercent val="0"/>
          <c:showBubbleSize val="0"/>
        </c:dLbls>
        <c:axId val="2138039279"/>
        <c:axId val="2019667535"/>
      </c:scatterChart>
      <c:valAx>
        <c:axId val="2138039279"/>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19667535"/>
        <c:crosses val="autoZero"/>
        <c:crossBetween val="midCat"/>
      </c:valAx>
      <c:valAx>
        <c:axId val="2019667535"/>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380392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5D82-4FF5-AEF6-791392DFB0A3}"/>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yVal>
          <c:smooth val="0"/>
          <c:extLst>
            <c:ext xmlns:c16="http://schemas.microsoft.com/office/drawing/2014/chart" uri="{C3380CC4-5D6E-409C-BE32-E72D297353CC}">
              <c16:uniqueId val="{00000002-5D82-4FF5-AEF6-791392DFB0A3}"/>
            </c:ext>
          </c:extLst>
        </c:ser>
        <c:dLbls>
          <c:showLegendKey val="0"/>
          <c:showVal val="0"/>
          <c:showCatName val="0"/>
          <c:showSerName val="0"/>
          <c:showPercent val="0"/>
          <c:showBubbleSize val="0"/>
        </c:dLbls>
        <c:axId val="2138044847"/>
        <c:axId val="2019665615"/>
      </c:scatterChart>
      <c:valAx>
        <c:axId val="213804484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019665615"/>
        <c:crosses val="autoZero"/>
        <c:crossBetween val="midCat"/>
      </c:valAx>
      <c:valAx>
        <c:axId val="2019665615"/>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1380448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C4B6-403C-9A8C-908143620473}"/>
            </c:ext>
          </c:extLst>
        </c:ser>
        <c:dLbls>
          <c:showLegendKey val="0"/>
          <c:showVal val="0"/>
          <c:showCatName val="0"/>
          <c:showSerName val="0"/>
          <c:showPercent val="0"/>
          <c:showBubbleSize val="0"/>
        </c:dLbls>
        <c:axId val="2136857007"/>
        <c:axId val="2019691055"/>
      </c:scatterChart>
      <c:valAx>
        <c:axId val="213685700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19691055"/>
        <c:crosses val="autoZero"/>
        <c:crossBetween val="midCat"/>
      </c:valAx>
      <c:valAx>
        <c:axId val="2019691055"/>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1368570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C73A-4511-9316-170CC4434483}"/>
            </c:ext>
          </c:extLst>
        </c:ser>
        <c:dLbls>
          <c:showLegendKey val="0"/>
          <c:showVal val="0"/>
          <c:showCatName val="0"/>
          <c:showSerName val="0"/>
          <c:showPercent val="0"/>
          <c:showBubbleSize val="0"/>
        </c:dLbls>
        <c:gapWidth val="150"/>
        <c:axId val="2136857935"/>
        <c:axId val="2019568175"/>
      </c:barChart>
      <c:catAx>
        <c:axId val="213685793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19568175"/>
        <c:crosses val="autoZero"/>
        <c:auto val="1"/>
        <c:lblAlgn val="ctr"/>
        <c:lblOffset val="100"/>
        <c:noMultiLvlLbl val="0"/>
      </c:catAx>
      <c:valAx>
        <c:axId val="2019568175"/>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13685793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4213-4D85-8B68-304257109E23}"/>
            </c:ext>
          </c:extLst>
        </c:ser>
        <c:dLbls>
          <c:showLegendKey val="0"/>
          <c:showVal val="0"/>
          <c:showCatName val="0"/>
          <c:showSerName val="0"/>
          <c:showPercent val="0"/>
          <c:showBubbleSize val="0"/>
        </c:dLbls>
        <c:axId val="2136853759"/>
        <c:axId val="2019577295"/>
      </c:scatterChart>
      <c:valAx>
        <c:axId val="213685375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019577295"/>
        <c:crosses val="autoZero"/>
        <c:crossBetween val="midCat"/>
      </c:valAx>
      <c:valAx>
        <c:axId val="2019577295"/>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368537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FF92-4956-AE27-81BE4AF6C069}"/>
            </c:ext>
          </c:extLst>
        </c:ser>
        <c:dLbls>
          <c:showLegendKey val="0"/>
          <c:showVal val="0"/>
          <c:showCatName val="0"/>
          <c:showSerName val="0"/>
          <c:showPercent val="0"/>
          <c:showBubbleSize val="0"/>
        </c:dLbls>
        <c:gapWidth val="150"/>
        <c:axId val="2136857007"/>
        <c:axId val="2019576815"/>
      </c:barChart>
      <c:catAx>
        <c:axId val="21368570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19576815"/>
        <c:crosses val="autoZero"/>
        <c:auto val="1"/>
        <c:lblAlgn val="ctr"/>
        <c:lblOffset val="100"/>
        <c:noMultiLvlLbl val="0"/>
      </c:catAx>
      <c:valAx>
        <c:axId val="2019576815"/>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1368570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88.999999999999972</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46</c:v>
                </c:pt>
              </c:numCache>
            </c:numRef>
          </c:val>
          <c:extLst>
            <c:ext xmlns:c16="http://schemas.microsoft.com/office/drawing/2014/chart" uri="{C3380CC4-5D6E-409C-BE32-E72D297353CC}">
              <c16:uniqueId val="{00000001-A376-4AC7-999A-64650D5A541F}"/>
            </c:ext>
          </c:extLst>
        </c:ser>
        <c:dLbls>
          <c:showLegendKey val="0"/>
          <c:showVal val="0"/>
          <c:showCatName val="0"/>
          <c:showSerName val="0"/>
          <c:showPercent val="0"/>
          <c:showBubbleSize val="0"/>
        </c:dLbls>
        <c:gapWidth val="0"/>
        <c:axId val="2144330271"/>
        <c:axId val="2019610415"/>
      </c:barChart>
      <c:catAx>
        <c:axId val="2144330271"/>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19610415"/>
        <c:crosses val="autoZero"/>
        <c:auto val="1"/>
        <c:lblAlgn val="ctr"/>
        <c:lblOffset val="100"/>
        <c:noMultiLvlLbl val="0"/>
      </c:catAx>
      <c:valAx>
        <c:axId val="201961041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4433027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88.999999999999943</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19</c:v>
                </c:pt>
              </c:numCache>
            </c:numRef>
          </c:val>
          <c:extLst>
            <c:ext xmlns:c16="http://schemas.microsoft.com/office/drawing/2014/chart" uri="{C3380CC4-5D6E-409C-BE32-E72D297353CC}">
              <c16:uniqueId val="{00000001-851A-4351-9F19-E774DC99FB49}"/>
            </c:ext>
          </c:extLst>
        </c:ser>
        <c:dLbls>
          <c:showLegendKey val="0"/>
          <c:showVal val="0"/>
          <c:showCatName val="0"/>
          <c:showSerName val="0"/>
          <c:showPercent val="0"/>
          <c:showBubbleSize val="0"/>
        </c:dLbls>
        <c:gapWidth val="0"/>
        <c:axId val="2142107327"/>
        <c:axId val="2019653615"/>
      </c:barChart>
      <c:catAx>
        <c:axId val="214210732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19653615"/>
        <c:crosses val="autoZero"/>
        <c:auto val="1"/>
        <c:lblAlgn val="ctr"/>
        <c:lblOffset val="100"/>
        <c:noMultiLvlLbl val="0"/>
      </c:catAx>
      <c:valAx>
        <c:axId val="201965361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421073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88.999999999999929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10</c:v>
                </c:pt>
              </c:numCache>
            </c:numRef>
          </c:val>
          <c:extLst>
            <c:ext xmlns:c16="http://schemas.microsoft.com/office/drawing/2014/chart" uri="{C3380CC4-5D6E-409C-BE32-E72D297353CC}">
              <c16:uniqueId val="{00000001-3E9C-4E5D-A68E-1ED5C9C4F12D}"/>
            </c:ext>
          </c:extLst>
        </c:ser>
        <c:dLbls>
          <c:showLegendKey val="0"/>
          <c:showVal val="0"/>
          <c:showCatName val="0"/>
          <c:showSerName val="0"/>
          <c:showPercent val="0"/>
          <c:showBubbleSize val="0"/>
        </c:dLbls>
        <c:gapWidth val="0"/>
        <c:axId val="2027812175"/>
        <c:axId val="2019671855"/>
      </c:barChart>
      <c:catAx>
        <c:axId val="202781217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19671855"/>
        <c:crosses val="autoZero"/>
        <c:auto val="1"/>
        <c:lblAlgn val="ctr"/>
        <c:lblOffset val="100"/>
        <c:noMultiLvlLbl val="0"/>
      </c:catAx>
      <c:valAx>
        <c:axId val="201967185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2781217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35</xdr:col>
      <xdr:colOff>0</xdr:colOff>
      <xdr:row>2</xdr:row>
      <xdr:rowOff>0</xdr:rowOff>
    </xdr:from>
    <xdr:to>
      <xdr:col>41</xdr:col>
      <xdr:colOff>279400</xdr:colOff>
      <xdr:row>22</xdr:row>
      <xdr:rowOff>127000</xdr:rowOff>
    </xdr:to>
    <xdr:graphicFrame macro="">
      <xdr:nvGraphicFramePr>
        <xdr:cNvPr id="2" name="Chart 1">
          <a:extLst>
            <a:ext uri="{FF2B5EF4-FFF2-40B4-BE49-F238E27FC236}">
              <a16:creationId xmlns:a16="http://schemas.microsoft.com/office/drawing/2014/main" id="{A9B62BF1-86DA-14EB-E7AE-7B6E2ECB63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406400</xdr:colOff>
      <xdr:row>2</xdr:row>
      <xdr:rowOff>0</xdr:rowOff>
    </xdr:from>
    <xdr:to>
      <xdr:col>48</xdr:col>
      <xdr:colOff>76200</xdr:colOff>
      <xdr:row>22</xdr:row>
      <xdr:rowOff>127000</xdr:rowOff>
    </xdr:to>
    <xdr:graphicFrame macro="">
      <xdr:nvGraphicFramePr>
        <xdr:cNvPr id="3" name="Chart 2">
          <a:extLst>
            <a:ext uri="{FF2B5EF4-FFF2-40B4-BE49-F238E27FC236}">
              <a16:creationId xmlns:a16="http://schemas.microsoft.com/office/drawing/2014/main" id="{11CBB216-0073-670B-304F-5FF7BD555B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0</xdr:colOff>
      <xdr:row>23</xdr:row>
      <xdr:rowOff>63500</xdr:rowOff>
    </xdr:from>
    <xdr:to>
      <xdr:col>41</xdr:col>
      <xdr:colOff>279400</xdr:colOff>
      <xdr:row>44</xdr:row>
      <xdr:rowOff>0</xdr:rowOff>
    </xdr:to>
    <xdr:graphicFrame macro="">
      <xdr:nvGraphicFramePr>
        <xdr:cNvPr id="4" name="Chart 3">
          <a:extLst>
            <a:ext uri="{FF2B5EF4-FFF2-40B4-BE49-F238E27FC236}">
              <a16:creationId xmlns:a16="http://schemas.microsoft.com/office/drawing/2014/main" id="{B2298586-4ABC-BE3F-D1FB-680D5C773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41</xdr:col>
      <xdr:colOff>406400</xdr:colOff>
      <xdr:row>23</xdr:row>
      <xdr:rowOff>63500</xdr:rowOff>
    </xdr:from>
    <xdr:to>
      <xdr:col>48</xdr:col>
      <xdr:colOff>76200</xdr:colOff>
      <xdr:row>44</xdr:row>
      <xdr:rowOff>0</xdr:rowOff>
    </xdr:to>
    <xdr:graphicFrame macro="">
      <xdr:nvGraphicFramePr>
        <xdr:cNvPr id="5" name="Chart 4">
          <a:extLst>
            <a:ext uri="{FF2B5EF4-FFF2-40B4-BE49-F238E27FC236}">
              <a16:creationId xmlns:a16="http://schemas.microsoft.com/office/drawing/2014/main" id="{61BAE50B-A487-875A-8A55-B711CA2D90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0</xdr:colOff>
      <xdr:row>44</xdr:row>
      <xdr:rowOff>127000</xdr:rowOff>
    </xdr:from>
    <xdr:to>
      <xdr:col>41</xdr:col>
      <xdr:colOff>279400</xdr:colOff>
      <xdr:row>65</xdr:row>
      <xdr:rowOff>63500</xdr:rowOff>
    </xdr:to>
    <xdr:graphicFrame macro="">
      <xdr:nvGraphicFramePr>
        <xdr:cNvPr id="6" name="Chart 5">
          <a:extLst>
            <a:ext uri="{FF2B5EF4-FFF2-40B4-BE49-F238E27FC236}">
              <a16:creationId xmlns:a16="http://schemas.microsoft.com/office/drawing/2014/main" id="{0DD829E4-40E1-BB77-92B8-6DEAF9B06B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406400</xdr:colOff>
      <xdr:row>44</xdr:row>
      <xdr:rowOff>127000</xdr:rowOff>
    </xdr:from>
    <xdr:to>
      <xdr:col>48</xdr:col>
      <xdr:colOff>76200</xdr:colOff>
      <xdr:row>65</xdr:row>
      <xdr:rowOff>63500</xdr:rowOff>
    </xdr:to>
    <xdr:graphicFrame macro="">
      <xdr:nvGraphicFramePr>
        <xdr:cNvPr id="7" name="Chart 6">
          <a:extLst>
            <a:ext uri="{FF2B5EF4-FFF2-40B4-BE49-F238E27FC236}">
              <a16:creationId xmlns:a16="http://schemas.microsoft.com/office/drawing/2014/main" id="{783E35B0-90AB-6092-5B0E-20F6B38E12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35</xdr:col>
      <xdr:colOff>0</xdr:colOff>
      <xdr:row>66</xdr:row>
      <xdr:rowOff>0</xdr:rowOff>
    </xdr:from>
    <xdr:to>
      <xdr:col>41</xdr:col>
      <xdr:colOff>279400</xdr:colOff>
      <xdr:row>86</xdr:row>
      <xdr:rowOff>127000</xdr:rowOff>
    </xdr:to>
    <xdr:graphicFrame macro="">
      <xdr:nvGraphicFramePr>
        <xdr:cNvPr id="8" name="Chart 7">
          <a:extLst>
            <a:ext uri="{FF2B5EF4-FFF2-40B4-BE49-F238E27FC236}">
              <a16:creationId xmlns:a16="http://schemas.microsoft.com/office/drawing/2014/main" id="{4875FF24-E350-DF45-2930-F0DCC518A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8385CF59-9B22-38A4-C730-26C8D309D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7D67669A-7BF3-5845-E4D2-3F20122748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07DFE664-35C6-057A-471D-4A9894E2CD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0EB124-5F71-498A-997D-23C8F0A93AC7}" name="LAMBDAFunctionsCatalog" displayName="LAMBDAFunctionsCatalog" ref="A1:F97" totalsRowShown="0" headerRowDxfId="37" dataDxfId="36">
  <autoFilter ref="A1:F97" xr:uid="{560EB124-5F71-498A-997D-23C8F0A93AC7}"/>
  <tableColumns count="6">
    <tableColumn id="1" xr3:uid="{B07DACCB-0222-442B-BA0E-6DD3CBF2156A}" name="Function Name" dataDxfId="43"/>
    <tableColumn id="2" xr3:uid="{E4C6EE1E-6D80-4438-93B7-EE6011548057}" name="Definition" dataDxfId="42"/>
    <tableColumn id="3" xr3:uid="{32F7B552-6F27-4291-9FA9-D8AB6B28665B}" name="Arguments" dataDxfId="41"/>
    <tableColumn id="4" xr3:uid="{AE6BD92B-AC42-4DA0-9506-C90C448E939D}" name="Yields" dataDxfId="40"/>
    <tableColumn id="5" xr3:uid="{C93BF333-3097-4A7F-A403-801C234B1615}" name="Plain-Language Summary" dataDxfId="39"/>
    <tableColumn id="6" xr3:uid="{872EDE53-E7F9-4E2D-BBD2-AB2D9EC21835}" name="Description" dataDxfId="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66D5434-A367-4490-B17D-8F602A685622}" name="LifeExpectancyData" displayName="LifeExpectancyData" ref="A1:W2939" totalsRowShown="0">
  <autoFilter ref="A1:W2939" xr:uid="{066D5434-A367-4490-B17D-8F602A685622}"/>
  <tableColumns count="23">
    <tableColumn id="1" xr3:uid="{30778D97-14BC-4BE7-B6B9-B51035AD9E36}" name="Country"/>
    <tableColumn id="2" xr3:uid="{64EBC486-C529-4891-BCAC-73352CABFF1D}" name="Year"/>
    <tableColumn id="3" xr3:uid="{5CD0E38B-0ED3-49A1-AB3D-2BB600C9EEA3}" name="Status"/>
    <tableColumn id="4" xr3:uid="{03F15B11-43E0-4A43-8EB9-A29113E99D9B}" name="Life expectancy"/>
    <tableColumn id="5" xr3:uid="{96BF3BE1-BF01-49FC-B694-1DCB5879E156}" name="Adult Mortality"/>
    <tableColumn id="6" xr3:uid="{E39C2BB9-5276-46F7-BCB1-02E09F82C127}" name="infant deaths"/>
    <tableColumn id="7" xr3:uid="{9A493DB7-9926-46A8-B108-1F33441C2210}" name="Alcohol"/>
    <tableColumn id="8" xr3:uid="{926A9F99-2C21-4921-B22C-250114E79E93}" name="percentage expenditure"/>
    <tableColumn id="9" xr3:uid="{568522B6-6D00-43B9-AFDB-E9409ECB4D1F}" name="Hepatitis B"/>
    <tableColumn id="10" xr3:uid="{CB50C11F-DA1A-48EA-B2C0-68938D3AD58B}" name="Measles"/>
    <tableColumn id="11" xr3:uid="{EAB80C95-6A6D-4A32-8474-524CB5F5B031}" name="BMI"/>
    <tableColumn id="12" xr3:uid="{0BCA82CC-46E5-4562-BBD9-60AE3A9B6E18}" name="under-five deaths"/>
    <tableColumn id="13" xr3:uid="{603F45A5-E5D4-4783-8E0E-6B7069A82D8C}" name="Polio"/>
    <tableColumn id="14" xr3:uid="{2901B140-D7D7-47BC-A16E-E608F02A85AC}" name="Total expenditure"/>
    <tableColumn id="15" xr3:uid="{F41997D2-413A-41FC-8AC0-7E8738FEFB2A}" name="Diphtheria"/>
    <tableColumn id="16" xr3:uid="{84184F8E-F037-4473-A881-7797105085CF}" name="HIV/AIDS"/>
    <tableColumn id="17" xr3:uid="{75955161-354B-4B66-9599-D4555E15F4A7}" name="GDP"/>
    <tableColumn id="18" xr3:uid="{6FAAEC52-E716-4F5F-B129-735F1D9102E3}" name="Population"/>
    <tableColumn id="19" xr3:uid="{86F80C3C-CBD5-417B-B07A-4C76FD6AC29F}" name="thinness 1-19 years"/>
    <tableColumn id="20" xr3:uid="{A387AEF0-5F20-4A63-B2B7-A48C2E25BEE2}" name="thinness 5-9 years"/>
    <tableColumn id="21" xr3:uid="{B17E1FCA-344E-47E2-BFCD-BEFA37C7F3E1}" name="Income composition of resources"/>
    <tableColumn id="22" xr3:uid="{4D1F2386-77AA-4CC5-B292-564A389C2FB6}" name="Schooling"/>
    <tableColumn id="23" xr3:uid="{799A207C-FA4B-4F5C-A27E-5EF453B9C3A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97"/>
  <sheetViews>
    <sheetView workbookViewId="0">
      <pane ySplit="1" topLeftCell="A2" activePane="bottomLeft" state="frozenSplit"/>
      <selection pane="bottomLeft" activeCell="B4" sqref="B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877</v>
      </c>
      <c r="B3" s="1" t="s">
        <v>12</v>
      </c>
      <c r="C3" s="2" t="s">
        <v>13</v>
      </c>
      <c r="D3" s="2" t="s">
        <v>14</v>
      </c>
      <c r="E3" s="2" t="s">
        <v>15</v>
      </c>
      <c r="F3" s="2" t="s">
        <v>16</v>
      </c>
    </row>
    <row r="4" spans="1:6" ht="105" x14ac:dyDescent="0.25">
      <c r="A4" s="2" t="s">
        <v>878</v>
      </c>
      <c r="B4" s="1" t="s">
        <v>17</v>
      </c>
      <c r="C4" s="2" t="s">
        <v>18</v>
      </c>
      <c r="D4" s="2" t="s">
        <v>19</v>
      </c>
      <c r="E4" s="2" t="s">
        <v>20</v>
      </c>
      <c r="F4" s="2" t="s">
        <v>21</v>
      </c>
    </row>
    <row r="5" spans="1:6" ht="120" x14ac:dyDescent="0.25">
      <c r="A5" s="2" t="s">
        <v>879</v>
      </c>
      <c r="B5" s="1" t="s">
        <v>22</v>
      </c>
      <c r="C5" s="2" t="s">
        <v>23</v>
      </c>
      <c r="D5" s="2" t="s">
        <v>24</v>
      </c>
      <c r="E5" s="2" t="s">
        <v>25</v>
      </c>
      <c r="F5" s="2" t="s">
        <v>880</v>
      </c>
    </row>
    <row r="6" spans="1:6" ht="120" x14ac:dyDescent="0.25">
      <c r="A6" s="2" t="s">
        <v>881</v>
      </c>
      <c r="B6" s="1" t="s">
        <v>882</v>
      </c>
      <c r="C6" s="2" t="s">
        <v>23</v>
      </c>
      <c r="D6" s="2" t="s">
        <v>26</v>
      </c>
      <c r="E6" s="2" t="s">
        <v>27</v>
      </c>
      <c r="F6" s="2" t="s">
        <v>883</v>
      </c>
    </row>
    <row r="7" spans="1:6" ht="120" x14ac:dyDescent="0.25">
      <c r="A7" s="2" t="s">
        <v>28</v>
      </c>
      <c r="B7" s="1" t="s">
        <v>884</v>
      </c>
      <c r="C7" s="2" t="s">
        <v>23</v>
      </c>
      <c r="D7" s="2" t="s">
        <v>29</v>
      </c>
      <c r="E7" s="2" t="s">
        <v>30</v>
      </c>
      <c r="F7" s="2" t="s">
        <v>885</v>
      </c>
    </row>
    <row r="8" spans="1:6" ht="165" x14ac:dyDescent="0.25">
      <c r="A8" s="2" t="s">
        <v>886</v>
      </c>
      <c r="B8" s="1" t="s">
        <v>887</v>
      </c>
      <c r="C8" s="2" t="s">
        <v>23</v>
      </c>
      <c r="D8" s="2" t="s">
        <v>31</v>
      </c>
      <c r="E8" s="2" t="s">
        <v>32</v>
      </c>
      <c r="F8" s="2" t="s">
        <v>888</v>
      </c>
    </row>
    <row r="9" spans="1:6" ht="120" x14ac:dyDescent="0.25">
      <c r="A9" s="2" t="s">
        <v>33</v>
      </c>
      <c r="B9" s="1" t="s">
        <v>34</v>
      </c>
      <c r="C9" s="2" t="s">
        <v>18</v>
      </c>
      <c r="D9" s="2" t="s">
        <v>35</v>
      </c>
      <c r="E9" s="2" t="s">
        <v>36</v>
      </c>
      <c r="F9" s="2" t="s">
        <v>37</v>
      </c>
    </row>
    <row r="10" spans="1:6" ht="120" x14ac:dyDescent="0.25">
      <c r="A10" s="2" t="s">
        <v>38</v>
      </c>
      <c r="B10" s="1" t="s">
        <v>889</v>
      </c>
      <c r="C10" s="2" t="s">
        <v>23</v>
      </c>
      <c r="D10" s="2" t="s">
        <v>39</v>
      </c>
      <c r="E10" s="2" t="s">
        <v>40</v>
      </c>
      <c r="F10" s="2" t="s">
        <v>890</v>
      </c>
    </row>
    <row r="11" spans="1:6" ht="120" x14ac:dyDescent="0.25">
      <c r="A11" s="2" t="s">
        <v>41</v>
      </c>
      <c r="B11" s="1" t="s">
        <v>891</v>
      </c>
      <c r="C11" s="2" t="s">
        <v>23</v>
      </c>
      <c r="D11" s="2" t="s">
        <v>42</v>
      </c>
      <c r="E11" s="2" t="s">
        <v>43</v>
      </c>
      <c r="F11" s="2" t="s">
        <v>892</v>
      </c>
    </row>
    <row r="12" spans="1:6" ht="120" x14ac:dyDescent="0.25">
      <c r="A12" s="2" t="s">
        <v>44</v>
      </c>
      <c r="B12" s="1" t="s">
        <v>893</v>
      </c>
      <c r="C12" s="2" t="s">
        <v>23</v>
      </c>
      <c r="D12" s="2" t="s">
        <v>45</v>
      </c>
      <c r="E12" s="2" t="s">
        <v>46</v>
      </c>
      <c r="F12" s="2" t="s">
        <v>47</v>
      </c>
    </row>
    <row r="13" spans="1:6" ht="120" x14ac:dyDescent="0.25">
      <c r="A13" s="2" t="s">
        <v>48</v>
      </c>
      <c r="B13" s="1" t="s">
        <v>894</v>
      </c>
      <c r="C13" s="2" t="s">
        <v>23</v>
      </c>
      <c r="D13" s="2" t="s">
        <v>49</v>
      </c>
      <c r="E13" s="2" t="s">
        <v>50</v>
      </c>
      <c r="F13" s="2" t="s">
        <v>51</v>
      </c>
    </row>
    <row r="14" spans="1:6" ht="120" x14ac:dyDescent="0.25">
      <c r="A14" s="2" t="s">
        <v>52</v>
      </c>
      <c r="B14" s="1" t="s">
        <v>895</v>
      </c>
      <c r="C14" s="2" t="s">
        <v>23</v>
      </c>
      <c r="D14" s="2" t="s">
        <v>53</v>
      </c>
      <c r="E14" s="2" t="s">
        <v>54</v>
      </c>
      <c r="F14" s="2" t="s">
        <v>896</v>
      </c>
    </row>
    <row r="15" spans="1:6" ht="120" x14ac:dyDescent="0.25">
      <c r="A15" s="2" t="s">
        <v>55</v>
      </c>
      <c r="B15" s="1" t="s">
        <v>952</v>
      </c>
      <c r="C15" s="2" t="s">
        <v>23</v>
      </c>
      <c r="D15" s="2" t="s">
        <v>56</v>
      </c>
      <c r="E15" s="2" t="s">
        <v>57</v>
      </c>
      <c r="F15" s="2" t="s">
        <v>959</v>
      </c>
    </row>
    <row r="16" spans="1:6" ht="135" x14ac:dyDescent="0.25">
      <c r="A16" s="2" t="s">
        <v>58</v>
      </c>
      <c r="B16" s="1" t="s">
        <v>897</v>
      </c>
      <c r="C16" s="2" t="s">
        <v>23</v>
      </c>
      <c r="D16" s="2" t="s">
        <v>59</v>
      </c>
      <c r="E16" s="2" t="s">
        <v>60</v>
      </c>
      <c r="F16" s="2" t="s">
        <v>61</v>
      </c>
    </row>
    <row r="17" spans="1:6" ht="135" x14ac:dyDescent="0.25">
      <c r="A17" s="2" t="s">
        <v>62</v>
      </c>
      <c r="B17" s="1" t="s">
        <v>898</v>
      </c>
      <c r="C17" s="2" t="s">
        <v>23</v>
      </c>
      <c r="D17" s="2" t="s">
        <v>63</v>
      </c>
      <c r="E17" s="2" t="s">
        <v>64</v>
      </c>
      <c r="F17" s="2" t="s">
        <v>65</v>
      </c>
    </row>
    <row r="18" spans="1:6" ht="150" x14ac:dyDescent="0.25">
      <c r="A18" s="2" t="s">
        <v>66</v>
      </c>
      <c r="B18" s="1" t="s">
        <v>899</v>
      </c>
      <c r="C18" s="2" t="s">
        <v>23</v>
      </c>
      <c r="D18" s="2" t="s">
        <v>67</v>
      </c>
      <c r="E18" s="2" t="s">
        <v>68</v>
      </c>
      <c r="F18" s="2" t="s">
        <v>69</v>
      </c>
    </row>
    <row r="19" spans="1:6" ht="135" x14ac:dyDescent="0.25">
      <c r="A19" s="2" t="s">
        <v>70</v>
      </c>
      <c r="B19" s="1" t="s">
        <v>71</v>
      </c>
      <c r="C19" s="2" t="s">
        <v>23</v>
      </c>
      <c r="D19" s="2" t="s">
        <v>72</v>
      </c>
      <c r="E19" s="2" t="s">
        <v>73</v>
      </c>
      <c r="F19" s="2" t="s">
        <v>74</v>
      </c>
    </row>
    <row r="20" spans="1:6" ht="135" x14ac:dyDescent="0.25">
      <c r="A20" s="2" t="s">
        <v>75</v>
      </c>
      <c r="B20" s="1" t="s">
        <v>76</v>
      </c>
      <c r="C20" s="2" t="s">
        <v>23</v>
      </c>
      <c r="D20" s="2" t="s">
        <v>77</v>
      </c>
      <c r="E20" s="2" t="s">
        <v>78</v>
      </c>
      <c r="F20" s="2" t="s">
        <v>79</v>
      </c>
    </row>
    <row r="21" spans="1:6" ht="165" x14ac:dyDescent="0.25">
      <c r="A21" s="2" t="s">
        <v>80</v>
      </c>
      <c r="B21" s="1" t="s">
        <v>81</v>
      </c>
      <c r="C21" s="2" t="s">
        <v>23</v>
      </c>
      <c r="D21" s="2" t="s">
        <v>82</v>
      </c>
      <c r="E21" s="2" t="s">
        <v>83</v>
      </c>
      <c r="F21" s="2" t="s">
        <v>84</v>
      </c>
    </row>
    <row r="22" spans="1:6" ht="180" x14ac:dyDescent="0.25">
      <c r="A22" s="2" t="s">
        <v>85</v>
      </c>
      <c r="B22" s="1" t="s">
        <v>86</v>
      </c>
      <c r="C22" s="2" t="s">
        <v>23</v>
      </c>
      <c r="D22" s="2" t="s">
        <v>87</v>
      </c>
      <c r="E22" s="2" t="s">
        <v>88</v>
      </c>
      <c r="F22" s="2" t="s">
        <v>89</v>
      </c>
    </row>
    <row r="23" spans="1:6" ht="120" x14ac:dyDescent="0.25">
      <c r="A23" s="2" t="s">
        <v>900</v>
      </c>
      <c r="B23" s="1" t="s">
        <v>90</v>
      </c>
      <c r="C23" s="2" t="s">
        <v>23</v>
      </c>
      <c r="D23" s="2" t="s">
        <v>91</v>
      </c>
      <c r="E23" s="2" t="s">
        <v>92</v>
      </c>
      <c r="F23" s="2" t="s">
        <v>93</v>
      </c>
    </row>
    <row r="24" spans="1:6" ht="120" x14ac:dyDescent="0.25">
      <c r="A24" s="2" t="s">
        <v>94</v>
      </c>
      <c r="B24" s="1" t="s">
        <v>901</v>
      </c>
      <c r="C24" s="2" t="s">
        <v>23</v>
      </c>
      <c r="D24" s="2" t="s">
        <v>95</v>
      </c>
      <c r="E24" s="2" t="s">
        <v>96</v>
      </c>
      <c r="F24" s="2" t="s">
        <v>902</v>
      </c>
    </row>
    <row r="25" spans="1:6" ht="150" x14ac:dyDescent="0.25">
      <c r="A25" s="2" t="s">
        <v>903</v>
      </c>
      <c r="B25" s="1" t="s">
        <v>904</v>
      </c>
      <c r="C25" s="2" t="s">
        <v>97</v>
      </c>
      <c r="D25" s="2" t="s">
        <v>98</v>
      </c>
      <c r="E25" s="2" t="s">
        <v>99</v>
      </c>
      <c r="F25" s="2" t="s">
        <v>905</v>
      </c>
    </row>
    <row r="26" spans="1:6" ht="150" x14ac:dyDescent="0.25">
      <c r="A26" s="2" t="s">
        <v>906</v>
      </c>
      <c r="B26" s="1" t="s">
        <v>907</v>
      </c>
      <c r="C26" s="2" t="s">
        <v>97</v>
      </c>
      <c r="D26" s="2" t="s">
        <v>100</v>
      </c>
      <c r="E26" s="2" t="s">
        <v>101</v>
      </c>
      <c r="F26" s="2" t="s">
        <v>908</v>
      </c>
    </row>
    <row r="27" spans="1:6" ht="120" x14ac:dyDescent="0.25">
      <c r="A27" s="2" t="s">
        <v>909</v>
      </c>
      <c r="B27" s="1" t="s">
        <v>910</v>
      </c>
      <c r="C27" s="2" t="s">
        <v>23</v>
      </c>
      <c r="D27" s="2" t="s">
        <v>102</v>
      </c>
      <c r="E27" s="2" t="s">
        <v>103</v>
      </c>
      <c r="F27" s="2" t="s">
        <v>911</v>
      </c>
    </row>
    <row r="28" spans="1:6" ht="120" x14ac:dyDescent="0.25">
      <c r="A28" s="2" t="s">
        <v>104</v>
      </c>
      <c r="B28" s="1" t="s">
        <v>912</v>
      </c>
      <c r="C28" s="2" t="s">
        <v>23</v>
      </c>
      <c r="D28" s="2" t="s">
        <v>105</v>
      </c>
      <c r="E28" s="2" t="s">
        <v>106</v>
      </c>
      <c r="F28" s="2" t="s">
        <v>913</v>
      </c>
    </row>
    <row r="29" spans="1:6" ht="180" x14ac:dyDescent="0.25">
      <c r="A29" s="2" t="s">
        <v>107</v>
      </c>
      <c r="B29" s="1" t="s">
        <v>108</v>
      </c>
      <c r="C29" s="2" t="s">
        <v>23</v>
      </c>
      <c r="D29" s="2" t="s">
        <v>109</v>
      </c>
      <c r="E29" s="2" t="s">
        <v>110</v>
      </c>
      <c r="F29" s="2" t="s">
        <v>111</v>
      </c>
    </row>
    <row r="30" spans="1:6" ht="300" x14ac:dyDescent="0.25">
      <c r="A30" s="2" t="s">
        <v>112</v>
      </c>
      <c r="B30" s="1" t="s">
        <v>914</v>
      </c>
      <c r="C30" s="2" t="s">
        <v>113</v>
      </c>
      <c r="D30" s="2" t="s">
        <v>114</v>
      </c>
      <c r="E30" s="2" t="s">
        <v>115</v>
      </c>
      <c r="F30" s="2" t="s">
        <v>116</v>
      </c>
    </row>
    <row r="31" spans="1:6" ht="120" x14ac:dyDescent="0.25">
      <c r="A31" s="2" t="s">
        <v>117</v>
      </c>
      <c r="B31" s="1" t="s">
        <v>118</v>
      </c>
      <c r="C31" s="2" t="s">
        <v>119</v>
      </c>
      <c r="D31" s="2" t="s">
        <v>120</v>
      </c>
      <c r="E31" s="2" t="s">
        <v>121</v>
      </c>
      <c r="F31" s="2" t="s">
        <v>122</v>
      </c>
    </row>
    <row r="32" spans="1:6" ht="405" x14ac:dyDescent="0.25">
      <c r="A32" s="2" t="s">
        <v>123</v>
      </c>
      <c r="B32" s="1" t="s">
        <v>915</v>
      </c>
      <c r="C32" s="2" t="s">
        <v>124</v>
      </c>
      <c r="D32" s="2" t="s">
        <v>125</v>
      </c>
      <c r="E32" s="2" t="s">
        <v>126</v>
      </c>
      <c r="F32" s="2" t="s">
        <v>127</v>
      </c>
    </row>
    <row r="33" spans="1:6" ht="60" x14ac:dyDescent="0.25">
      <c r="A33" s="2" t="s">
        <v>916</v>
      </c>
      <c r="B33" s="1" t="s">
        <v>128</v>
      </c>
      <c r="C33" s="2" t="s">
        <v>8</v>
      </c>
      <c r="D33" s="2" t="s">
        <v>129</v>
      </c>
      <c r="E33" s="2" t="s">
        <v>130</v>
      </c>
      <c r="F33" s="2" t="s">
        <v>131</v>
      </c>
    </row>
    <row r="34" spans="1:6" ht="90" x14ac:dyDescent="0.25">
      <c r="A34" s="2" t="s">
        <v>132</v>
      </c>
      <c r="B34" s="1" t="s">
        <v>133</v>
      </c>
      <c r="C34" s="2" t="s">
        <v>8</v>
      </c>
      <c r="D34" s="2" t="s">
        <v>134</v>
      </c>
      <c r="E34" s="2" t="s">
        <v>135</v>
      </c>
      <c r="F34" s="2" t="s">
        <v>136</v>
      </c>
    </row>
    <row r="35" spans="1:6" ht="60" x14ac:dyDescent="0.25">
      <c r="A35" s="2" t="s">
        <v>137</v>
      </c>
      <c r="B35" s="1" t="s">
        <v>138</v>
      </c>
      <c r="C35" s="2" t="s">
        <v>8</v>
      </c>
      <c r="D35" s="2" t="s">
        <v>139</v>
      </c>
      <c r="E35" s="2" t="s">
        <v>140</v>
      </c>
      <c r="F35" s="2" t="s">
        <v>141</v>
      </c>
    </row>
    <row r="36" spans="1:6" ht="90" x14ac:dyDescent="0.25">
      <c r="A36" s="2" t="s">
        <v>917</v>
      </c>
      <c r="B36" s="1" t="s">
        <v>142</v>
      </c>
      <c r="C36" s="2" t="s">
        <v>8</v>
      </c>
      <c r="D36" s="2" t="s">
        <v>143</v>
      </c>
      <c r="E36" s="2" t="s">
        <v>144</v>
      </c>
      <c r="F36" s="2" t="s">
        <v>145</v>
      </c>
    </row>
    <row r="37" spans="1:6" ht="120" x14ac:dyDescent="0.25">
      <c r="A37" s="2" t="s">
        <v>146</v>
      </c>
      <c r="B37" s="1" t="s">
        <v>147</v>
      </c>
      <c r="C37" s="2" t="s">
        <v>8</v>
      </c>
      <c r="D37" s="2" t="s">
        <v>148</v>
      </c>
      <c r="E37" s="2" t="s">
        <v>149</v>
      </c>
      <c r="F37" s="2" t="s">
        <v>150</v>
      </c>
    </row>
    <row r="38" spans="1:6" ht="165" x14ac:dyDescent="0.25">
      <c r="A38" s="2" t="s">
        <v>151</v>
      </c>
      <c r="B38" s="1" t="s">
        <v>152</v>
      </c>
      <c r="C38" s="2" t="s">
        <v>153</v>
      </c>
      <c r="D38" s="2" t="s">
        <v>154</v>
      </c>
      <c r="E38" s="2" t="s">
        <v>155</v>
      </c>
      <c r="F38" s="2" t="s">
        <v>156</v>
      </c>
    </row>
    <row r="39" spans="1:6" ht="105" x14ac:dyDescent="0.25">
      <c r="A39" s="2" t="s">
        <v>157</v>
      </c>
      <c r="B39" s="1" t="s">
        <v>158</v>
      </c>
      <c r="C39" s="2" t="s">
        <v>159</v>
      </c>
      <c r="D39" s="2" t="s">
        <v>160</v>
      </c>
      <c r="E39" s="2" t="s">
        <v>161</v>
      </c>
      <c r="F39" s="2" t="s">
        <v>918</v>
      </c>
    </row>
    <row r="40" spans="1:6" ht="135" x14ac:dyDescent="0.25">
      <c r="A40" s="2" t="s">
        <v>162</v>
      </c>
      <c r="B40" s="1" t="s">
        <v>163</v>
      </c>
      <c r="C40" s="2" t="s">
        <v>23</v>
      </c>
      <c r="D40" s="2" t="s">
        <v>164</v>
      </c>
      <c r="E40" s="2" t="s">
        <v>165</v>
      </c>
      <c r="F40" s="2" t="s">
        <v>166</v>
      </c>
    </row>
    <row r="41" spans="1:6" ht="120" x14ac:dyDescent="0.25">
      <c r="A41" s="2" t="s">
        <v>167</v>
      </c>
      <c r="B41" s="1" t="s">
        <v>168</v>
      </c>
      <c r="C41" s="2" t="s">
        <v>23</v>
      </c>
      <c r="D41" s="2" t="s">
        <v>169</v>
      </c>
      <c r="E41" s="2" t="s">
        <v>170</v>
      </c>
      <c r="F41" s="2" t="s">
        <v>171</v>
      </c>
    </row>
    <row r="42" spans="1:6" ht="120" x14ac:dyDescent="0.25">
      <c r="A42" s="2" t="s">
        <v>172</v>
      </c>
      <c r="B42" s="1" t="s">
        <v>173</v>
      </c>
      <c r="C42" s="2" t="s">
        <v>23</v>
      </c>
      <c r="D42" s="2" t="s">
        <v>174</v>
      </c>
      <c r="E42" s="2" t="s">
        <v>175</v>
      </c>
      <c r="F42" s="2" t="s">
        <v>176</v>
      </c>
    </row>
    <row r="43" spans="1:6" ht="105" x14ac:dyDescent="0.25">
      <c r="A43" s="2" t="s">
        <v>919</v>
      </c>
      <c r="B43" s="1" t="s">
        <v>177</v>
      </c>
      <c r="C43" s="2" t="s">
        <v>178</v>
      </c>
      <c r="D43" s="2" t="s">
        <v>179</v>
      </c>
      <c r="E43" s="2" t="s">
        <v>180</v>
      </c>
      <c r="F43" s="2" t="s">
        <v>920</v>
      </c>
    </row>
    <row r="44" spans="1:6" ht="210" x14ac:dyDescent="0.25">
      <c r="A44" s="2" t="s">
        <v>921</v>
      </c>
      <c r="B44" s="1" t="s">
        <v>181</v>
      </c>
      <c r="C44" s="2" t="s">
        <v>182</v>
      </c>
      <c r="D44" s="2" t="s">
        <v>183</v>
      </c>
      <c r="E44" s="2" t="s">
        <v>184</v>
      </c>
      <c r="F44" s="2" t="s">
        <v>185</v>
      </c>
    </row>
    <row r="45" spans="1:6" ht="195" x14ac:dyDescent="0.25">
      <c r="A45" s="2" t="s">
        <v>922</v>
      </c>
      <c r="B45" s="1" t="s">
        <v>923</v>
      </c>
      <c r="C45" s="2" t="s">
        <v>186</v>
      </c>
      <c r="D45" s="2" t="s">
        <v>187</v>
      </c>
      <c r="E45" s="2" t="s">
        <v>188</v>
      </c>
      <c r="F45" s="2" t="s">
        <v>924</v>
      </c>
    </row>
    <row r="46" spans="1:6" ht="150" x14ac:dyDescent="0.25">
      <c r="A46" s="2" t="s">
        <v>925</v>
      </c>
      <c r="B46" s="1" t="s">
        <v>926</v>
      </c>
      <c r="C46" s="2" t="s">
        <v>23</v>
      </c>
      <c r="D46" s="2" t="s">
        <v>189</v>
      </c>
      <c r="E46" s="2" t="s">
        <v>190</v>
      </c>
      <c r="F46" s="2" t="s">
        <v>953</v>
      </c>
    </row>
    <row r="47" spans="1:6" ht="135" x14ac:dyDescent="0.25">
      <c r="A47" s="2" t="s">
        <v>954</v>
      </c>
      <c r="B47" s="1" t="s">
        <v>955</v>
      </c>
      <c r="C47" s="2" t="s">
        <v>23</v>
      </c>
      <c r="D47" s="2" t="s">
        <v>956</v>
      </c>
      <c r="E47" s="2" t="s">
        <v>957</v>
      </c>
      <c r="F47" s="2" t="s">
        <v>958</v>
      </c>
    </row>
    <row r="48" spans="1:6" ht="150" x14ac:dyDescent="0.25">
      <c r="A48" s="2" t="s">
        <v>927</v>
      </c>
      <c r="B48" s="1" t="s">
        <v>191</v>
      </c>
      <c r="C48" s="2" t="s">
        <v>153</v>
      </c>
      <c r="D48" s="2" t="s">
        <v>192</v>
      </c>
      <c r="E48" s="2" t="s">
        <v>193</v>
      </c>
      <c r="F48" s="2" t="s">
        <v>928</v>
      </c>
    </row>
    <row r="49" spans="1:6" ht="135" x14ac:dyDescent="0.25">
      <c r="A49" s="2" t="s">
        <v>194</v>
      </c>
      <c r="B49" s="1" t="s">
        <v>929</v>
      </c>
      <c r="C49" s="2" t="s">
        <v>23</v>
      </c>
      <c r="D49" s="2" t="s">
        <v>195</v>
      </c>
      <c r="E49" s="2" t="s">
        <v>196</v>
      </c>
      <c r="F49" s="2" t="s">
        <v>197</v>
      </c>
    </row>
    <row r="50" spans="1:6" ht="120" x14ac:dyDescent="0.25">
      <c r="A50" s="2" t="s">
        <v>198</v>
      </c>
      <c r="B50" s="1" t="s">
        <v>199</v>
      </c>
      <c r="C50" s="2" t="s">
        <v>23</v>
      </c>
      <c r="D50" s="2" t="s">
        <v>200</v>
      </c>
      <c r="E50" s="2" t="s">
        <v>201</v>
      </c>
      <c r="F50" s="2" t="s">
        <v>202</v>
      </c>
    </row>
    <row r="51" spans="1:6" ht="135" x14ac:dyDescent="0.25">
      <c r="A51" s="2" t="s">
        <v>203</v>
      </c>
      <c r="B51" s="1" t="s">
        <v>930</v>
      </c>
      <c r="C51" s="2" t="s">
        <v>23</v>
      </c>
      <c r="D51" s="2" t="s">
        <v>204</v>
      </c>
      <c r="E51" s="2" t="s">
        <v>205</v>
      </c>
      <c r="F51" s="2" t="s">
        <v>206</v>
      </c>
    </row>
    <row r="52" spans="1:6" ht="120" x14ac:dyDescent="0.25">
      <c r="A52" s="2" t="s">
        <v>207</v>
      </c>
      <c r="B52" s="1" t="s">
        <v>208</v>
      </c>
      <c r="C52" s="2" t="s">
        <v>23</v>
      </c>
      <c r="D52" s="2" t="s">
        <v>209</v>
      </c>
      <c r="E52" s="2" t="s">
        <v>210</v>
      </c>
      <c r="F52" s="2" t="s">
        <v>211</v>
      </c>
    </row>
    <row r="53" spans="1:6" ht="135" x14ac:dyDescent="0.25">
      <c r="A53" s="2" t="s">
        <v>931</v>
      </c>
      <c r="B53" s="1" t="s">
        <v>212</v>
      </c>
      <c r="C53" s="2" t="s">
        <v>213</v>
      </c>
      <c r="D53" s="2" t="s">
        <v>214</v>
      </c>
      <c r="E53" s="2" t="s">
        <v>215</v>
      </c>
      <c r="F53" s="2" t="s">
        <v>932</v>
      </c>
    </row>
    <row r="54" spans="1:6" ht="150" x14ac:dyDescent="0.25">
      <c r="A54" s="2" t="s">
        <v>216</v>
      </c>
      <c r="B54" s="1" t="s">
        <v>217</v>
      </c>
      <c r="C54" s="2" t="s">
        <v>933</v>
      </c>
      <c r="D54" s="2" t="s">
        <v>218</v>
      </c>
      <c r="E54" s="2" t="s">
        <v>219</v>
      </c>
      <c r="F54" s="2" t="s">
        <v>934</v>
      </c>
    </row>
    <row r="55" spans="1:6" ht="210" x14ac:dyDescent="0.25">
      <c r="A55" s="2" t="s">
        <v>220</v>
      </c>
      <c r="B55" s="1" t="s">
        <v>221</v>
      </c>
      <c r="C55" s="2" t="s">
        <v>222</v>
      </c>
      <c r="D55" s="2" t="s">
        <v>223</v>
      </c>
      <c r="E55" s="2" t="s">
        <v>224</v>
      </c>
      <c r="F55" s="2" t="s">
        <v>225</v>
      </c>
    </row>
    <row r="56" spans="1:6" ht="150" x14ac:dyDescent="0.25">
      <c r="A56" s="2" t="s">
        <v>226</v>
      </c>
      <c r="B56" s="1" t="s">
        <v>227</v>
      </c>
      <c r="C56" s="2" t="s">
        <v>228</v>
      </c>
      <c r="D56" s="2" t="s">
        <v>229</v>
      </c>
      <c r="E56" s="2" t="s">
        <v>230</v>
      </c>
      <c r="F56" s="2" t="s">
        <v>231</v>
      </c>
    </row>
    <row r="57" spans="1:6" ht="315" x14ac:dyDescent="0.25">
      <c r="A57" s="2" t="s">
        <v>232</v>
      </c>
      <c r="B57" s="1" t="s">
        <v>233</v>
      </c>
      <c r="C57" s="2" t="s">
        <v>234</v>
      </c>
      <c r="D57" s="2" t="s">
        <v>235</v>
      </c>
      <c r="E57" s="2" t="s">
        <v>236</v>
      </c>
      <c r="F57" s="2" t="s">
        <v>237</v>
      </c>
    </row>
    <row r="58" spans="1:6" ht="135" x14ac:dyDescent="0.25">
      <c r="A58" s="2" t="s">
        <v>238</v>
      </c>
      <c r="B58" s="1" t="s">
        <v>239</v>
      </c>
      <c r="C58" s="2" t="s">
        <v>240</v>
      </c>
      <c r="D58" s="2" t="s">
        <v>241</v>
      </c>
      <c r="E58" s="2" t="s">
        <v>242</v>
      </c>
      <c r="F58" s="2" t="s">
        <v>243</v>
      </c>
    </row>
    <row r="59" spans="1:6" ht="150" x14ac:dyDescent="0.25">
      <c r="A59" s="2" t="s">
        <v>244</v>
      </c>
      <c r="B59" s="1" t="s">
        <v>245</v>
      </c>
      <c r="C59" s="2" t="s">
        <v>240</v>
      </c>
      <c r="D59" s="2" t="s">
        <v>246</v>
      </c>
      <c r="E59" s="2" t="s">
        <v>247</v>
      </c>
      <c r="F59" s="2" t="s">
        <v>248</v>
      </c>
    </row>
    <row r="60" spans="1:6" ht="180" x14ac:dyDescent="0.25">
      <c r="A60" s="2" t="s">
        <v>935</v>
      </c>
      <c r="B60" s="1" t="s">
        <v>936</v>
      </c>
      <c r="C60" s="2" t="s">
        <v>23</v>
      </c>
      <c r="D60" s="2" t="s">
        <v>249</v>
      </c>
      <c r="E60" s="2" t="s">
        <v>250</v>
      </c>
      <c r="F60" s="2" t="s">
        <v>937</v>
      </c>
    </row>
    <row r="61" spans="1:6" ht="150" x14ac:dyDescent="0.25">
      <c r="A61" s="2" t="s">
        <v>938</v>
      </c>
      <c r="B61" s="1" t="s">
        <v>939</v>
      </c>
      <c r="C61" s="2" t="s">
        <v>23</v>
      </c>
      <c r="D61" s="2" t="s">
        <v>251</v>
      </c>
      <c r="E61" s="2" t="s">
        <v>252</v>
      </c>
      <c r="F61" s="2" t="s">
        <v>940</v>
      </c>
    </row>
    <row r="62" spans="1:6" ht="150" x14ac:dyDescent="0.25">
      <c r="A62" s="2" t="s">
        <v>253</v>
      </c>
      <c r="B62" s="1" t="s">
        <v>254</v>
      </c>
      <c r="C62" s="2" t="s">
        <v>255</v>
      </c>
      <c r="D62" s="2" t="s">
        <v>256</v>
      </c>
      <c r="E62" s="2" t="s">
        <v>257</v>
      </c>
      <c r="F62" s="2" t="s">
        <v>258</v>
      </c>
    </row>
    <row r="63" spans="1:6" ht="120" x14ac:dyDescent="0.25">
      <c r="A63" s="2" t="s">
        <v>259</v>
      </c>
      <c r="B63" s="1" t="s">
        <v>260</v>
      </c>
      <c r="C63" s="2" t="s">
        <v>261</v>
      </c>
      <c r="D63" s="2" t="s">
        <v>262</v>
      </c>
      <c r="E63" s="2" t="s">
        <v>263</v>
      </c>
      <c r="F63" s="2" t="s">
        <v>264</v>
      </c>
    </row>
    <row r="64" spans="1:6" ht="330" x14ac:dyDescent="0.25">
      <c r="A64" s="2" t="s">
        <v>941</v>
      </c>
      <c r="B64" s="1" t="s">
        <v>265</v>
      </c>
      <c r="C64" s="2" t="s">
        <v>266</v>
      </c>
      <c r="D64" s="2" t="s">
        <v>267</v>
      </c>
      <c r="E64" s="2" t="s">
        <v>268</v>
      </c>
      <c r="F64" s="2" t="s">
        <v>942</v>
      </c>
    </row>
    <row r="65" spans="1:6" ht="120" x14ac:dyDescent="0.25">
      <c r="A65" s="2" t="s">
        <v>269</v>
      </c>
      <c r="B65" s="1" t="s">
        <v>270</v>
      </c>
      <c r="C65" s="2" t="s">
        <v>271</v>
      </c>
      <c r="D65" s="2" t="s">
        <v>272</v>
      </c>
      <c r="E65" s="2" t="s">
        <v>273</v>
      </c>
      <c r="F65" s="2" t="s">
        <v>274</v>
      </c>
    </row>
    <row r="66" spans="1:6" ht="150" x14ac:dyDescent="0.25">
      <c r="A66" s="2" t="s">
        <v>275</v>
      </c>
      <c r="B66" s="1" t="s">
        <v>276</v>
      </c>
      <c r="C66" s="2" t="s">
        <v>271</v>
      </c>
      <c r="D66" s="2" t="s">
        <v>277</v>
      </c>
      <c r="E66" s="2" t="s">
        <v>278</v>
      </c>
      <c r="F66" s="2" t="s">
        <v>279</v>
      </c>
    </row>
    <row r="67" spans="1:6" ht="150" x14ac:dyDescent="0.25">
      <c r="A67" s="2" t="s">
        <v>943</v>
      </c>
      <c r="B67" s="1" t="s">
        <v>280</v>
      </c>
      <c r="C67" s="2" t="s">
        <v>271</v>
      </c>
      <c r="D67" s="2" t="s">
        <v>281</v>
      </c>
      <c r="E67" s="2" t="s">
        <v>282</v>
      </c>
      <c r="F67" s="2" t="s">
        <v>944</v>
      </c>
    </row>
    <row r="68" spans="1:6" ht="330" x14ac:dyDescent="0.25">
      <c r="A68" s="2" t="s">
        <v>945</v>
      </c>
      <c r="B68" s="1" t="s">
        <v>283</v>
      </c>
      <c r="C68" s="2" t="s">
        <v>284</v>
      </c>
      <c r="D68" s="2" t="s">
        <v>285</v>
      </c>
      <c r="E68" s="2" t="s">
        <v>286</v>
      </c>
      <c r="F68" s="2" t="s">
        <v>946</v>
      </c>
    </row>
    <row r="69" spans="1:6" ht="165" x14ac:dyDescent="0.25">
      <c r="A69" s="2" t="s">
        <v>287</v>
      </c>
      <c r="B69" s="1" t="s">
        <v>947</v>
      </c>
      <c r="C69" s="2" t="s">
        <v>284</v>
      </c>
      <c r="D69" s="2" t="s">
        <v>851</v>
      </c>
      <c r="E69" s="2" t="s">
        <v>852</v>
      </c>
      <c r="F69" s="2" t="s">
        <v>853</v>
      </c>
    </row>
    <row r="70" spans="1:6" ht="105" x14ac:dyDescent="0.25">
      <c r="A70" s="2" t="s">
        <v>854</v>
      </c>
      <c r="B70" s="1" t="s">
        <v>855</v>
      </c>
      <c r="C70" s="2" t="s">
        <v>284</v>
      </c>
      <c r="D70" s="2" t="s">
        <v>856</v>
      </c>
      <c r="E70" s="2" t="s">
        <v>857</v>
      </c>
      <c r="F70" s="2" t="s">
        <v>858</v>
      </c>
    </row>
    <row r="71" spans="1:6" ht="105" x14ac:dyDescent="0.25">
      <c r="A71" s="2" t="s">
        <v>288</v>
      </c>
      <c r="B71" s="1" t="s">
        <v>859</v>
      </c>
      <c r="C71" s="2" t="s">
        <v>284</v>
      </c>
      <c r="D71" s="2" t="s">
        <v>860</v>
      </c>
      <c r="E71" s="2" t="s">
        <v>289</v>
      </c>
      <c r="F71" s="2" t="s">
        <v>861</v>
      </c>
    </row>
    <row r="72" spans="1:6" ht="90" x14ac:dyDescent="0.25">
      <c r="A72" s="2" t="s">
        <v>790</v>
      </c>
      <c r="B72" s="1" t="s">
        <v>862</v>
      </c>
      <c r="C72" s="2" t="s">
        <v>284</v>
      </c>
      <c r="D72" s="2" t="s">
        <v>863</v>
      </c>
      <c r="E72" s="2" t="s">
        <v>791</v>
      </c>
      <c r="F72" s="2" t="s">
        <v>864</v>
      </c>
    </row>
    <row r="73" spans="1:6" ht="105" x14ac:dyDescent="0.25">
      <c r="A73" s="2" t="s">
        <v>792</v>
      </c>
      <c r="B73" s="1" t="s">
        <v>865</v>
      </c>
      <c r="C73" s="2" t="s">
        <v>284</v>
      </c>
      <c r="D73" s="2" t="s">
        <v>866</v>
      </c>
      <c r="E73" s="2" t="s">
        <v>793</v>
      </c>
      <c r="F73" s="2" t="s">
        <v>867</v>
      </c>
    </row>
    <row r="74" spans="1:6" ht="120" x14ac:dyDescent="0.25">
      <c r="A74" s="2" t="s">
        <v>794</v>
      </c>
      <c r="B74" s="1" t="s">
        <v>795</v>
      </c>
      <c r="C74" s="2" t="s">
        <v>796</v>
      </c>
      <c r="D74" s="2" t="s">
        <v>797</v>
      </c>
      <c r="E74" s="2" t="s">
        <v>798</v>
      </c>
      <c r="F74" s="2" t="s">
        <v>799</v>
      </c>
    </row>
    <row r="75" spans="1:6" ht="120" x14ac:dyDescent="0.25">
      <c r="A75" s="2" t="s">
        <v>800</v>
      </c>
      <c r="B75" s="1" t="s">
        <v>801</v>
      </c>
      <c r="C75" s="2" t="s">
        <v>802</v>
      </c>
      <c r="D75" s="2" t="s">
        <v>803</v>
      </c>
      <c r="E75" s="2" t="s">
        <v>804</v>
      </c>
      <c r="F75" s="2" t="s">
        <v>805</v>
      </c>
    </row>
    <row r="76" spans="1:6" ht="105" x14ac:dyDescent="0.25">
      <c r="A76" s="2" t="s">
        <v>806</v>
      </c>
      <c r="B76" s="1" t="s">
        <v>807</v>
      </c>
      <c r="C76" s="2" t="s">
        <v>808</v>
      </c>
      <c r="D76" s="2" t="s">
        <v>809</v>
      </c>
      <c r="E76" s="2" t="s">
        <v>810</v>
      </c>
      <c r="F76" s="2" t="s">
        <v>811</v>
      </c>
    </row>
    <row r="77" spans="1:6" ht="135" x14ac:dyDescent="0.25">
      <c r="A77" s="2" t="s">
        <v>812</v>
      </c>
      <c r="B77" s="1" t="s">
        <v>813</v>
      </c>
      <c r="C77" s="2" t="s">
        <v>814</v>
      </c>
      <c r="D77" s="2" t="s">
        <v>815</v>
      </c>
      <c r="E77" s="2" t="s">
        <v>816</v>
      </c>
      <c r="F77" s="2" t="s">
        <v>817</v>
      </c>
    </row>
    <row r="78" spans="1:6" ht="135" x14ac:dyDescent="0.25">
      <c r="A78" s="2" t="s">
        <v>818</v>
      </c>
      <c r="B78" s="1" t="s">
        <v>819</v>
      </c>
      <c r="C78" s="2" t="s">
        <v>820</v>
      </c>
      <c r="D78" s="2" t="s">
        <v>821</v>
      </c>
      <c r="E78" s="2" t="s">
        <v>822</v>
      </c>
      <c r="F78" s="2" t="s">
        <v>823</v>
      </c>
    </row>
    <row r="79" spans="1:6" ht="195" x14ac:dyDescent="0.25">
      <c r="A79" s="2" t="s">
        <v>824</v>
      </c>
      <c r="B79" s="1" t="s">
        <v>825</v>
      </c>
      <c r="C79" s="2" t="s">
        <v>826</v>
      </c>
      <c r="D79" s="2" t="s">
        <v>827</v>
      </c>
      <c r="E79" s="2" t="s">
        <v>828</v>
      </c>
      <c r="F79" s="2" t="s">
        <v>829</v>
      </c>
    </row>
    <row r="80" spans="1:6" ht="255" x14ac:dyDescent="0.25">
      <c r="A80" s="2" t="s">
        <v>830</v>
      </c>
      <c r="B80" s="1" t="s">
        <v>831</v>
      </c>
      <c r="C80" s="2" t="s">
        <v>832</v>
      </c>
      <c r="D80" s="2" t="s">
        <v>833</v>
      </c>
      <c r="E80" s="2" t="s">
        <v>834</v>
      </c>
      <c r="F80" s="2" t="s">
        <v>835</v>
      </c>
    </row>
    <row r="81" spans="1:6" ht="195" x14ac:dyDescent="0.25">
      <c r="A81" s="2" t="s">
        <v>836</v>
      </c>
      <c r="B81" s="1" t="s">
        <v>837</v>
      </c>
      <c r="C81" s="2" t="s">
        <v>838</v>
      </c>
      <c r="D81" s="2" t="s">
        <v>839</v>
      </c>
      <c r="E81" s="2" t="s">
        <v>840</v>
      </c>
      <c r="F81" s="2" t="s">
        <v>841</v>
      </c>
    </row>
    <row r="82" spans="1:6" ht="240" x14ac:dyDescent="0.25">
      <c r="A82" s="2" t="s">
        <v>948</v>
      </c>
      <c r="B82" s="1" t="s">
        <v>290</v>
      </c>
      <c r="C82" s="2" t="s">
        <v>291</v>
      </c>
      <c r="D82" s="2" t="s">
        <v>292</v>
      </c>
      <c r="E82" s="2" t="s">
        <v>293</v>
      </c>
      <c r="F82" s="2" t="s">
        <v>949</v>
      </c>
    </row>
    <row r="83" spans="1:6" ht="180" x14ac:dyDescent="0.25">
      <c r="A83" s="2" t="s">
        <v>294</v>
      </c>
      <c r="B83" s="1" t="s">
        <v>950</v>
      </c>
      <c r="C83" s="2" t="s">
        <v>295</v>
      </c>
      <c r="D83" s="2" t="s">
        <v>296</v>
      </c>
      <c r="E83" s="2" t="s">
        <v>297</v>
      </c>
      <c r="F83" s="2" t="s">
        <v>951</v>
      </c>
    </row>
    <row r="84" spans="1:6" ht="150" x14ac:dyDescent="0.25">
      <c r="A84" s="2" t="s">
        <v>298</v>
      </c>
      <c r="B84" s="1" t="s">
        <v>299</v>
      </c>
      <c r="C84" s="2" t="s">
        <v>300</v>
      </c>
      <c r="D84" s="2" t="s">
        <v>301</v>
      </c>
      <c r="E84" s="2" t="s">
        <v>302</v>
      </c>
      <c r="F84" s="2" t="s">
        <v>303</v>
      </c>
    </row>
    <row r="85" spans="1:6" ht="135" x14ac:dyDescent="0.25">
      <c r="A85" s="2" t="s">
        <v>304</v>
      </c>
      <c r="B85" s="1" t="s">
        <v>305</v>
      </c>
      <c r="C85" s="2" t="s">
        <v>306</v>
      </c>
      <c r="D85" s="2" t="s">
        <v>307</v>
      </c>
      <c r="E85" s="2" t="s">
        <v>308</v>
      </c>
      <c r="F85" s="2" t="s">
        <v>309</v>
      </c>
    </row>
    <row r="86" spans="1:6" ht="120" x14ac:dyDescent="0.25">
      <c r="A86" s="2" t="s">
        <v>310</v>
      </c>
      <c r="B86" s="1" t="s">
        <v>311</v>
      </c>
      <c r="C86" s="2" t="s">
        <v>312</v>
      </c>
      <c r="D86" s="2" t="s">
        <v>313</v>
      </c>
      <c r="E86" s="2" t="s">
        <v>314</v>
      </c>
      <c r="F86" s="2" t="s">
        <v>315</v>
      </c>
    </row>
    <row r="87" spans="1:6" ht="120" x14ac:dyDescent="0.25">
      <c r="A87" s="2" t="s">
        <v>316</v>
      </c>
      <c r="B87" s="1" t="s">
        <v>317</v>
      </c>
      <c r="C87" s="2" t="s">
        <v>318</v>
      </c>
      <c r="D87" s="2" t="s">
        <v>319</v>
      </c>
      <c r="E87" s="2" t="s">
        <v>320</v>
      </c>
      <c r="F87" s="2" t="s">
        <v>321</v>
      </c>
    </row>
    <row r="88" spans="1:6" ht="120" x14ac:dyDescent="0.25">
      <c r="A88" s="2" t="s">
        <v>322</v>
      </c>
      <c r="B88" s="1" t="s">
        <v>323</v>
      </c>
      <c r="C88" s="2" t="s">
        <v>324</v>
      </c>
      <c r="D88" s="2" t="s">
        <v>325</v>
      </c>
      <c r="E88" s="2" t="s">
        <v>326</v>
      </c>
      <c r="F88" s="2" t="s">
        <v>327</v>
      </c>
    </row>
    <row r="89" spans="1:6" ht="180" x14ac:dyDescent="0.25">
      <c r="A89" s="2" t="s">
        <v>328</v>
      </c>
      <c r="B89" s="1" t="s">
        <v>329</v>
      </c>
      <c r="C89" s="2" t="s">
        <v>330</v>
      </c>
      <c r="D89" s="2" t="s">
        <v>331</v>
      </c>
      <c r="E89" s="2" t="s">
        <v>332</v>
      </c>
      <c r="F89" s="2" t="s">
        <v>333</v>
      </c>
    </row>
    <row r="90" spans="1:6" ht="135" x14ac:dyDescent="0.25">
      <c r="A90" s="2" t="s">
        <v>334</v>
      </c>
      <c r="B90" s="1" t="s">
        <v>335</v>
      </c>
      <c r="C90" s="2" t="s">
        <v>336</v>
      </c>
      <c r="D90" s="2" t="s">
        <v>337</v>
      </c>
      <c r="E90" s="2" t="s">
        <v>338</v>
      </c>
      <c r="F90" s="2" t="s">
        <v>339</v>
      </c>
    </row>
    <row r="91" spans="1:6" ht="180" x14ac:dyDescent="0.25">
      <c r="A91" s="2" t="s">
        <v>340</v>
      </c>
      <c r="B91" s="1" t="s">
        <v>341</v>
      </c>
      <c r="C91" s="2" t="s">
        <v>342</v>
      </c>
      <c r="D91" s="2" t="s">
        <v>343</v>
      </c>
      <c r="E91" s="2" t="s">
        <v>344</v>
      </c>
      <c r="F91" s="2" t="s">
        <v>345</v>
      </c>
    </row>
    <row r="92" spans="1:6" ht="150" x14ac:dyDescent="0.25">
      <c r="A92" s="2" t="s">
        <v>346</v>
      </c>
      <c r="B92" s="1" t="s">
        <v>347</v>
      </c>
      <c r="C92" s="2" t="s">
        <v>348</v>
      </c>
      <c r="D92" s="2" t="s">
        <v>349</v>
      </c>
      <c r="E92" s="2" t="s">
        <v>350</v>
      </c>
      <c r="F92" s="2" t="s">
        <v>351</v>
      </c>
    </row>
    <row r="93" spans="1:6" ht="135" x14ac:dyDescent="0.25">
      <c r="A93" s="2" t="s">
        <v>352</v>
      </c>
      <c r="B93" s="1" t="s">
        <v>353</v>
      </c>
      <c r="C93" s="2" t="s">
        <v>354</v>
      </c>
      <c r="D93" s="2" t="s">
        <v>355</v>
      </c>
      <c r="E93" s="2" t="s">
        <v>356</v>
      </c>
      <c r="F93" s="2" t="s">
        <v>357</v>
      </c>
    </row>
    <row r="94" spans="1:6" ht="240" x14ac:dyDescent="0.25">
      <c r="A94" s="2" t="s">
        <v>868</v>
      </c>
      <c r="B94" s="1" t="s">
        <v>842</v>
      </c>
      <c r="C94" s="2" t="s">
        <v>843</v>
      </c>
      <c r="D94" s="2" t="s">
        <v>844</v>
      </c>
      <c r="E94" s="2" t="s">
        <v>869</v>
      </c>
      <c r="F94" s="2" t="s">
        <v>870</v>
      </c>
    </row>
    <row r="95" spans="1:6" ht="225" x14ac:dyDescent="0.25">
      <c r="A95" s="2" t="s">
        <v>871</v>
      </c>
      <c r="B95" s="1" t="s">
        <v>845</v>
      </c>
      <c r="C95" s="2" t="s">
        <v>843</v>
      </c>
      <c r="D95" s="2" t="s">
        <v>846</v>
      </c>
      <c r="E95" s="2" t="s">
        <v>872</v>
      </c>
      <c r="F95" s="2" t="s">
        <v>873</v>
      </c>
    </row>
    <row r="96" spans="1:6" ht="409.5" x14ac:dyDescent="0.25">
      <c r="A96" s="2" t="s">
        <v>960</v>
      </c>
      <c r="B96" s="1" t="s">
        <v>961</v>
      </c>
      <c r="C96" s="2" t="s">
        <v>962</v>
      </c>
      <c r="D96" s="2" t="s">
        <v>963</v>
      </c>
      <c r="E96" s="2" t="s">
        <v>964</v>
      </c>
      <c r="F96" s="2" t="s">
        <v>965</v>
      </c>
    </row>
    <row r="97" spans="1:6" ht="390" x14ac:dyDescent="0.25">
      <c r="A97" s="2" t="s">
        <v>966</v>
      </c>
      <c r="B97" s="1" t="s">
        <v>967</v>
      </c>
      <c r="C97" s="2" t="s">
        <v>962</v>
      </c>
      <c r="D97" s="2" t="s">
        <v>968</v>
      </c>
      <c r="E97" s="2" t="s">
        <v>969</v>
      </c>
      <c r="F97" s="2" t="s">
        <v>970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6"/>
  <sheetViews>
    <sheetView workbookViewId="0"/>
  </sheetViews>
  <sheetFormatPr defaultRowHeight="15" x14ac:dyDescent="0.25"/>
  <cols>
    <col min="1" max="1" width="110.7109375" customWidth="1"/>
  </cols>
  <sheetData>
    <row r="1" spans="1:1" x14ac:dyDescent="0.25">
      <c r="A1" s="5" t="s">
        <v>622</v>
      </c>
    </row>
    <row r="2" spans="1:1" ht="45" x14ac:dyDescent="0.25">
      <c r="A2" s="2" t="s">
        <v>623</v>
      </c>
    </row>
    <row r="3" spans="1:1" ht="30" x14ac:dyDescent="0.25">
      <c r="A3" s="2" t="s">
        <v>624</v>
      </c>
    </row>
    <row r="4" spans="1:1" ht="30" x14ac:dyDescent="0.25">
      <c r="A4" s="2" t="s">
        <v>625</v>
      </c>
    </row>
    <row r="6" spans="1:1" x14ac:dyDescent="0.25">
      <c r="A6" s="5" t="s">
        <v>626</v>
      </c>
    </row>
    <row r="7" spans="1:1" ht="30" x14ac:dyDescent="0.25">
      <c r="A7" s="2" t="s">
        <v>627</v>
      </c>
    </row>
    <row r="8" spans="1:1" x14ac:dyDescent="0.25">
      <c r="A8" s="2" t="s">
        <v>628</v>
      </c>
    </row>
    <row r="9" spans="1:1" x14ac:dyDescent="0.25">
      <c r="A9" s="5" t="s">
        <v>629</v>
      </c>
    </row>
    <row r="10" spans="1:1" ht="120" x14ac:dyDescent="0.25">
      <c r="A10" s="2" t="s">
        <v>630</v>
      </c>
    </row>
    <row r="12" spans="1:1" x14ac:dyDescent="0.25">
      <c r="A12" s="5" t="s">
        <v>874</v>
      </c>
    </row>
    <row r="13" spans="1:1" ht="60" x14ac:dyDescent="0.25">
      <c r="A13" s="2" t="s">
        <v>875</v>
      </c>
    </row>
    <row r="15" spans="1:1" x14ac:dyDescent="0.25">
      <c r="A15" s="5" t="s">
        <v>631</v>
      </c>
    </row>
    <row r="16" spans="1:1" ht="105" x14ac:dyDescent="0.25">
      <c r="A16" s="2" t="s">
        <v>632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633</v>
      </c>
      <c r="B1" s="17"/>
      <c r="C1" s="17"/>
      <c r="D1" s="17"/>
    </row>
    <row r="2" spans="1:4" ht="90" x14ac:dyDescent="0.25">
      <c r="A2" s="2" t="s">
        <v>634</v>
      </c>
    </row>
    <row r="4" spans="1:4" x14ac:dyDescent="0.25">
      <c r="A4" s="7" t="s">
        <v>635</v>
      </c>
      <c r="B4" s="6"/>
      <c r="C4" s="6"/>
      <c r="D4" s="6"/>
    </row>
    <row r="5" spans="1:4" x14ac:dyDescent="0.25">
      <c r="A5" s="7" t="s">
        <v>636</v>
      </c>
      <c r="B5" s="7" t="s">
        <v>637</v>
      </c>
      <c r="C5" s="7" t="s">
        <v>638</v>
      </c>
      <c r="D5" s="7" t="s">
        <v>639</v>
      </c>
    </row>
    <row r="6" spans="1:4" ht="45" x14ac:dyDescent="0.25">
      <c r="A6" s="2" t="s">
        <v>640</v>
      </c>
      <c r="B6" s="2" t="s">
        <v>641</v>
      </c>
      <c r="C6" s="2" t="s">
        <v>167</v>
      </c>
      <c r="D6" s="2" t="s">
        <v>642</v>
      </c>
    </row>
    <row r="7" spans="1:4" ht="60" x14ac:dyDescent="0.25">
      <c r="A7" s="2" t="s">
        <v>643</v>
      </c>
      <c r="B7" s="2" t="s">
        <v>644</v>
      </c>
      <c r="C7" s="2" t="s">
        <v>645</v>
      </c>
      <c r="D7" s="2" t="s">
        <v>646</v>
      </c>
    </row>
    <row r="8" spans="1:4" ht="45" x14ac:dyDescent="0.25">
      <c r="A8" s="2" t="s">
        <v>647</v>
      </c>
      <c r="B8" s="2" t="s">
        <v>641</v>
      </c>
      <c r="C8" s="2" t="s">
        <v>648</v>
      </c>
      <c r="D8" s="2" t="s">
        <v>649</v>
      </c>
    </row>
    <row r="10" spans="1:4" x14ac:dyDescent="0.25">
      <c r="A10" s="7" t="s">
        <v>650</v>
      </c>
      <c r="B10" s="6"/>
      <c r="C10" s="6"/>
      <c r="D10" s="6"/>
    </row>
    <row r="11" spans="1:4" x14ac:dyDescent="0.25">
      <c r="A11" s="7" t="s">
        <v>636</v>
      </c>
      <c r="B11" s="7" t="s">
        <v>637</v>
      </c>
      <c r="C11" s="7" t="s">
        <v>638</v>
      </c>
      <c r="D11" s="7" t="s">
        <v>639</v>
      </c>
    </row>
    <row r="12" spans="1:4" ht="60" x14ac:dyDescent="0.25">
      <c r="A12" s="2" t="s">
        <v>651</v>
      </c>
      <c r="B12" s="2" t="s">
        <v>641</v>
      </c>
      <c r="C12" s="2" t="s">
        <v>652</v>
      </c>
      <c r="D12" s="2" t="s">
        <v>653</v>
      </c>
    </row>
    <row r="13" spans="1:4" ht="180" x14ac:dyDescent="0.25">
      <c r="A13" s="2" t="s">
        <v>654</v>
      </c>
      <c r="B13" s="2" t="s">
        <v>655</v>
      </c>
      <c r="C13" s="2" t="s">
        <v>654</v>
      </c>
      <c r="D13" s="2" t="s">
        <v>656</v>
      </c>
    </row>
    <row r="14" spans="1:4" ht="60" x14ac:dyDescent="0.25">
      <c r="A14" s="2" t="s">
        <v>657</v>
      </c>
      <c r="B14" s="2" t="s">
        <v>658</v>
      </c>
      <c r="C14" s="2" t="s">
        <v>659</v>
      </c>
      <c r="D14" s="2" t="s">
        <v>660</v>
      </c>
    </row>
    <row r="15" spans="1:4" ht="75" x14ac:dyDescent="0.25">
      <c r="A15" s="2" t="s">
        <v>661</v>
      </c>
      <c r="B15" s="2" t="s">
        <v>655</v>
      </c>
      <c r="C15" s="2" t="s">
        <v>662</v>
      </c>
      <c r="D15" s="2" t="s">
        <v>663</v>
      </c>
    </row>
    <row r="17" spans="1:4" x14ac:dyDescent="0.25">
      <c r="A17" s="7" t="s">
        <v>664</v>
      </c>
      <c r="B17" s="6"/>
      <c r="C17" s="6"/>
      <c r="D17" s="6"/>
    </row>
    <row r="18" spans="1:4" x14ac:dyDescent="0.25">
      <c r="A18" s="7" t="s">
        <v>665</v>
      </c>
      <c r="B18" s="7" t="s">
        <v>666</v>
      </c>
      <c r="C18" s="7" t="s">
        <v>667</v>
      </c>
      <c r="D18" s="7" t="s">
        <v>668</v>
      </c>
    </row>
    <row r="19" spans="1:4" ht="30" x14ac:dyDescent="0.25">
      <c r="A19" s="2" t="s">
        <v>669</v>
      </c>
      <c r="B19" s="2" t="s">
        <v>670</v>
      </c>
      <c r="C19" s="2" t="s">
        <v>671</v>
      </c>
      <c r="D19" s="2" t="s">
        <v>672</v>
      </c>
    </row>
    <row r="20" spans="1:4" ht="30" x14ac:dyDescent="0.25">
      <c r="A20" s="2" t="s">
        <v>117</v>
      </c>
      <c r="B20" s="2" t="s">
        <v>673</v>
      </c>
      <c r="C20" s="2" t="s">
        <v>674</v>
      </c>
      <c r="D20" s="2" t="s">
        <v>675</v>
      </c>
    </row>
    <row r="21" spans="1:4" x14ac:dyDescent="0.25">
      <c r="A21" s="2" t="s">
        <v>676</v>
      </c>
      <c r="B21" s="2" t="s">
        <v>677</v>
      </c>
      <c r="C21" s="2" t="s">
        <v>678</v>
      </c>
      <c r="D21" s="2" t="s">
        <v>679</v>
      </c>
    </row>
    <row r="22" spans="1:4" ht="30" x14ac:dyDescent="0.25">
      <c r="A22" s="2" t="s">
        <v>680</v>
      </c>
      <c r="B22" s="2" t="s">
        <v>681</v>
      </c>
      <c r="C22" s="2" t="s">
        <v>682</v>
      </c>
      <c r="D22" s="2" t="s">
        <v>683</v>
      </c>
    </row>
    <row r="23" spans="1:4" x14ac:dyDescent="0.25">
      <c r="A23" s="2" t="s">
        <v>684</v>
      </c>
      <c r="B23" s="2" t="s">
        <v>685</v>
      </c>
      <c r="C23" s="2" t="s">
        <v>678</v>
      </c>
      <c r="D23" s="2" t="s">
        <v>686</v>
      </c>
    </row>
    <row r="24" spans="1:4" x14ac:dyDescent="0.25">
      <c r="A24" s="2" t="s">
        <v>687</v>
      </c>
      <c r="B24" s="2" t="s">
        <v>688</v>
      </c>
      <c r="C24" s="2" t="s">
        <v>678</v>
      </c>
      <c r="D24" s="2" t="s">
        <v>689</v>
      </c>
    </row>
    <row r="25" spans="1:4" x14ac:dyDescent="0.25">
      <c r="A25" s="2" t="s">
        <v>658</v>
      </c>
      <c r="B25" s="2" t="s">
        <v>690</v>
      </c>
      <c r="C25" s="2" t="s">
        <v>678</v>
      </c>
      <c r="D25" s="2" t="s">
        <v>691</v>
      </c>
    </row>
    <row r="26" spans="1:4" ht="30" x14ac:dyDescent="0.25">
      <c r="A26" s="2" t="s">
        <v>659</v>
      </c>
      <c r="B26" s="2" t="s">
        <v>692</v>
      </c>
      <c r="C26" s="2" t="s">
        <v>693</v>
      </c>
      <c r="D26" s="2" t="s">
        <v>694</v>
      </c>
    </row>
    <row r="27" spans="1:4" x14ac:dyDescent="0.25">
      <c r="A27" s="2" t="s">
        <v>654</v>
      </c>
      <c r="B27" s="2" t="s">
        <v>695</v>
      </c>
      <c r="C27" s="2" t="s">
        <v>696</v>
      </c>
      <c r="D27" s="2" t="s">
        <v>697</v>
      </c>
    </row>
    <row r="28" spans="1:4" ht="30" x14ac:dyDescent="0.25">
      <c r="A28" s="2" t="s">
        <v>651</v>
      </c>
      <c r="B28" s="2" t="s">
        <v>698</v>
      </c>
      <c r="C28" s="2" t="s">
        <v>699</v>
      </c>
      <c r="D28" s="2" t="s">
        <v>700</v>
      </c>
    </row>
    <row r="29" spans="1:4" x14ac:dyDescent="0.25">
      <c r="A29" s="2" t="s">
        <v>701</v>
      </c>
      <c r="B29" s="2" t="s">
        <v>702</v>
      </c>
      <c r="C29" s="2" t="s">
        <v>703</v>
      </c>
      <c r="D29" s="2" t="s">
        <v>704</v>
      </c>
    </row>
    <row r="31" spans="1:4" x14ac:dyDescent="0.25">
      <c r="A31" s="7" t="s">
        <v>705</v>
      </c>
      <c r="B31" s="6"/>
      <c r="C31" s="6"/>
    </row>
    <row r="32" spans="1:4" x14ac:dyDescent="0.25">
      <c r="A32" s="7" t="s">
        <v>706</v>
      </c>
      <c r="B32" s="7" t="s">
        <v>707</v>
      </c>
      <c r="C32" s="7" t="s">
        <v>708</v>
      </c>
    </row>
    <row r="33" spans="1:3" ht="120" x14ac:dyDescent="0.25">
      <c r="A33" s="2" t="s">
        <v>709</v>
      </c>
      <c r="B33" s="2" t="s">
        <v>710</v>
      </c>
      <c r="C33" s="2" t="s">
        <v>711</v>
      </c>
    </row>
    <row r="34" spans="1:3" ht="105" x14ac:dyDescent="0.25">
      <c r="A34" s="2" t="s">
        <v>712</v>
      </c>
      <c r="B34" s="2" t="s">
        <v>713</v>
      </c>
      <c r="C34" s="2" t="s">
        <v>714</v>
      </c>
    </row>
    <row r="35" spans="1:3" ht="120" x14ac:dyDescent="0.25">
      <c r="A35" s="2" t="s">
        <v>715</v>
      </c>
      <c r="B35" s="2" t="s">
        <v>716</v>
      </c>
      <c r="C35" s="2" t="s">
        <v>717</v>
      </c>
    </row>
    <row r="36" spans="1:3" ht="240" x14ac:dyDescent="0.25">
      <c r="A36" s="2" t="s">
        <v>718</v>
      </c>
      <c r="B36" s="2" t="s">
        <v>719</v>
      </c>
      <c r="C36" s="2" t="s">
        <v>720</v>
      </c>
    </row>
    <row r="37" spans="1:3" ht="150" x14ac:dyDescent="0.25">
      <c r="A37" s="2" t="s">
        <v>721</v>
      </c>
      <c r="B37" s="2" t="s">
        <v>722</v>
      </c>
      <c r="C37" s="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5"/>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724</v>
      </c>
      <c r="B1" s="17"/>
      <c r="C1" s="17"/>
    </row>
    <row r="2" spans="1:3" x14ac:dyDescent="0.25">
      <c r="A2" s="7" t="s">
        <v>725</v>
      </c>
      <c r="B2" s="7" t="s">
        <v>726</v>
      </c>
      <c r="C2" s="7" t="s">
        <v>727</v>
      </c>
    </row>
    <row r="3" spans="1:3" ht="105" x14ac:dyDescent="0.25">
      <c r="A3" t="s">
        <v>728</v>
      </c>
      <c r="B3" s="24">
        <v>46189</v>
      </c>
      <c r="C3" s="2" t="s">
        <v>729</v>
      </c>
    </row>
    <row r="4" spans="1:3" ht="105" x14ac:dyDescent="0.25">
      <c r="A4" t="s">
        <v>972</v>
      </c>
      <c r="B4" s="24">
        <v>46202</v>
      </c>
      <c r="C4" s="2" t="s">
        <v>973</v>
      </c>
    </row>
    <row r="5" spans="1:3" ht="105" x14ac:dyDescent="0.25">
      <c r="A5" t="s">
        <v>974</v>
      </c>
      <c r="B5" s="24">
        <v>46206</v>
      </c>
      <c r="C5" s="2" t="s">
        <v>975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I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6.7109375" customWidth="1"/>
    <col min="25" max="25" width="10.7109375" customWidth="1"/>
    <col min="26" max="26" width="9.7109375" style="8" customWidth="1"/>
    <col min="27" max="27" width="10.7109375" style="8" customWidth="1"/>
    <col min="28" max="29" width="9.7109375" style="8" customWidth="1"/>
    <col min="30" max="30" width="12.7109375" style="8" customWidth="1"/>
    <col min="31" max="31" width="9.7109375" style="8" customWidth="1"/>
    <col min="32" max="32" width="14.7109375" style="8" customWidth="1"/>
    <col min="33" max="33" width="17.7109375" style="8" customWidth="1"/>
    <col min="34" max="34" width="14.7109375" style="8" customWidth="1"/>
    <col min="35" max="35" width="15.7109375" style="8" customWidth="1"/>
  </cols>
  <sheetData>
    <row r="1" spans="1:35" x14ac:dyDescent="0.25">
      <c r="A1" s="5" t="s">
        <v>730</v>
      </c>
      <c r="B1" s="3" t="s">
        <v>731</v>
      </c>
      <c r="D1" s="5" t="s">
        <v>733</v>
      </c>
      <c r="L1" s="5" t="s">
        <v>736</v>
      </c>
      <c r="U1" s="56" t="s">
        <v>760</v>
      </c>
      <c r="V1" s="58"/>
      <c r="X1" s="5" t="s">
        <v>770</v>
      </c>
    </row>
    <row r="2" spans="1:35" ht="30" x14ac:dyDescent="0.25">
      <c r="A2" s="2" t="s">
        <v>732</v>
      </c>
      <c r="B2" s="32" t="b">
        <v>1</v>
      </c>
      <c r="C2" s="2"/>
      <c r="D2" s="33"/>
      <c r="E2" s="33" t="s">
        <v>734</v>
      </c>
      <c r="F2" s="33" t="s">
        <v>735</v>
      </c>
      <c r="G2" s="33" t="s">
        <v>238</v>
      </c>
      <c r="H2" s="33" t="s">
        <v>244</v>
      </c>
      <c r="I2" s="33" t="s">
        <v>112</v>
      </c>
      <c r="J2" s="33" t="s">
        <v>117</v>
      </c>
      <c r="K2" s="2"/>
      <c r="L2" s="2"/>
      <c r="M2" s="2"/>
      <c r="N2" s="2"/>
      <c r="O2" s="2"/>
      <c r="P2" s="50" t="s">
        <v>876</v>
      </c>
      <c r="Q2" s="50" t="str" cm="1">
        <f t="array" aca="1" ref="Q2" ca="1">OFFSET(y,-1,0,1,1)</f>
        <v>Life expectancy</v>
      </c>
      <c r="R2" s="2"/>
      <c r="S2" s="2"/>
      <c r="T2" s="2"/>
      <c r="U2" s="34" t="s">
        <v>761</v>
      </c>
      <c r="V2" s="35"/>
      <c r="W2" s="2"/>
      <c r="X2" s="33" t="str" cm="1">
        <f t="array" aca="1" ref="X2" ca="1">IFERROR(OFFSET(data_identifiers,-1,0,1,1),"Observation")</f>
        <v>Country</v>
      </c>
      <c r="Y2" s="33" t="s">
        <v>648</v>
      </c>
      <c r="Z2" s="36" t="s">
        <v>641</v>
      </c>
      <c r="AA2" s="36" t="s">
        <v>167</v>
      </c>
      <c r="AB2" s="36" t="s">
        <v>771</v>
      </c>
      <c r="AC2" s="36" t="s">
        <v>772</v>
      </c>
      <c r="AD2" s="36" t="s">
        <v>659</v>
      </c>
      <c r="AE2" s="36" t="s">
        <v>654</v>
      </c>
      <c r="AF2" s="36" t="s">
        <v>773</v>
      </c>
      <c r="AG2" s="36" t="s">
        <v>645</v>
      </c>
      <c r="AH2" s="36" t="s">
        <v>651</v>
      </c>
      <c r="AI2" s="36" t="s">
        <v>701</v>
      </c>
    </row>
    <row r="3" spans="1:35"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6" t="s">
        <v>737</v>
      </c>
      <c r="M3" s="58"/>
      <c r="O3" s="56" t="s">
        <v>742</v>
      </c>
      <c r="P3" s="58"/>
      <c r="U3" s="11" t="s">
        <v>762</v>
      </c>
      <c r="V3" s="14" cm="1">
        <f t="array" ref="V3:V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V$12,_xlfn._xlws.FILTER($V$13:$V$30,_xlfn.TAKE(Ind_Var_Include,COLUMNS(All_Xs)))),Prediction_Interval(x_s(),y,_xlpm.pred_input,Allow_Intercept,Regression_Sample_Include,alpha)))</f>
        <v>69.302304426925446</v>
      </c>
      <c r="X3" t="str" cm="1">
        <f t="array" ref="X3:X1651">IFERROR(_xlfn._xlws.FILTER(data_identifiers,Regression_Sample_Include),_xlfn.LAMBDA(_xlpm.obs,"Observation "&amp;_xlpm.obs)(_xlfn.SEQUENCE($M$8)))</f>
        <v>Afghanistan</v>
      </c>
      <c r="Y3" cm="1">
        <f t="array" ref="Y3:Y1651">Dependent_Variable(y,Regression_Sample_Include)</f>
        <v>65</v>
      </c>
      <c r="Z3" s="8" cm="1">
        <f t="array" ref="Z3:Z1651">Predictions(x_s(),y,Allow_Intercept,Regression_Sample_Include)</f>
        <v>63.208825243148453</v>
      </c>
      <c r="AA3" s="8" cm="1">
        <f t="array" ref="AA3:AA1651">Residuals(x_s(),y,Allow_Intercept,Regression_Sample_Include)</f>
        <v>1.7911747568515466</v>
      </c>
      <c r="AB3" s="8" cm="1">
        <f t="array" ref="AB3:AB1651">LOOCV_Residual(x_s(),y,Allow_Intercept,Regression_Sample_Include)</f>
        <v>1.8237306351892759</v>
      </c>
      <c r="AC3" s="8" cm="1">
        <f t="array" ref="AC3:AC1651">Hat_Diagonal(x_s(),Allow_Intercept,Regression_Sample_Include)</f>
        <v>1.7851253748528771E-2</v>
      </c>
      <c r="AD3" s="8" cm="1">
        <f t="array" ref="AD3:AD1651">Studentized_Residuals(x_s(),y,Allow_Intercept,Regression_Sample_Include)</f>
        <v>0.50263325470209952</v>
      </c>
      <c r="AE3" s="8" cm="1">
        <f t="array" ref="AE3:AE1651">Cooks_Distance(x_s(),y,Allow_Intercept,Regression_Sample_Include)</f>
        <v>2.4167976663689572E-4</v>
      </c>
      <c r="AF3" s="8" cm="1">
        <f t="array" ref="AF3:AF1651">_xlfn._xlws.SORT(Normal_Scores(y,Regression_Sample_Include))</f>
        <v>-3.4287229888501014</v>
      </c>
      <c r="AG3" s="8" cm="1">
        <f t="array" ref="AG3:AG1651">Studentized_Residuals_Ranked(x_s(),y,Allow_Intercept,Regression_Sample_Include)</f>
        <v>-4.7556630357299623</v>
      </c>
      <c r="AH3" s="8" cm="1">
        <f t="array" ref="AH3:AH1651">SQRT(ABS(Studentized_Residuals(x_s(),y,Allow_Intercept,Regression_Sample_Include)))</f>
        <v>0.70896632832744566</v>
      </c>
      <c r="AI3" s="8" cm="1">
        <f t="array" ref="AI3:AI1651">LOOCV_Residual(x_s(),y,Allow_Intercept,Regression_Sample_Include)</f>
        <v>1.8237306351892759</v>
      </c>
    </row>
    <row r="4" spans="1:35"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738</v>
      </c>
      <c r="M4" s="14" cm="1">
        <f t="array" ref="M4">Multiple_R(x_s(),y,Allow_Intercept,Regression_Sample_Include)</f>
        <v>0.91363980575441461</v>
      </c>
      <c r="O4" s="11" t="s">
        <v>55</v>
      </c>
      <c r="P4" s="14" cm="1">
        <f t="array" ref="P4">PRESS(x_s(),y,Allow_Intercept,Regression_Sample_Include)</f>
        <v>21644.337291621447</v>
      </c>
      <c r="U4" s="11" t="s">
        <v>763</v>
      </c>
      <c r="V4" s="14">
        <v>3.5969115011230923</v>
      </c>
      <c r="X4" t="str">
        <v>Afghanistan</v>
      </c>
      <c r="Y4">
        <v>59.9</v>
      </c>
      <c r="Z4" s="8">
        <v>63.3155128837898</v>
      </c>
      <c r="AA4" s="8">
        <v>-3.4155128837898019</v>
      </c>
      <c r="AB4" s="8">
        <v>-3.4499594048971489</v>
      </c>
      <c r="AC4" s="8">
        <v>9.9846163576449015E-3</v>
      </c>
      <c r="AD4" s="8">
        <v>-0.95463389033168689</v>
      </c>
      <c r="AE4" s="8">
        <v>4.8373725376668836E-4</v>
      </c>
      <c r="AF4" s="8">
        <v>-3.118249953252767</v>
      </c>
      <c r="AG4" s="8">
        <v>-3.6237753759145934</v>
      </c>
      <c r="AH4" s="8">
        <v>0.97705367832667556</v>
      </c>
      <c r="AI4" s="8">
        <v>-3.4499594048971489</v>
      </c>
    </row>
    <row r="5" spans="1:35"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739</v>
      </c>
      <c r="M5" s="14" cm="1">
        <f t="array" ref="M5">R_Squared(x_s(),y,Allow_Intercept,Regression_Sample_Include)</f>
        <v>0.83473769465896452</v>
      </c>
      <c r="O5" s="11" t="s">
        <v>676</v>
      </c>
      <c r="P5" s="14" cm="1">
        <f t="array" ref="P5">1-PRESS(x_s(),y,Allow_Intercept,Regression_Sample_Include)/SS_Total(y,Allow_Intercept,Regression_Sample_Include)</f>
        <v>0.830279509231025</v>
      </c>
      <c r="U5" s="11" t="s">
        <v>764</v>
      </c>
      <c r="V5" s="14">
        <v>1.9614204285810608</v>
      </c>
      <c r="X5" t="str">
        <v>Afghanistan</v>
      </c>
      <c r="Y5">
        <v>59.9</v>
      </c>
      <c r="Z5" s="8">
        <v>63.190581385013246</v>
      </c>
      <c r="AA5" s="8">
        <v>-3.2905813850132475</v>
      </c>
      <c r="AB5" s="8">
        <v>-3.3226588922625324</v>
      </c>
      <c r="AC5" s="8">
        <v>9.6541680290996631E-3</v>
      </c>
      <c r="AD5" s="8">
        <v>-0.9195621547553654</v>
      </c>
      <c r="AE5" s="8">
        <v>4.3384695415967189E-4</v>
      </c>
      <c r="AF5" s="8">
        <v>-2.9644605992605717</v>
      </c>
      <c r="AG5" s="8">
        <v>-3.4154828724569519</v>
      </c>
      <c r="AH5" s="8">
        <v>0.95893803488826401</v>
      </c>
      <c r="AI5" s="8">
        <v>-3.3226588922625324</v>
      </c>
    </row>
    <row r="6" spans="1:35"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740</v>
      </c>
      <c r="M6" s="14" cm="1">
        <f t="array" ref="M6">Adjusted_R_Squared(x_s(),y,Allow_Intercept,Regression_Sample_Include)</f>
        <v>0.83291271214599605</v>
      </c>
      <c r="O6" s="11" t="s">
        <v>743</v>
      </c>
      <c r="P6" s="14" cm="1">
        <f t="array" ref="P6">(Regression_Degrees_Of_Freedom(x_s())+IF(Allow_Intercept,1,0))/Observations(y,Regression_Sample_Include)</f>
        <v>1.1522134627046696E-2</v>
      </c>
      <c r="U6" s="11" t="s">
        <v>757</v>
      </c>
      <c r="V6" s="14">
        <v>62.247248728824445</v>
      </c>
      <c r="X6" t="str">
        <v>Afghanistan</v>
      </c>
      <c r="Y6">
        <v>59.5</v>
      </c>
      <c r="Z6" s="8">
        <v>63.029961578160005</v>
      </c>
      <c r="AA6" s="8">
        <v>-3.5299615781600053</v>
      </c>
      <c r="AB6" s="8">
        <v>-3.5662935813810495</v>
      </c>
      <c r="AC6" s="8">
        <v>1.0187608617172437E-2</v>
      </c>
      <c r="AD6" s="8">
        <v>-0.98672339853065394</v>
      </c>
      <c r="AE6" s="8">
        <v>5.2742002930859452E-4</v>
      </c>
      <c r="AF6" s="8">
        <v>-2.9644605992605717</v>
      </c>
      <c r="AG6" s="8">
        <v>-3.3372523963301397</v>
      </c>
      <c r="AH6" s="8">
        <v>0.99333951825680122</v>
      </c>
      <c r="AI6" s="8">
        <v>-3.5662935813810495</v>
      </c>
    </row>
    <row r="7" spans="1:35"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741</v>
      </c>
      <c r="M7" s="14" cm="1">
        <f t="array" ref="M7">SE_Regression(x_s(),y,Allow_Intercept,Regression_Sample_Include)</f>
        <v>3.5958213627434183</v>
      </c>
      <c r="O7" s="11" t="s">
        <v>58</v>
      </c>
      <c r="P7" s="14" cm="1">
        <f t="array" ref="P7">AIC(x_s(),y,Allow_Intercept,Regression_Sample_Include)</f>
        <v>4239.5791944720204</v>
      </c>
      <c r="U7" s="11" t="s">
        <v>758</v>
      </c>
      <c r="V7" s="14">
        <v>76.357360125026446</v>
      </c>
      <c r="X7" t="str">
        <v>Afghanistan</v>
      </c>
      <c r="Y7">
        <v>59.2</v>
      </c>
      <c r="Z7" s="8">
        <v>62.434755565308066</v>
      </c>
      <c r="AA7" s="8">
        <v>-3.2347555653080633</v>
      </c>
      <c r="AB7" s="8">
        <v>-3.2665621490990762</v>
      </c>
      <c r="AC7" s="8">
        <v>9.7370208614537511E-3</v>
      </c>
      <c r="AD7" s="8">
        <v>-0.90399928889247871</v>
      </c>
      <c r="AE7" s="8">
        <v>4.2291991272888001E-4</v>
      </c>
      <c r="AF7" s="8">
        <v>-2.7786903070508315</v>
      </c>
      <c r="AG7" s="8">
        <v>-3.1846140107056757</v>
      </c>
      <c r="AH7" s="8">
        <v>0.95078877196382516</v>
      </c>
      <c r="AI7" s="8">
        <v>-3.2665621490990762</v>
      </c>
    </row>
    <row r="8" spans="1:35"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62</v>
      </c>
      <c r="P8" s="14" cm="1">
        <f t="array" ref="P8">BIC(x_s(),y,Allow_Intercept,Regression_Sample_Include)</f>
        <v>4342.3297566006531</v>
      </c>
      <c r="U8" s="12" t="s">
        <v>765</v>
      </c>
      <c r="V8" s="23">
        <v>0.95</v>
      </c>
      <c r="X8" t="str">
        <v>Afghanistan</v>
      </c>
      <c r="Y8">
        <v>58.8</v>
      </c>
      <c r="Z8" s="8">
        <v>62.060621208288715</v>
      </c>
      <c r="AA8" s="8">
        <v>-3.2606212082887183</v>
      </c>
      <c r="AB8" s="8">
        <v>-3.2980030007553003</v>
      </c>
      <c r="AC8" s="8">
        <v>1.1334675092175802E-2</v>
      </c>
      <c r="AD8" s="8">
        <v>-0.91196377895255154</v>
      </c>
      <c r="AE8" s="8">
        <v>5.0183546641407453E-4</v>
      </c>
      <c r="AF8" s="8">
        <v>-2.7786903070508315</v>
      </c>
      <c r="AG8" s="8">
        <v>-3.046987196434594</v>
      </c>
      <c r="AH8" s="8">
        <v>0.95496794655765882</v>
      </c>
      <c r="AI8" s="8">
        <v>-3.2980030007553003</v>
      </c>
    </row>
    <row r="9" spans="1:35"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66</v>
      </c>
      <c r="P9" s="14" cm="1">
        <f t="array" ref="P9">AICc(x_s(),y,Allow_Intercept,Regression_Sample_Include)</f>
        <v>4240.0457383639787</v>
      </c>
      <c r="X9" t="str">
        <v>Afghanistan</v>
      </c>
      <c r="Y9">
        <v>58.6</v>
      </c>
      <c r="Z9" s="8">
        <v>61.542913642342043</v>
      </c>
      <c r="AA9" s="8">
        <v>-2.9429136423420417</v>
      </c>
      <c r="AB9" s="8">
        <v>-2.9788960703122469</v>
      </c>
      <c r="AC9" s="8">
        <v>1.2079114920727519E-2</v>
      </c>
      <c r="AD9" s="8">
        <v>-0.82341415146343555</v>
      </c>
      <c r="AE9" s="8">
        <v>4.3631083576778921E-4</v>
      </c>
      <c r="AF9" s="8">
        <v>-2.6570161854420777</v>
      </c>
      <c r="AG9" s="8">
        <v>-3.0127608553572469</v>
      </c>
      <c r="AH9" s="8">
        <v>0.90742170541784795</v>
      </c>
      <c r="AI9" s="8">
        <v>-2.9788960703122469</v>
      </c>
    </row>
    <row r="10" spans="1:35"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680</v>
      </c>
      <c r="P10" s="23" cm="1">
        <f t="array" ref="P10">QQ_Correlation(x_s(),y,Allow_Intercept,Regression_Sample_Include)</f>
        <v>0.99482008680564749</v>
      </c>
      <c r="U10" s="5" t="s">
        <v>766</v>
      </c>
      <c r="X10" t="str">
        <v>Afghanistan</v>
      </c>
      <c r="Y10">
        <v>58.1</v>
      </c>
      <c r="Z10" s="8">
        <v>61.151703953904835</v>
      </c>
      <c r="AA10" s="8">
        <v>-3.0517039539048341</v>
      </c>
      <c r="AB10" s="8">
        <v>-3.0855292315522482</v>
      </c>
      <c r="AC10" s="8">
        <v>1.0962552971957265E-2</v>
      </c>
      <c r="AD10" s="8">
        <v>-0.85337108713972454</v>
      </c>
      <c r="AE10" s="8">
        <v>4.2483590875825802E-4</v>
      </c>
      <c r="AF10" s="8">
        <v>-2.6570161854420777</v>
      </c>
      <c r="AG10" s="8">
        <v>-2.984339698104892</v>
      </c>
      <c r="AH10" s="8">
        <v>0.92378086532452297</v>
      </c>
      <c r="AI10" s="8">
        <v>-3.0855292315522482</v>
      </c>
    </row>
    <row r="11" spans="1:35"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767</v>
      </c>
      <c r="V11" s="3" t="s">
        <v>768</v>
      </c>
      <c r="X11" t="str">
        <v>Afghanistan</v>
      </c>
      <c r="Y11">
        <v>57.5</v>
      </c>
      <c r="Z11" s="8">
        <v>60.361530832249926</v>
      </c>
      <c r="AA11" s="8">
        <v>-2.861530832249926</v>
      </c>
      <c r="AB11" s="8">
        <v>-2.889964318021911</v>
      </c>
      <c r="AC11" s="8">
        <v>9.8386978671926445E-3</v>
      </c>
      <c r="AD11" s="8">
        <v>-0.79973729042388886</v>
      </c>
      <c r="AE11" s="8">
        <v>3.3448201282408905E-4</v>
      </c>
      <c r="AF11" s="8">
        <v>-2.5652792972685243</v>
      </c>
      <c r="AG11" s="8">
        <v>-2.9778913210961564</v>
      </c>
      <c r="AH11" s="8">
        <v>0.89428031982364953</v>
      </c>
      <c r="AI11" s="8">
        <v>-2.889964318021911</v>
      </c>
    </row>
    <row r="12" spans="1:35"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744</v>
      </c>
      <c r="M12" s="20">
        <v>0.05</v>
      </c>
      <c r="U12" t="s">
        <v>769</v>
      </c>
      <c r="V12" s="20">
        <f>IF(Allow_Intercept,1,0)</f>
        <v>1</v>
      </c>
      <c r="X12" t="str">
        <v>Afghanistan</v>
      </c>
      <c r="Y12">
        <v>57.3</v>
      </c>
      <c r="Z12" s="8">
        <v>59.895933200646468</v>
      </c>
      <c r="AA12" s="8">
        <v>-2.5959332006464706</v>
      </c>
      <c r="AB12" s="8">
        <v>-2.6247358807630627</v>
      </c>
      <c r="AC12" s="8">
        <v>1.0973553692655309E-2</v>
      </c>
      <c r="AD12" s="8">
        <v>-0.72592449697535788</v>
      </c>
      <c r="AE12" s="8">
        <v>3.0772918875861103E-4</v>
      </c>
      <c r="AF12" s="8">
        <v>-2.5264513477970261</v>
      </c>
      <c r="AG12" s="8">
        <v>-2.9761912720292414</v>
      </c>
      <c r="AH12" s="8">
        <v>0.85201202865649606</v>
      </c>
      <c r="AI12" s="8">
        <v>-2.6247358807630627</v>
      </c>
    </row>
    <row r="13" spans="1:35"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6" t="s">
        <v>745</v>
      </c>
      <c r="M13" s="57"/>
      <c r="N13" s="57"/>
      <c r="O13" s="57"/>
      <c r="P13" s="57"/>
      <c r="Q13" s="58"/>
      <c r="U13" t="str" cm="1">
        <f t="array" aca="1" ref="U13:U30" ca="1">Coefficient_Name_Col(All_Xs)</f>
        <v>Adult Mortality</v>
      </c>
      <c r="V13" s="21" cm="1">
        <f t="array" ref="V13">AVERAGEIF(Regression_Sample_Include,TRUE,INDEX(All_Xs,,1))</f>
        <v>168.2152819890843</v>
      </c>
      <c r="X13" t="str">
        <v>Afghanistan</v>
      </c>
      <c r="Y13">
        <v>57.3</v>
      </c>
      <c r="Z13" s="8">
        <v>59.71317036353333</v>
      </c>
      <c r="AA13" s="8">
        <v>-2.4131703635333324</v>
      </c>
      <c r="AB13" s="8">
        <v>-2.4432782876110233</v>
      </c>
      <c r="AC13" s="8">
        <v>1.2322756777382652E-2</v>
      </c>
      <c r="AD13" s="8">
        <v>-0.67527761144894538</v>
      </c>
      <c r="AE13" s="8">
        <v>2.9943594330917282E-4</v>
      </c>
      <c r="AF13" s="8">
        <v>-2.5264513477970261</v>
      </c>
      <c r="AG13" s="8">
        <v>-2.9233220915481097</v>
      </c>
      <c r="AH13" s="8">
        <v>0.82175276783771489</v>
      </c>
      <c r="AI13" s="8">
        <v>-2.4432782876110233</v>
      </c>
    </row>
    <row r="14" spans="1:35"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6"/>
      <c r="M14" s="68" t="s">
        <v>746</v>
      </c>
      <c r="N14" s="68" t="s">
        <v>747</v>
      </c>
      <c r="O14" s="68" t="s">
        <v>748</v>
      </c>
      <c r="P14" s="68" t="s">
        <v>749</v>
      </c>
      <c r="Q14" s="28" t="s">
        <v>684</v>
      </c>
      <c r="U14" t="str">
        <f ca="1"/>
        <v>infant deaths</v>
      </c>
      <c r="V14" s="21" cm="1">
        <f t="array" ref="V14">AVERAGEIF(Regression_Sample_Include,TRUE,INDEX(All_Xs,,2))</f>
        <v>32.553062462098239</v>
      </c>
      <c r="X14" t="str">
        <v>Afghanistan</v>
      </c>
      <c r="Y14">
        <v>57</v>
      </c>
      <c r="Z14" s="8">
        <v>57.409168303982227</v>
      </c>
      <c r="AA14" s="8">
        <v>-0.40916830398222714</v>
      </c>
      <c r="AB14" s="8">
        <v>-0.41961866779401019</v>
      </c>
      <c r="AC14" s="8">
        <v>2.4904430174000611E-2</v>
      </c>
      <c r="AD14" s="8">
        <v>-0.11523390625493084</v>
      </c>
      <c r="AE14" s="8">
        <v>1.7849924896844846E-5</v>
      </c>
      <c r="AF14" s="8">
        <v>-2.5264513477970261</v>
      </c>
      <c r="AG14" s="8">
        <v>-2.8625670309046316</v>
      </c>
      <c r="AH14" s="8">
        <v>0.33946119992560392</v>
      </c>
      <c r="AI14" s="8">
        <v>-0.41961866779401019</v>
      </c>
    </row>
    <row r="15" spans="1:35"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750</v>
      </c>
      <c r="M15" s="55" cm="1">
        <f t="array" ref="M15">Regression_Degrees_Of_Freedom(x_s())</f>
        <v>18</v>
      </c>
      <c r="N15" s="54" cm="1">
        <f t="array" ref="N15">SS_Regression(x_s(),y,Allow_Intercept,Regression_Sample_Include)</f>
        <v>106453.52326857558</v>
      </c>
      <c r="O15" s="54" cm="1">
        <f t="array" ref="O15">MS_Regression(x_s(),y,Allow_Intercept,Regression_Sample_Include)</f>
        <v>5914.0846260319768</v>
      </c>
      <c r="P15" s="54" cm="1">
        <f t="array" ref="P15">F_Statistic(x_s(),y,Allow_Intercept,Regression_Sample_Include)</f>
        <v>457.3949003495888</v>
      </c>
      <c r="Q15" s="29" cm="1">
        <f t="array" ref="Q15">F_Statistic_P_Value(x_s(),y,Allow_Intercept,Regression_Sample_Include)</f>
        <v>0</v>
      </c>
      <c r="U15" t="str">
        <f ca="1"/>
        <v>Alcohol</v>
      </c>
      <c r="V15" s="21" cm="1">
        <f t="array" ref="V15">AVERAGEIF(Regression_Sample_Include,TRUE,INDEX(All_Xs,,3))</f>
        <v>4.5331958762886764</v>
      </c>
      <c r="X15" t="str">
        <v>Afghanistan</v>
      </c>
      <c r="Y15">
        <v>56.7</v>
      </c>
      <c r="Z15" s="8">
        <v>57.69150417826279</v>
      </c>
      <c r="AA15" s="8">
        <v>-0.9915041782627867</v>
      </c>
      <c r="AB15" s="8">
        <v>-1.0071944777496686</v>
      </c>
      <c r="AC15" s="8">
        <v>1.5578222313071221E-2</v>
      </c>
      <c r="AD15" s="8">
        <v>-0.27791106217407591</v>
      </c>
      <c r="AE15" s="8">
        <v>6.4327215358126971E-5</v>
      </c>
      <c r="AF15" s="8">
        <v>-2.4285172603656537</v>
      </c>
      <c r="AG15" s="8">
        <v>-2.8211570737593124</v>
      </c>
      <c r="AH15" s="8">
        <v>0.52717270621123391</v>
      </c>
      <c r="AI15" s="8">
        <v>-1.0071944777496686</v>
      </c>
    </row>
    <row r="16" spans="1:35"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751</v>
      </c>
      <c r="M16" s="55" cm="1">
        <f t="array" ref="M16">Residual_Degrees_Of_Freedom(x_s(),y,Allow_Intercept,Regression_Sample_Include)</f>
        <v>1630</v>
      </c>
      <c r="N16" s="54" cm="1">
        <f t="array" ref="N16">SS_Residual(x_s(),y,Allow_Intercept,Regression_Sample_Include)</f>
        <v>21075.787974601953</v>
      </c>
      <c r="O16" s="54" cm="1">
        <f t="array" ref="O16">MS_Residual(x_s(),y,Allow_Intercept,Regression_Sample_Include)</f>
        <v>12.929931272761934</v>
      </c>
      <c r="P16" s="53"/>
      <c r="Q16" s="30"/>
      <c r="U16" t="str">
        <f ca="1"/>
        <v>percentage expenditure</v>
      </c>
      <c r="V16" s="21" cm="1">
        <f t="array" ref="V16">AVERAGEIF(Regression_Sample_Include,TRUE,INDEX(All_Xs,,4))</f>
        <v>698.973558049698</v>
      </c>
      <c r="X16" t="str">
        <v>Afghanistan</v>
      </c>
      <c r="Y16">
        <v>56.2</v>
      </c>
      <c r="Z16" s="8">
        <v>62.814219997451467</v>
      </c>
      <c r="AA16" s="8">
        <v>-6.6142199974514639</v>
      </c>
      <c r="AB16" s="8">
        <v>-7.134014871068751</v>
      </c>
      <c r="AC16" s="8">
        <v>7.2861478846260916E-2</v>
      </c>
      <c r="AD16" s="8">
        <v>-1.9103292037941246</v>
      </c>
      <c r="AE16" s="8">
        <v>1.5094411482224289E-2</v>
      </c>
      <c r="AF16" s="8">
        <v>-2.4004805754973497</v>
      </c>
      <c r="AG16" s="8">
        <v>-2.8027034462765874</v>
      </c>
      <c r="AH16" s="8">
        <v>1.3821465927296297</v>
      </c>
      <c r="AI16" s="8">
        <v>-7.134014871068751</v>
      </c>
    </row>
    <row r="17" spans="1:35"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752</v>
      </c>
      <c r="M17" s="13" cm="1">
        <f t="array" ref="M17">Total_Degrees_Of_Freedom(y,Allow_Intercept,Regression_Sample_Include)</f>
        <v>1648</v>
      </c>
      <c r="N17" s="27" cm="1">
        <f t="array" ref="N17">SS_Total(y,Allow_Intercept,Regression_Sample_Include)</f>
        <v>127529.31124317752</v>
      </c>
      <c r="O17" s="19"/>
      <c r="P17" s="19"/>
      <c r="Q17" s="31"/>
      <c r="U17" t="str">
        <f ca="1"/>
        <v>Hepatitis B</v>
      </c>
      <c r="V17" s="21" cm="1">
        <f t="array" ref="V17">AVERAGEIF(Regression_Sample_Include,TRUE,INDEX(All_Xs,,5))</f>
        <v>79.217707701637352</v>
      </c>
      <c r="X17" t="str">
        <v>Afghanistan</v>
      </c>
      <c r="Y17">
        <v>55.3</v>
      </c>
      <c r="Z17" s="8">
        <v>57.298951152094432</v>
      </c>
      <c r="AA17" s="8">
        <v>-1.9989511520944347</v>
      </c>
      <c r="AB17" s="8">
        <v>-2.0234443908309676</v>
      </c>
      <c r="AC17" s="8">
        <v>1.2104725411541607E-2</v>
      </c>
      <c r="AD17" s="8">
        <v>-0.55930489367306124</v>
      </c>
      <c r="AE17" s="8">
        <v>2.0173798171414084E-4</v>
      </c>
      <c r="AF17" s="8">
        <v>-2.3742127090260081</v>
      </c>
      <c r="AG17" s="8">
        <v>-2.8017613831567418</v>
      </c>
      <c r="AH17" s="8">
        <v>0.74786689569271703</v>
      </c>
      <c r="AI17" s="8">
        <v>-2.0234443908309676</v>
      </c>
    </row>
    <row r="18" spans="1:35"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t="str">
        <v>Afghanistan</v>
      </c>
      <c r="Y18">
        <v>54.8</v>
      </c>
      <c r="Z18" s="8">
        <v>56.666021183009462</v>
      </c>
      <c r="AA18" s="8">
        <v>-1.8660211830094653</v>
      </c>
      <c r="AB18" s="8">
        <v>-1.8940979872693398</v>
      </c>
      <c r="AC18" s="8">
        <v>1.4823311385464185E-2</v>
      </c>
      <c r="AD18" s="8">
        <v>-0.52283108152250746</v>
      </c>
      <c r="AE18" s="8">
        <v>2.1647128713145008E-4</v>
      </c>
      <c r="AF18" s="8">
        <v>-2.3494875599978426</v>
      </c>
      <c r="AG18" s="8">
        <v>-2.7869245027896805</v>
      </c>
      <c r="AH18" s="8">
        <v>0.72307059235077975</v>
      </c>
      <c r="AI18" s="8">
        <v>-1.8940979872693398</v>
      </c>
    </row>
    <row r="19" spans="1:35"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753</v>
      </c>
      <c r="U19" t="str">
        <f ca="1"/>
        <v>BMI</v>
      </c>
      <c r="V19" s="21" cm="1">
        <f t="array" ref="V19">AVERAGEIF(Regression_Sample_Include,TRUE,INDEX(All_Xs,,7))</f>
        <v>38.128623408126103</v>
      </c>
      <c r="X19" t="str">
        <v>Albania</v>
      </c>
      <c r="Y19">
        <v>77.8</v>
      </c>
      <c r="Z19" s="8">
        <v>75.880891745403332</v>
      </c>
      <c r="AA19" s="8">
        <v>1.9191082545966651</v>
      </c>
      <c r="AB19" s="8">
        <v>1.9232444017140864</v>
      </c>
      <c r="AC19" s="8">
        <v>2.1506092068875864E-3</v>
      </c>
      <c r="AD19" s="8">
        <v>0.53427993808565277</v>
      </c>
      <c r="AE19" s="8">
        <v>3.2380282781727835E-5</v>
      </c>
      <c r="AF19" s="8">
        <v>-2.3261203997549518</v>
      </c>
      <c r="AG19" s="8">
        <v>-2.7243428381933401</v>
      </c>
      <c r="AH19" s="8">
        <v>0.7309445519912251</v>
      </c>
      <c r="AI19" s="8">
        <v>1.9232444017140864</v>
      </c>
    </row>
    <row r="20" spans="1:35"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80</v>
      </c>
      <c r="N20" s="3" t="s">
        <v>754</v>
      </c>
      <c r="O20" s="3" t="s">
        <v>755</v>
      </c>
      <c r="P20" s="3" t="s">
        <v>756</v>
      </c>
      <c r="Q20" s="3" t="s">
        <v>757</v>
      </c>
      <c r="R20" s="3" t="s">
        <v>758</v>
      </c>
      <c r="S20" s="3" t="s">
        <v>759</v>
      </c>
      <c r="U20" t="str">
        <f ca="1"/>
        <v>under-five deaths</v>
      </c>
      <c r="V20" s="21" cm="1">
        <f t="array" ref="V20">AVERAGEIF(Regression_Sample_Include,TRUE,INDEX(All_Xs,,8))</f>
        <v>44.220133414190421</v>
      </c>
      <c r="X20" t="str">
        <v>Albania</v>
      </c>
      <c r="Y20">
        <v>77.5</v>
      </c>
      <c r="Z20" s="8">
        <v>76.899624192575914</v>
      </c>
      <c r="AA20" s="8">
        <v>0.60037580742408636</v>
      </c>
      <c r="AB20" s="8">
        <v>0.60204271275437771</v>
      </c>
      <c r="AC20" s="8">
        <v>2.7687492846897831E-3</v>
      </c>
      <c r="AD20" s="8">
        <v>0.16719648217594898</v>
      </c>
      <c r="AE20" s="8">
        <v>4.0849657718616073E-6</v>
      </c>
      <c r="AF20" s="8">
        <v>-2.3261203997549518</v>
      </c>
      <c r="AG20" s="8">
        <v>-2.656918431023767</v>
      </c>
      <c r="AH20" s="8">
        <v>0.40889666442262523</v>
      </c>
      <c r="AI20" s="8">
        <v>0.60204271275437771</v>
      </c>
    </row>
    <row r="21" spans="1:35" x14ac:dyDescent="0.25">
      <c r="L21" t="str" cm="1">
        <f t="array" aca="1" ref="L21:L39" ca="1">IF(Zero_Predictors_Selected(),IF(AND(Allow_Intercept,Intercept_Only_N()&gt;=1),"Intercept",NA()),IF(Allow_Intercept,_xlfn.VSTACK("Intercept",Coefficient_Name_Col(All_Xs,Ind_Var_Include)),_xlfn.VSTACK("",Coefficient_Name_Col(All_Xs,Ind_Var_Include))))</f>
        <v>Intercept</v>
      </c>
      <c r="M21" s="8" cm="1">
        <f t="array" ref="M21:M39">IF(Zero_Predictors_Selected(),IF(AND(Allow_Intercept,Intercept_Only_N()&gt;=1),Intercept_Only_Point(),NA()),IF(Allow_Intercept,Coefficients(x_s(),y,Allow_Intercept,Regression_Sample_Include),_xlfn.VSTACK("",Coefficients(x_s(),y,Allow_Intercept,Regression_Sample_Include))))</f>
        <v>53.281559019872098</v>
      </c>
      <c r="N21" s="8" cm="1">
        <f t="array" ref="N21:N39">IF(Zero_Predictors_Selected(),IF(AND(Allow_Intercept,Intercept_Only_N()&gt;=2),Intercept_Only_SE(),NA()),IF(Allow_Intercept,SE_Coefficients(x_s(),y,Allow_Intercept,Regression_Sample_Include),_xlfn.VSTACK("",SE_Coefficients(x_s(),y,Allow_Intercept,Regression_Sample_Include))))</f>
        <v>0.73581264064861296</v>
      </c>
      <c r="O21" s="8" cm="1">
        <f t="array" ref="O21:O39">IF(Zero_Predictors_Selected(),IF(AND(Allow_Intercept,Intercept_Only_N()&gt;=2),Intercept_Only_Point()/Intercept_Only_SE(),NA()),IF(Allow_Intercept,T_Statistics(x_s(),y,Allow_Intercept,Regression_Sample_Include),_xlfn.VSTACK("",T_Statistics(x_s(),y,Allow_Intercept,Regression_Sample_Include))))</f>
        <v>72.411856057412706</v>
      </c>
      <c r="P21" s="25" cm="1">
        <f t="array" ref="P21:P39">IF(Zero_Predictors_Selected(),IF(AND(Allow_Intercept,Intercept_Only_N()&gt;=2),_xlfn.T.DIST.2T(ABS(Intercept_Only_Point()/Intercept_Only_SE()),Intercept_Only_DF()),NA()),IF(Allow_Intercept,P_Values(x_s(),y,Allow_Intercept,Regression_Sample_Include),_xlfn.VSTACK("",P_Values(x_s(),y,Allow_Intercept,Regression_Sample_Include))))</f>
        <v>0</v>
      </c>
      <c r="Q21" s="8" cm="1">
        <f t="array" ref="Q21:Q39">IF(Zero_Predictors_Selected(),IF(AND(Allow_Intercept,Intercept_Only_N()&gt;=2),Intercept_Only_Point()-_xlfn.T.INV.2T(alpha,Intercept_Only_DF())*Intercept_Only_SE(),NA()),IF(Allow_Intercept,Confidence_Interval_Lower(x_s(),y,Allow_Intercept,Regression_Sample_Include),_xlfn.VSTACK("",Confidence_Interval_Lower(x_s(),y,Allow_Intercept,Regression_Sample_Include))))</f>
        <v>51.838321074895731</v>
      </c>
      <c r="R21" s="8" cm="1">
        <f t="array" ref="R21:R39">IF(Zero_Predictors_Selected(),IF(AND(Allow_Intercept,Intercept_Only_N()&gt;=2),Intercept_Only_Point()+_xlfn.T.INV.2T(alpha,Intercept_Only_DF())*Intercept_Only_SE(),NA()),IF(Allow_Intercept,Confidence_Interval_Upper(x_s(),y,Allow_Intercept,Regression_Sample_Include),_xlfn.VSTACK("",Confidence_Interval_Upper(x_s(),y,Allow_Intercept,Regression_Sample_Include))))</f>
        <v>54.724796964848466</v>
      </c>
      <c r="S21" s="8" t="str" cm="1">
        <f t="array" ref="S21:S39">IF(Zero_Predictors_Selected(),IF(Allow_Intercept,"",NA()),_xlfn.VSTACK("",Beta_Weights(x_s(),y,Allow_Intercept,Regression_Sample_Include)))</f>
        <v/>
      </c>
      <c r="U21" t="str">
        <f ca="1"/>
        <v>Polio</v>
      </c>
      <c r="V21" s="21" cm="1">
        <f t="array" ref="V21">AVERAGEIF(Regression_Sample_Include,TRUE,INDEX(All_Xs,,9))</f>
        <v>83.564584596725282</v>
      </c>
      <c r="X21" t="str">
        <v>Albania</v>
      </c>
      <c r="Y21">
        <v>77.2</v>
      </c>
      <c r="Z21" s="8">
        <v>75.551094952745061</v>
      </c>
      <c r="AA21" s="8">
        <v>1.6489050472549422</v>
      </c>
      <c r="AB21" s="8">
        <v>1.6523148810774346</v>
      </c>
      <c r="AC21" s="8">
        <v>2.0636707092227887E-3</v>
      </c>
      <c r="AD21" s="8">
        <v>0.45903534051016326</v>
      </c>
      <c r="AE21" s="8">
        <v>2.2933810047121915E-5</v>
      </c>
      <c r="AF21" s="8">
        <v>-2.3261203997549518</v>
      </c>
      <c r="AG21" s="8">
        <v>-2.6210044252204265</v>
      </c>
      <c r="AH21" s="8">
        <v>0.67752146867104013</v>
      </c>
      <c r="AI21" s="8">
        <v>1.6523148810774346</v>
      </c>
    </row>
    <row r="22" spans="1:35" x14ac:dyDescent="0.25">
      <c r="L22" t="str">
        <f ca="1"/>
        <v>Adult Mortality</v>
      </c>
      <c r="M22" s="8">
        <v>-1.6888530199683449E-2</v>
      </c>
      <c r="N22" s="8">
        <v>9.4729127053766037E-4</v>
      </c>
      <c r="O22" s="8">
        <v>-17.828233749159235</v>
      </c>
      <c r="P22" s="25">
        <v>4.3051998381958088E-65</v>
      </c>
      <c r="Q22" s="8">
        <v>-1.8746566649532524E-2</v>
      </c>
      <c r="R22" s="8">
        <v>-1.5030493749834374E-2</v>
      </c>
      <c r="S22" s="8">
        <v>-0.24057618094742297</v>
      </c>
      <c r="U22" t="str">
        <f ca="1"/>
        <v>Total expenditure</v>
      </c>
      <c r="V22" s="21" cm="1">
        <f t="array" ref="V22">AVERAGEIF(Regression_Sample_Include,TRUE,INDEX(All_Xs,,10))</f>
        <v>5.9559248029108449</v>
      </c>
      <c r="X22" t="str">
        <v>Albania</v>
      </c>
      <c r="Y22">
        <v>76.900000000000006</v>
      </c>
      <c r="Z22" s="8">
        <v>75.38971227266957</v>
      </c>
      <c r="AA22" s="8">
        <v>1.5102877273304358</v>
      </c>
      <c r="AB22" s="8">
        <v>1.5132796825119437</v>
      </c>
      <c r="AC22" s="8">
        <v>1.9771329887555986E-3</v>
      </c>
      <c r="AD22" s="8">
        <v>0.4204277165757847</v>
      </c>
      <c r="AE22" s="8">
        <v>1.8429963175524905E-5</v>
      </c>
      <c r="AF22" s="8">
        <v>-2.3261203997549518</v>
      </c>
      <c r="AG22" s="8">
        <v>-2.5304099296411859</v>
      </c>
      <c r="AH22" s="8">
        <v>0.64840397637258884</v>
      </c>
      <c r="AI22" s="8">
        <v>1.5132796825119437</v>
      </c>
    </row>
    <row r="23" spans="1:35" x14ac:dyDescent="0.25">
      <c r="L23" t="str">
        <f ca="1"/>
        <v>infant deaths</v>
      </c>
      <c r="M23" s="8">
        <v>9.3693837832986432E-2</v>
      </c>
      <c r="N23" s="8">
        <v>1.0676596104392339E-2</v>
      </c>
      <c r="O23" s="8">
        <v>8.7756281980584525</v>
      </c>
      <c r="P23" s="25">
        <v>4.2006946451565517E-18</v>
      </c>
      <c r="Q23" s="8">
        <v>7.2752544126122323E-2</v>
      </c>
      <c r="R23" s="8">
        <v>0.11463513153985054</v>
      </c>
      <c r="S23" s="8">
        <v>1.287126356467752</v>
      </c>
      <c r="U23" t="str">
        <f ca="1"/>
        <v>Diphtheria</v>
      </c>
      <c r="V23" s="21" cm="1">
        <f t="array" ref="V23">AVERAGEIF(Regression_Sample_Include,TRUE,INDEX(All_Xs,,11))</f>
        <v>84.155245603395997</v>
      </c>
      <c r="X23" t="str">
        <v>Albania</v>
      </c>
      <c r="Y23">
        <v>76.599999999999994</v>
      </c>
      <c r="Z23" s="8">
        <v>74.407081796585118</v>
      </c>
      <c r="AA23" s="8">
        <v>2.1929182034148766</v>
      </c>
      <c r="AB23" s="8">
        <v>2.1969648219589053</v>
      </c>
      <c r="AC23" s="8">
        <v>1.8419132175363571E-3</v>
      </c>
      <c r="AD23" s="8">
        <v>0.61041424440039793</v>
      </c>
      <c r="AE23" s="8">
        <v>3.6188080938443596E-5</v>
      </c>
      <c r="AF23" s="8">
        <v>-2.2435160869312201</v>
      </c>
      <c r="AG23" s="8">
        <v>-2.524519815966217</v>
      </c>
      <c r="AH23" s="8">
        <v>0.78129011538633841</v>
      </c>
      <c r="AI23" s="8">
        <v>2.1969648219589053</v>
      </c>
    </row>
    <row r="24" spans="1:35" x14ac:dyDescent="0.25">
      <c r="L24" t="str">
        <f ca="1"/>
        <v>Alcohol</v>
      </c>
      <c r="M24" s="8">
        <v>-5.4348345042438746E-2</v>
      </c>
      <c r="N24" s="8">
        <v>3.060704543923112E-2</v>
      </c>
      <c r="O24" s="8">
        <v>-1.7756808689798198</v>
      </c>
      <c r="P24" s="25">
        <v>7.5972069104877124E-2</v>
      </c>
      <c r="Q24" s="8">
        <v>-0.11438162922545544</v>
      </c>
      <c r="R24" s="8">
        <v>5.684939140577959E-3</v>
      </c>
      <c r="S24" s="8">
        <v>-2.4893018397719218E-2</v>
      </c>
      <c r="U24" t="str">
        <f ca="1"/>
        <v>HIV/AIDS</v>
      </c>
      <c r="V24" s="21" cm="1">
        <f t="array" ref="V24">AVERAGEIF(Regression_Sample_Include,TRUE,INDEX(All_Xs,,12))</f>
        <v>1.9838690115221154</v>
      </c>
      <c r="X24" t="str">
        <v>Albania</v>
      </c>
      <c r="Y24">
        <v>76.2</v>
      </c>
      <c r="Z24" s="8">
        <v>73.364655509418071</v>
      </c>
      <c r="AA24" s="8">
        <v>2.8353444905819316</v>
      </c>
      <c r="AB24" s="8">
        <v>2.8421458481311515</v>
      </c>
      <c r="AC24" s="8">
        <v>2.3930360764884535E-3</v>
      </c>
      <c r="AD24" s="8">
        <v>0.78945610642516406</v>
      </c>
      <c r="AE24" s="8">
        <v>7.8685036302639764E-5</v>
      </c>
      <c r="AF24" s="8">
        <v>-2.2435160869312201</v>
      </c>
      <c r="AG24" s="8">
        <v>-2.5175342773589398</v>
      </c>
      <c r="AH24" s="8">
        <v>0.88851342501121733</v>
      </c>
      <c r="AI24" s="8">
        <v>2.8421458481311515</v>
      </c>
    </row>
    <row r="25" spans="1:35" x14ac:dyDescent="0.25">
      <c r="L25" t="str">
        <f ca="1"/>
        <v>percentage expenditure</v>
      </c>
      <c r="M25" s="8">
        <v>3.7768262346544172E-4</v>
      </c>
      <c r="N25" s="8">
        <v>1.8046911534510949E-4</v>
      </c>
      <c r="O25" s="8">
        <v>2.0927825946461951</v>
      </c>
      <c r="P25" s="25">
        <v>3.6522850199107303E-2</v>
      </c>
      <c r="Q25" s="8">
        <v>2.3706813899592165E-5</v>
      </c>
      <c r="R25" s="8">
        <v>7.3165843303129121E-4</v>
      </c>
      <c r="S25" s="8">
        <v>7.5530621677586937E-2</v>
      </c>
      <c r="U25" t="str">
        <f ca="1"/>
        <v>GDP</v>
      </c>
      <c r="V25" s="21" cm="1">
        <f t="array" ref="V25">AVERAGEIF(Regression_Sample_Include,TRUE,INDEX(All_Xs,,13))</f>
        <v>5566.0318868175918</v>
      </c>
      <c r="X25" t="str">
        <v>Albania</v>
      </c>
      <c r="Y25">
        <v>76.099999999999994</v>
      </c>
      <c r="Z25" s="8">
        <v>73.184591471372585</v>
      </c>
      <c r="AA25" s="8">
        <v>2.9154085286274096</v>
      </c>
      <c r="AB25" s="8">
        <v>2.9217714400503718</v>
      </c>
      <c r="AC25" s="8">
        <v>2.177758101041794E-3</v>
      </c>
      <c r="AD25" s="8">
        <v>0.81166107988003555</v>
      </c>
      <c r="AE25" s="8">
        <v>7.5674977363507449E-5</v>
      </c>
      <c r="AF25" s="8">
        <v>-2.2073550198913567</v>
      </c>
      <c r="AG25" s="8">
        <v>-2.4900435749168026</v>
      </c>
      <c r="AH25" s="8">
        <v>0.900922349528546</v>
      </c>
      <c r="AI25" s="8">
        <v>2.9217714400503718</v>
      </c>
    </row>
    <row r="26" spans="1:35" x14ac:dyDescent="0.25">
      <c r="L26" t="str">
        <f ca="1"/>
        <v>Hepatitis B</v>
      </c>
      <c r="M26" s="8">
        <v>-5.582499705270378E-3</v>
      </c>
      <c r="N26" s="8">
        <v>4.4461852137428646E-3</v>
      </c>
      <c r="O26" s="8">
        <v>-1.2555706604428534</v>
      </c>
      <c r="P26" s="25">
        <v>0.20945162853357524</v>
      </c>
      <c r="Q26" s="8">
        <v>-1.4303338212760683E-2</v>
      </c>
      <c r="R26" s="8">
        <v>3.1383388022199268E-3</v>
      </c>
      <c r="S26" s="8">
        <v>-1.6248803418587254E-2</v>
      </c>
      <c r="U26" t="str">
        <f ca="1"/>
        <v>Population</v>
      </c>
      <c r="V26" s="21" cm="1">
        <f t="array" ref="V26">AVERAGEIF(Regression_Sample_Include,TRUE,INDEX(All_Xs,,14))</f>
        <v>14653625.889484541</v>
      </c>
      <c r="X26" t="str">
        <v>Albania</v>
      </c>
      <c r="Y26">
        <v>75.3</v>
      </c>
      <c r="Z26" s="8">
        <v>74.283595157164399</v>
      </c>
      <c r="AA26" s="8">
        <v>1.0164048428355983</v>
      </c>
      <c r="AB26" s="8">
        <v>1.0201243936138311</v>
      </c>
      <c r="AC26" s="8">
        <v>3.6461737426512052E-3</v>
      </c>
      <c r="AD26" s="8">
        <v>0.28317950674949788</v>
      </c>
      <c r="AE26" s="8">
        <v>1.5445209634004598E-5</v>
      </c>
      <c r="AF26" s="8">
        <v>-2.2073550198913567</v>
      </c>
      <c r="AG26" s="8">
        <v>-2.4626246159272069</v>
      </c>
      <c r="AH26" s="8">
        <v>0.53214613288973345</v>
      </c>
      <c r="AI26" s="8">
        <v>1.0201243936138311</v>
      </c>
    </row>
    <row r="27" spans="1:35" x14ac:dyDescent="0.25">
      <c r="L27" t="str">
        <f ca="1"/>
        <v>Measles</v>
      </c>
      <c r="M27" s="8">
        <v>-8.6173382207203657E-6</v>
      </c>
      <c r="N27" s="8">
        <v>1.0806583538963232E-5</v>
      </c>
      <c r="O27" s="8">
        <v>-0.79741559297168041</v>
      </c>
      <c r="P27" s="25">
        <v>0.42532584916473692</v>
      </c>
      <c r="Q27" s="8">
        <v>-2.9813591937210667E-5</v>
      </c>
      <c r="R27" s="8">
        <v>1.2578915495769934E-5</v>
      </c>
      <c r="S27" s="8">
        <v>-9.8800052253192362E-3</v>
      </c>
      <c r="U27" t="str">
        <f ca="1"/>
        <v>thinness 1-19 years</v>
      </c>
      <c r="V27" s="21" cm="1">
        <f t="array" ref="V27">AVERAGEIF(Regression_Sample_Include,TRUE,INDEX(All_Xs,,15))</f>
        <v>4.850636749545183</v>
      </c>
      <c r="X27" t="str">
        <v>Albania</v>
      </c>
      <c r="Y27">
        <v>75.900000000000006</v>
      </c>
      <c r="Z27" s="8">
        <v>73.673954103044807</v>
      </c>
      <c r="AA27" s="8">
        <v>2.2260458969551991</v>
      </c>
      <c r="AB27" s="8">
        <v>2.2344174173425086</v>
      </c>
      <c r="AC27" s="8">
        <v>3.7466233132330993E-3</v>
      </c>
      <c r="AD27" s="8">
        <v>0.62022762094856909</v>
      </c>
      <c r="AE27" s="8">
        <v>7.6141044447235729E-5</v>
      </c>
      <c r="AF27" s="8">
        <v>-2.1738689464820578</v>
      </c>
      <c r="AG27" s="8">
        <v>-2.4615699599494847</v>
      </c>
      <c r="AH27" s="8">
        <v>0.78754531358428459</v>
      </c>
      <c r="AI27" s="8">
        <v>2.2344174173425086</v>
      </c>
    </row>
    <row r="28" spans="1:35" x14ac:dyDescent="0.25">
      <c r="L28" t="str">
        <f ca="1"/>
        <v>BMI</v>
      </c>
      <c r="M28" s="8">
        <v>3.3498059904934437E-2</v>
      </c>
      <c r="N28" s="8">
        <v>6.0106760258809705E-3</v>
      </c>
      <c r="O28" s="8">
        <v>5.5730935689591927</v>
      </c>
      <c r="P28" s="25">
        <v>2.9233529911097799E-8</v>
      </c>
      <c r="Q28" s="8">
        <v>2.1708597158189076E-2</v>
      </c>
      <c r="R28" s="8">
        <v>4.5287522651679797E-2</v>
      </c>
      <c r="S28" s="8">
        <v>7.5223542895789267E-2</v>
      </c>
      <c r="U28" t="str">
        <f ca="1"/>
        <v>thinness 5-9 years</v>
      </c>
      <c r="V28" s="21" cm="1">
        <f t="array" ref="V28">AVERAGEIF(Regression_Sample_Include,TRUE,INDEX(All_Xs,,16))</f>
        <v>4.9077622801697949</v>
      </c>
      <c r="X28" t="str">
        <v>Albania</v>
      </c>
      <c r="Y28">
        <v>74.2</v>
      </c>
      <c r="Z28" s="8">
        <v>70.313556770136856</v>
      </c>
      <c r="AA28" s="8">
        <v>3.8864432298631471</v>
      </c>
      <c r="AB28" s="8">
        <v>3.9121417835526615</v>
      </c>
      <c r="AC28" s="8">
        <v>6.5689218620745855E-3</v>
      </c>
      <c r="AD28" s="8">
        <v>1.0843896129106505</v>
      </c>
      <c r="AE28" s="8">
        <v>4.0923564152193224E-4</v>
      </c>
      <c r="AF28" s="8">
        <v>-2.1579999581558846</v>
      </c>
      <c r="AG28" s="8">
        <v>-2.4324780135462265</v>
      </c>
      <c r="AH28" s="8">
        <v>1.0413402964020217</v>
      </c>
      <c r="AI28" s="8">
        <v>3.9121417835526615</v>
      </c>
    </row>
    <row r="29" spans="1:35" x14ac:dyDescent="0.25">
      <c r="L29" t="str">
        <f ca="1"/>
        <v>under-five deaths</v>
      </c>
      <c r="M29" s="8">
        <v>-7.0470196114536116E-2</v>
      </c>
      <c r="N29" s="8">
        <v>7.7282061767825691E-3</v>
      </c>
      <c r="O29" s="8">
        <v>-9.1185709209267607</v>
      </c>
      <c r="P29" s="25">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t="str">
        <v>Albania</v>
      </c>
      <c r="Y29">
        <v>73.5</v>
      </c>
      <c r="Z29" s="8">
        <v>72.631512567397678</v>
      </c>
      <c r="AA29" s="8">
        <v>0.86848743260232197</v>
      </c>
      <c r="AB29" s="8">
        <v>0.87218434490260432</v>
      </c>
      <c r="AC29" s="8">
        <v>4.2386822486423677E-3</v>
      </c>
      <c r="AD29" s="8">
        <v>0.24204036798190057</v>
      </c>
      <c r="AE29" s="8">
        <v>1.3124948799496704E-5</v>
      </c>
      <c r="AF29" s="8">
        <v>-2.1426564926871321</v>
      </c>
      <c r="AG29" s="8">
        <v>-2.4270662993165439</v>
      </c>
      <c r="AH29" s="8">
        <v>0.49197598313525487</v>
      </c>
      <c r="AI29" s="8">
        <v>0.87218434490260432</v>
      </c>
    </row>
    <row r="30" spans="1:35" x14ac:dyDescent="0.25">
      <c r="L30" t="str">
        <f ca="1"/>
        <v>Polio</v>
      </c>
      <c r="M30" s="8">
        <v>7.8363788926499225E-3</v>
      </c>
      <c r="N30" s="8">
        <v>5.1632463325136076E-3</v>
      </c>
      <c r="O30" s="8">
        <v>1.5177232283695754</v>
      </c>
      <c r="P30" s="25">
        <v>0.12927810089588262</v>
      </c>
      <c r="Q30" s="8">
        <v>-2.2909179417385083E-3</v>
      </c>
      <c r="R30" s="8">
        <v>1.7963675727038352E-2</v>
      </c>
      <c r="S30" s="8">
        <v>1.9999362509341131E-2</v>
      </c>
      <c r="U30" t="str">
        <f ca="1"/>
        <v>Schooling</v>
      </c>
      <c r="V30" s="21" cm="1">
        <f t="array" ref="V30">AVERAGEIF(Regression_Sample_Include,TRUE,INDEX(All_Xs,,18))</f>
        <v>12.119890842935117</v>
      </c>
      <c r="X30" t="str">
        <v>Albania</v>
      </c>
      <c r="Y30">
        <v>73</v>
      </c>
      <c r="Z30" s="8">
        <v>72.753086844700448</v>
      </c>
      <c r="AA30" s="8">
        <v>0.24691315529955205</v>
      </c>
      <c r="AB30" s="8">
        <v>0.24785691119088774</v>
      </c>
      <c r="AC30" s="8">
        <v>3.8076642156202297E-3</v>
      </c>
      <c r="AD30" s="8">
        <v>6.8797795619932392E-2</v>
      </c>
      <c r="AE30" s="8">
        <v>9.521621015778405E-7</v>
      </c>
      <c r="AF30" s="8">
        <v>-2.1426564926871321</v>
      </c>
      <c r="AG30" s="8">
        <v>-2.4234466380113786</v>
      </c>
      <c r="AH30" s="8">
        <v>0.2622933388783108</v>
      </c>
      <c r="AI30" s="8">
        <v>0.24785691119088774</v>
      </c>
    </row>
    <row r="31" spans="1:35" x14ac:dyDescent="0.25">
      <c r="L31" t="str">
        <f ca="1"/>
        <v>Total expenditure</v>
      </c>
      <c r="M31" s="8">
        <v>7.9752221077025925E-2</v>
      </c>
      <c r="N31" s="8">
        <v>4.0741569617034977E-2</v>
      </c>
      <c r="O31" s="8">
        <v>1.9575146914241544</v>
      </c>
      <c r="P31" s="25">
        <v>5.0457411502454648E-2</v>
      </c>
      <c r="Q31" s="8">
        <v>-1.5912586228394865E-4</v>
      </c>
      <c r="R31" s="8">
        <v>0.1596635680163358</v>
      </c>
      <c r="S31" s="8">
        <v>2.0846260318293734E-2</v>
      </c>
      <c r="X31" t="str">
        <v>Albania</v>
      </c>
      <c r="Y31">
        <v>72.8</v>
      </c>
      <c r="Z31" s="8">
        <v>72.35136883509432</v>
      </c>
      <c r="AA31" s="8">
        <v>0.44863116490567734</v>
      </c>
      <c r="AB31" s="8">
        <v>0.45042299370091782</v>
      </c>
      <c r="AC31" s="8">
        <v>3.9781024066240702E-3</v>
      </c>
      <c r="AD31" s="8">
        <v>0.12501349237600753</v>
      </c>
      <c r="AE31" s="8">
        <v>3.2852410960927208E-6</v>
      </c>
      <c r="AF31" s="8">
        <v>-2.1426564926871321</v>
      </c>
      <c r="AG31" s="8">
        <v>-2.4142528936760117</v>
      </c>
      <c r="AH31" s="8">
        <v>0.35357247117954127</v>
      </c>
      <c r="AI31" s="8">
        <v>0.45042299370091782</v>
      </c>
    </row>
    <row r="32" spans="1:35" x14ac:dyDescent="0.25">
      <c r="L32" t="str">
        <f ca="1"/>
        <v>Diphtheria</v>
      </c>
      <c r="M32" s="8">
        <v>1.4388918695851512E-2</v>
      </c>
      <c r="N32" s="8">
        <v>5.9383017026632574E-3</v>
      </c>
      <c r="O32" s="8">
        <v>2.4230696613811746</v>
      </c>
      <c r="P32" s="25">
        <v>1.5498293938616995E-2</v>
      </c>
      <c r="Q32" s="8">
        <v>2.7414124251701026E-3</v>
      </c>
      <c r="R32" s="8">
        <v>2.6036424966532922E-2</v>
      </c>
      <c r="S32" s="8">
        <v>3.5296931438968442E-2</v>
      </c>
      <c r="X32" t="str">
        <v>Albania</v>
      </c>
      <c r="Y32">
        <v>73.3</v>
      </c>
      <c r="Z32" s="8">
        <v>72.435447990987953</v>
      </c>
      <c r="AA32" s="8">
        <v>0.86455200901204421</v>
      </c>
      <c r="AB32" s="8">
        <v>0.86788858569135641</v>
      </c>
      <c r="AC32" s="8">
        <v>3.8444758167366618E-3</v>
      </c>
      <c r="AD32" s="8">
        <v>0.24089591874989316</v>
      </c>
      <c r="AE32" s="8">
        <v>1.1787325303679587E-5</v>
      </c>
      <c r="AF32" s="8">
        <v>-2.0994271873972417</v>
      </c>
      <c r="AG32" s="8">
        <v>-2.4072829946546728</v>
      </c>
      <c r="AH32" s="8">
        <v>0.49081149003450719</v>
      </c>
      <c r="AI32" s="8">
        <v>0.86788858569135641</v>
      </c>
    </row>
    <row r="33" spans="12:35" x14ac:dyDescent="0.25">
      <c r="L33" t="str">
        <f ca="1"/>
        <v>HIV/AIDS</v>
      </c>
      <c r="M33" s="8">
        <v>-0.43829804765003344</v>
      </c>
      <c r="N33" s="8">
        <v>1.7875898457980013E-2</v>
      </c>
      <c r="O33" s="8">
        <v>-24.518938093115651</v>
      </c>
      <c r="P33" s="25">
        <v>2.8660520746977611E-113</v>
      </c>
      <c r="Q33" s="8">
        <v>-0.4733602000647561</v>
      </c>
      <c r="R33" s="8">
        <v>-0.40323589523531078</v>
      </c>
      <c r="S33" s="8">
        <v>-0.30055943238738964</v>
      </c>
      <c r="X33" t="str">
        <v>Albania</v>
      </c>
      <c r="Y33">
        <v>73.599999999999994</v>
      </c>
      <c r="Z33" s="8">
        <v>72.175551411030924</v>
      </c>
      <c r="AA33" s="8">
        <v>1.4244485889690708</v>
      </c>
      <c r="AB33" s="8">
        <v>1.4300124384990687</v>
      </c>
      <c r="AC33" s="8">
        <v>3.8907700242367402E-3</v>
      </c>
      <c r="AD33" s="8">
        <v>0.39691287706540446</v>
      </c>
      <c r="AE33" s="8">
        <v>3.2386601232651709E-5</v>
      </c>
      <c r="AF33" s="8">
        <v>-2.0994271873972417</v>
      </c>
      <c r="AG33" s="8">
        <v>-2.3907004591887699</v>
      </c>
      <c r="AH33" s="8">
        <v>0.63001021981028571</v>
      </c>
      <c r="AI33" s="8">
        <v>1.4300124384990687</v>
      </c>
    </row>
    <row r="34" spans="12:35" x14ac:dyDescent="0.25">
      <c r="L34" t="str">
        <f ca="1"/>
        <v>GDP</v>
      </c>
      <c r="M34" s="8">
        <v>1.3832740538209066E-5</v>
      </c>
      <c r="N34" s="8">
        <v>2.8377287452573056E-5</v>
      </c>
      <c r="O34" s="8">
        <v>0.48745816742800796</v>
      </c>
      <c r="P34" s="25">
        <v>0.62599923177660277</v>
      </c>
      <c r="Q34" s="8">
        <v>-4.1827050778984734E-5</v>
      </c>
      <c r="R34" s="8">
        <v>6.9492531855402863E-5</v>
      </c>
      <c r="S34" s="8">
        <v>1.8045486174255162E-2</v>
      </c>
      <c r="X34" t="str">
        <v>Albania</v>
      </c>
      <c r="Y34">
        <v>72.599999999999994</v>
      </c>
      <c r="Z34" s="8">
        <v>72.259945793239169</v>
      </c>
      <c r="AA34" s="8">
        <v>0.34005420676082565</v>
      </c>
      <c r="AB34" s="8">
        <v>0.34132972952483925</v>
      </c>
      <c r="AC34" s="8">
        <v>3.7369225522466158E-3</v>
      </c>
      <c r="AD34" s="8">
        <v>9.474646731360814E-2</v>
      </c>
      <c r="AE34" s="8">
        <v>1.7721991053534706E-6</v>
      </c>
      <c r="AF34" s="8">
        <v>-2.0994271873972417</v>
      </c>
      <c r="AG34" s="8">
        <v>-2.3703151069025581</v>
      </c>
      <c r="AH34" s="8">
        <v>0.30780914104946289</v>
      </c>
      <c r="AI34" s="8">
        <v>0.34132972952483925</v>
      </c>
    </row>
    <row r="35" spans="12:35" x14ac:dyDescent="0.25">
      <c r="L35" t="str">
        <f ca="1"/>
        <v>Population</v>
      </c>
      <c r="M35" s="8">
        <v>-6.9165245616436886E-10</v>
      </c>
      <c r="N35" s="8">
        <v>1.752485697063701E-9</v>
      </c>
      <c r="O35" s="8">
        <v>-0.39466938721567668</v>
      </c>
      <c r="P35" s="25">
        <v>0.69313853171933548</v>
      </c>
      <c r="Q35" s="8">
        <v>-4.1290137031812319E-9</v>
      </c>
      <c r="R35" s="8">
        <v>2.7457087908524946E-9</v>
      </c>
      <c r="S35" s="8">
        <v>-5.5399594229373818E-3</v>
      </c>
      <c r="X35" t="str">
        <v>Algeria</v>
      </c>
      <c r="Y35">
        <v>75.400000000000006</v>
      </c>
      <c r="Z35" s="8">
        <v>77.019647095479513</v>
      </c>
      <c r="AA35" s="8">
        <v>-1.6196470954795075</v>
      </c>
      <c r="AB35" s="8">
        <v>-1.6286371378996432</v>
      </c>
      <c r="AC35" s="8">
        <v>5.5199787668661253E-3</v>
      </c>
      <c r="AD35" s="8">
        <v>-0.45167313182800556</v>
      </c>
      <c r="AE35" s="8">
        <v>5.9598627352375385E-5</v>
      </c>
      <c r="AF35" s="8">
        <v>-2.0597982810364517</v>
      </c>
      <c r="AG35" s="8">
        <v>-2.3602912005470853</v>
      </c>
      <c r="AH35" s="8">
        <v>0.67206631505232095</v>
      </c>
      <c r="AI35" s="8">
        <v>-1.6286371378996432</v>
      </c>
    </row>
    <row r="36" spans="12:35" x14ac:dyDescent="0.25">
      <c r="L36" t="str">
        <f ca="1"/>
        <v>thinness 1-19 years</v>
      </c>
      <c r="M36" s="8">
        <v>-8.670228683905129E-3</v>
      </c>
      <c r="N36" s="8">
        <v>5.3102443915796778E-2</v>
      </c>
      <c r="O36" s="8">
        <v>-0.1632736281903201</v>
      </c>
      <c r="P36" s="25">
        <v>0.87032323696639657</v>
      </c>
      <c r="Q36" s="8">
        <v>-0.11282644698792899</v>
      </c>
      <c r="R36" s="8">
        <v>9.5485989620118727E-2</v>
      </c>
      <c r="S36" s="8">
        <v>-4.5330355354932959E-3</v>
      </c>
      <c r="X36" t="str">
        <v>Algeria</v>
      </c>
      <c r="Y36">
        <v>75.3</v>
      </c>
      <c r="Z36" s="8">
        <v>75.453417610246106</v>
      </c>
      <c r="AA36" s="8">
        <v>-0.15341761024610889</v>
      </c>
      <c r="AB36" s="8">
        <v>-0.15406758630318951</v>
      </c>
      <c r="AC36" s="8">
        <v>4.2187722458475766E-3</v>
      </c>
      <c r="AD36" s="8">
        <v>-4.275580994652154E-2</v>
      </c>
      <c r="AE36" s="8">
        <v>4.0762313082876501E-7</v>
      </c>
      <c r="AF36" s="8">
        <v>-2.0597982810364517</v>
      </c>
      <c r="AG36" s="8">
        <v>-2.3572262374037543</v>
      </c>
      <c r="AH36" s="8">
        <v>0.20677478073140723</v>
      </c>
      <c r="AI36" s="8">
        <v>-0.15406758630318951</v>
      </c>
    </row>
    <row r="37" spans="12:35" x14ac:dyDescent="0.25">
      <c r="L37" t="str">
        <f ca="1"/>
        <v>thinness 5-9 years</v>
      </c>
      <c r="M37" s="8">
        <v>-5.1227822387597412E-2</v>
      </c>
      <c r="N37" s="8">
        <v>5.2417926575909844E-2</v>
      </c>
      <c r="O37" s="8">
        <v>-0.97729585532939833</v>
      </c>
      <c r="P37" s="25">
        <v>0.3285677233054739</v>
      </c>
      <c r="Q37" s="8">
        <v>-0.15404141439744909</v>
      </c>
      <c r="R37" s="8">
        <v>5.1585769622254259E-2</v>
      </c>
      <c r="S37" s="8">
        <v>-2.7100866098976363E-2</v>
      </c>
      <c r="X37" t="str">
        <v>Algeria</v>
      </c>
      <c r="Y37">
        <v>75.099999999999994</v>
      </c>
      <c r="Z37" s="8">
        <v>75.271552703471258</v>
      </c>
      <c r="AA37" s="8">
        <v>-0.17155270347126361</v>
      </c>
      <c r="AB37" s="8">
        <v>-0.172224367840207</v>
      </c>
      <c r="AC37" s="8">
        <v>3.8999380712872065E-3</v>
      </c>
      <c r="AD37" s="8">
        <v>-4.7802209911054147E-2</v>
      </c>
      <c r="AE37" s="8">
        <v>4.7086573943420638E-7</v>
      </c>
      <c r="AF37" s="8">
        <v>-2.0597982810364517</v>
      </c>
      <c r="AG37" s="8">
        <v>-2.3481883207284375</v>
      </c>
      <c r="AH37" s="8">
        <v>0.21863716498128616</v>
      </c>
      <c r="AI37" s="8">
        <v>-0.172224367840207</v>
      </c>
    </row>
    <row r="38" spans="12:35" x14ac:dyDescent="0.25">
      <c r="L38" t="str">
        <f ca="1"/>
        <v>Income composition of resources</v>
      </c>
      <c r="M38" s="8">
        <v>9.8241467234536515</v>
      </c>
      <c r="N38" s="8">
        <v>0.83395947812394966</v>
      </c>
      <c r="O38" s="8">
        <v>11.780124791619082</v>
      </c>
      <c r="P38" s="25">
        <v>8.4306727253031009E-31</v>
      </c>
      <c r="Q38" s="8">
        <v>8.1884015664525371</v>
      </c>
      <c r="R38" s="8">
        <v>11.459891880454766</v>
      </c>
      <c r="S38" s="8">
        <v>0.20447020874262908</v>
      </c>
      <c r="X38" t="str">
        <v>Algeria</v>
      </c>
      <c r="Y38">
        <v>74.900000000000006</v>
      </c>
      <c r="Z38" s="8">
        <v>74.671907432067016</v>
      </c>
      <c r="AA38" s="8">
        <v>0.22809256793298971</v>
      </c>
      <c r="AB38" s="8">
        <v>0.22893345140552954</v>
      </c>
      <c r="AC38" s="8">
        <v>3.6730476362332965E-3</v>
      </c>
      <c r="AD38" s="8">
        <v>6.3549492544484013E-2</v>
      </c>
      <c r="AE38" s="8">
        <v>7.8360149321840948E-7</v>
      </c>
      <c r="AF38" s="8">
        <v>-2.0231624874260845</v>
      </c>
      <c r="AG38" s="8">
        <v>-2.347690329960991</v>
      </c>
      <c r="AH38" s="8">
        <v>0.25209024682538594</v>
      </c>
      <c r="AI38" s="8">
        <v>0.22893345140552954</v>
      </c>
    </row>
    <row r="39" spans="12:35" x14ac:dyDescent="0.25">
      <c r="L39" t="str">
        <f ca="1"/>
        <v>Schooling</v>
      </c>
      <c r="M39" s="8">
        <v>0.87833495505192805</v>
      </c>
      <c r="N39" s="8">
        <v>5.9390382178830484E-2</v>
      </c>
      <c r="O39" s="8">
        <v>14.789178362368038</v>
      </c>
      <c r="P39" s="25">
        <v>1.5497721426886084E-46</v>
      </c>
      <c r="Q39" s="8">
        <v>0.76184544618513339</v>
      </c>
      <c r="R39" s="8">
        <v>0.9948244639187227</v>
      </c>
      <c r="S39" s="8">
        <v>0.2791102515555321</v>
      </c>
      <c r="X39" t="str">
        <v>Algeria</v>
      </c>
      <c r="Y39">
        <v>74.7</v>
      </c>
      <c r="Z39" s="8">
        <v>74.084833373857037</v>
      </c>
      <c r="AA39" s="8">
        <v>0.61516662614296536</v>
      </c>
      <c r="AB39" s="8">
        <v>0.61727702403203322</v>
      </c>
      <c r="AC39" s="8">
        <v>3.4188829438083377E-3</v>
      </c>
      <c r="AD39" s="8">
        <v>0.17137139459338691</v>
      </c>
      <c r="AE39" s="8">
        <v>5.3026704636598778E-6</v>
      </c>
      <c r="AF39" s="8">
        <v>-2.0231624874260845</v>
      </c>
      <c r="AG39" s="8">
        <v>-2.2652899498390768</v>
      </c>
      <c r="AH39" s="8">
        <v>0.41397028225874727</v>
      </c>
      <c r="AI39" s="8">
        <v>0.61727702403203322</v>
      </c>
    </row>
    <row r="40" spans="12:35" x14ac:dyDescent="0.25">
      <c r="X40" t="str">
        <v>Algeria</v>
      </c>
      <c r="Y40">
        <v>74.400000000000006</v>
      </c>
      <c r="Z40" s="8">
        <v>73.422365094047322</v>
      </c>
      <c r="AA40" s="8">
        <v>0.97763490595268365</v>
      </c>
      <c r="AB40" s="8">
        <v>0.98057673245622357</v>
      </c>
      <c r="AC40" s="8">
        <v>3.0000982138042322E-3</v>
      </c>
      <c r="AD40" s="8">
        <v>0.27228958714967955</v>
      </c>
      <c r="AE40" s="8">
        <v>1.1742182413163327E-5</v>
      </c>
      <c r="AF40" s="8">
        <v>-2.0001681446016244</v>
      </c>
      <c r="AG40" s="8">
        <v>-2.2532294842288416</v>
      </c>
      <c r="AH40" s="8">
        <v>0.52181374756677268</v>
      </c>
      <c r="AI40" s="8">
        <v>0.98057673245622357</v>
      </c>
    </row>
    <row r="41" spans="12:35" x14ac:dyDescent="0.25">
      <c r="X41" t="str">
        <v>Algeria</v>
      </c>
      <c r="Y41">
        <v>74.099999999999994</v>
      </c>
      <c r="Z41" s="8">
        <v>72.53813169956041</v>
      </c>
      <c r="AA41" s="8">
        <v>1.5618683004395848</v>
      </c>
      <c r="AB41" s="8">
        <v>1.5667980165920259</v>
      </c>
      <c r="AC41" s="8">
        <v>3.1463635390373522E-3</v>
      </c>
      <c r="AD41" s="8">
        <v>0.435041415803609</v>
      </c>
      <c r="AE41" s="8">
        <v>3.1440186205693053E-5</v>
      </c>
      <c r="AF41" s="8">
        <v>-1.9890565032593337</v>
      </c>
      <c r="AG41" s="8">
        <v>-2.1940818428003759</v>
      </c>
      <c r="AH41" s="8">
        <v>0.65957669440604783</v>
      </c>
      <c r="AI41" s="8">
        <v>1.5667980165920259</v>
      </c>
    </row>
    <row r="42" spans="12:35" x14ac:dyDescent="0.25">
      <c r="X42" t="str">
        <v>Algeria</v>
      </c>
      <c r="Y42">
        <v>73.8</v>
      </c>
      <c r="Z42" s="8">
        <v>71.251667835131187</v>
      </c>
      <c r="AA42" s="8">
        <v>2.5483321648688104</v>
      </c>
      <c r="AB42" s="8">
        <v>2.5869632946238639</v>
      </c>
      <c r="AC42" s="8">
        <v>1.4933002658110839E-2</v>
      </c>
      <c r="AD42" s="8">
        <v>0.71404411326362149</v>
      </c>
      <c r="AE42" s="8">
        <v>4.0679710957369178E-4</v>
      </c>
      <c r="AF42" s="8">
        <v>-1.9781851538562727</v>
      </c>
      <c r="AG42" s="8">
        <v>-2.183524094127125</v>
      </c>
      <c r="AH42" s="8">
        <v>0.84501130954776071</v>
      </c>
      <c r="AI42" s="8">
        <v>2.5869632946238639</v>
      </c>
    </row>
    <row r="43" spans="12:35" x14ac:dyDescent="0.25">
      <c r="X43" t="str">
        <v>Algeria</v>
      </c>
      <c r="Y43">
        <v>73.400000000000006</v>
      </c>
      <c r="Z43" s="8">
        <v>72.545976301626666</v>
      </c>
      <c r="AA43" s="8">
        <v>0.85402369837333936</v>
      </c>
      <c r="AB43" s="8">
        <v>0.86570649665972976</v>
      </c>
      <c r="AC43" s="8">
        <v>1.3495102937852161E-2</v>
      </c>
      <c r="AD43" s="8">
        <v>0.2391234627906236</v>
      </c>
      <c r="AE43" s="8">
        <v>4.1168755381509889E-5</v>
      </c>
      <c r="AF43" s="8">
        <v>-1.9675426916276542</v>
      </c>
      <c r="AG43" s="8">
        <v>-2.1759203146301718</v>
      </c>
      <c r="AH43" s="8">
        <v>0.48900251818433776</v>
      </c>
      <c r="AI43" s="8">
        <v>0.86570649665972976</v>
      </c>
    </row>
    <row r="44" spans="12:35" x14ac:dyDescent="0.25">
      <c r="X44" t="str">
        <v>Algeria</v>
      </c>
      <c r="Y44">
        <v>72.900000000000006</v>
      </c>
      <c r="Z44" s="8">
        <v>71.351200530718671</v>
      </c>
      <c r="AA44" s="8">
        <v>1.5487994692813345</v>
      </c>
      <c r="AB44" s="8">
        <v>1.5538462064514014</v>
      </c>
      <c r="AC44" s="8">
        <v>3.2479000489967595E-3</v>
      </c>
      <c r="AD44" s="8">
        <v>0.4314232074188622</v>
      </c>
      <c r="AE44" s="8">
        <v>3.1920442418442829E-5</v>
      </c>
      <c r="AF44" s="8">
        <v>-1.957118520190694</v>
      </c>
      <c r="AG44" s="8">
        <v>-2.1203485789562539</v>
      </c>
      <c r="AH44" s="8">
        <v>0.65682814146385526</v>
      </c>
      <c r="AI44" s="8">
        <v>1.5538462064514014</v>
      </c>
    </row>
    <row r="45" spans="12:35" x14ac:dyDescent="0.25">
      <c r="X45" t="str">
        <v>Algeria</v>
      </c>
      <c r="Y45">
        <v>72.3</v>
      </c>
      <c r="Z45" s="8">
        <v>73.092775740632845</v>
      </c>
      <c r="AA45" s="8">
        <v>-0.79277574063284817</v>
      </c>
      <c r="AB45" s="8">
        <v>-0.79586068613722727</v>
      </c>
      <c r="AC45" s="8">
        <v>3.8762380880403343E-3</v>
      </c>
      <c r="AD45" s="8">
        <v>-0.22089993790099516</v>
      </c>
      <c r="AE45" s="8">
        <v>9.9938938251017025E-6</v>
      </c>
      <c r="AF45" s="8">
        <v>-1.94690277624242</v>
      </c>
      <c r="AG45" s="8">
        <v>-2.1181613260913394</v>
      </c>
      <c r="AH45" s="8">
        <v>0.46999993393722422</v>
      </c>
      <c r="AI45" s="8">
        <v>-0.79586068613722727</v>
      </c>
    </row>
    <row r="46" spans="12:35" x14ac:dyDescent="0.25">
      <c r="X46" t="str">
        <v>Angola</v>
      </c>
      <c r="Y46">
        <v>51.7</v>
      </c>
      <c r="Z46" s="8">
        <v>61.960361467546349</v>
      </c>
      <c r="AA46" s="8">
        <v>-10.260361467546346</v>
      </c>
      <c r="AB46" s="8">
        <v>-10.326303507653675</v>
      </c>
      <c r="AC46" s="8">
        <v>6.3858320703487573E-3</v>
      </c>
      <c r="AD46" s="8">
        <v>-2.8625670309046316</v>
      </c>
      <c r="AE46" s="8">
        <v>2.771771642814099E-3</v>
      </c>
      <c r="AF46" s="8">
        <v>-1.9368862628682149</v>
      </c>
      <c r="AG46" s="8">
        <v>-2.117669030994382</v>
      </c>
      <c r="AH46" s="8">
        <v>1.6919122408992233</v>
      </c>
      <c r="AI46" s="8">
        <v>-10.326303507653675</v>
      </c>
    </row>
    <row r="47" spans="12:35" x14ac:dyDescent="0.25">
      <c r="X47" t="str">
        <v>Angola</v>
      </c>
      <c r="Y47">
        <v>51.1</v>
      </c>
      <c r="Z47" s="8">
        <v>61.772598666244235</v>
      </c>
      <c r="AA47" s="8">
        <v>-10.672598666244234</v>
      </c>
      <c r="AB47" s="8">
        <v>-10.731185828432519</v>
      </c>
      <c r="AC47" s="8">
        <v>5.459523590865119E-3</v>
      </c>
      <c r="AD47" s="8">
        <v>-2.9761912720292414</v>
      </c>
      <c r="AE47" s="8">
        <v>2.5591772150504806E-3</v>
      </c>
      <c r="AF47" s="8">
        <v>-1.9270603903023944</v>
      </c>
      <c r="AG47" s="8">
        <v>-2.1093760091151355</v>
      </c>
      <c r="AH47" s="8">
        <v>1.7251641290118576</v>
      </c>
      <c r="AI47" s="8">
        <v>-10.731185828432519</v>
      </c>
    </row>
    <row r="48" spans="12:35" x14ac:dyDescent="0.25">
      <c r="X48" t="str">
        <v>Angola</v>
      </c>
      <c r="Y48">
        <v>56</v>
      </c>
      <c r="Z48" s="8">
        <v>60.516298187851568</v>
      </c>
      <c r="AA48" s="8">
        <v>-4.516298187851568</v>
      </c>
      <c r="AB48" s="8">
        <v>-4.5420701309303091</v>
      </c>
      <c r="AC48" s="8">
        <v>5.6740522131618967E-3</v>
      </c>
      <c r="AD48" s="8">
        <v>-1.2595636355456186</v>
      </c>
      <c r="AE48" s="8">
        <v>4.7648713753914798E-4</v>
      </c>
      <c r="AF48" s="8">
        <v>-1.9270603903023944</v>
      </c>
      <c r="AG48" s="8">
        <v>-2.1025368615046625</v>
      </c>
      <c r="AH48" s="8">
        <v>1.1223028270238022</v>
      </c>
      <c r="AI48" s="8">
        <v>-4.5420701309303091</v>
      </c>
    </row>
    <row r="49" spans="24:35" x14ac:dyDescent="0.25">
      <c r="X49" t="str">
        <v>Angola</v>
      </c>
      <c r="Y49">
        <v>51</v>
      </c>
      <c r="Z49" s="8">
        <v>59.450888319996992</v>
      </c>
      <c r="AA49" s="8">
        <v>-8.4508883199969915</v>
      </c>
      <c r="AB49" s="8">
        <v>-8.5015162021001469</v>
      </c>
      <c r="AC49" s="8">
        <v>5.9551591621560358E-3</v>
      </c>
      <c r="AD49" s="8">
        <v>-2.3572262374037543</v>
      </c>
      <c r="AE49" s="8">
        <v>1.752008986779099E-3</v>
      </c>
      <c r="AF49" s="8">
        <v>-1.907948933309944</v>
      </c>
      <c r="AG49" s="8">
        <v>-2.0968235904648691</v>
      </c>
      <c r="AH49" s="8">
        <v>1.5353261013230233</v>
      </c>
      <c r="AI49" s="8">
        <v>-8.5015162021001469</v>
      </c>
    </row>
    <row r="50" spans="24:35" x14ac:dyDescent="0.25">
      <c r="X50" t="str">
        <v>Angola</v>
      </c>
      <c r="Y50">
        <v>49.6</v>
      </c>
      <c r="Z50" s="8">
        <v>58.296443425081719</v>
      </c>
      <c r="AA50" s="8">
        <v>-8.6964434250817177</v>
      </c>
      <c r="AB50" s="8">
        <v>-8.7582597330872431</v>
      </c>
      <c r="AC50" s="8">
        <v>7.0580583231612719E-3</v>
      </c>
      <c r="AD50" s="8">
        <v>-2.4270662993165439</v>
      </c>
      <c r="AE50" s="8">
        <v>2.2037943542402021E-3</v>
      </c>
      <c r="AF50" s="8">
        <v>-1.8986487576703672</v>
      </c>
      <c r="AG50" s="8">
        <v>-2.0777253725740179</v>
      </c>
      <c r="AH50" s="8">
        <v>1.5579044576983994</v>
      </c>
      <c r="AI50" s="8">
        <v>-8.7582597330872431</v>
      </c>
    </row>
    <row r="51" spans="24:35" x14ac:dyDescent="0.25">
      <c r="X51" t="str">
        <v>Angola</v>
      </c>
      <c r="Y51">
        <v>49.1</v>
      </c>
      <c r="Z51" s="8">
        <v>57.180172304291204</v>
      </c>
      <c r="AA51" s="8">
        <v>-8.080172304291203</v>
      </c>
      <c r="AB51" s="8">
        <v>-8.2115131168993525</v>
      </c>
      <c r="AC51" s="8">
        <v>1.5994715071190491E-2</v>
      </c>
      <c r="AD51" s="8">
        <v>-2.2652899498390768</v>
      </c>
      <c r="AE51" s="8">
        <v>4.3900864499851261E-3</v>
      </c>
      <c r="AF51" s="8">
        <v>-1.8895099603334302</v>
      </c>
      <c r="AG51" s="8">
        <v>-2.0649905484968976</v>
      </c>
      <c r="AH51" s="8">
        <v>1.5050880206283872</v>
      </c>
      <c r="AI51" s="8">
        <v>-8.2115131168993525</v>
      </c>
    </row>
    <row r="52" spans="24:35" x14ac:dyDescent="0.25">
      <c r="X52" t="str">
        <v>Angola</v>
      </c>
      <c r="Y52">
        <v>48.7</v>
      </c>
      <c r="Z52" s="8">
        <v>57.352027806280105</v>
      </c>
      <c r="AA52" s="8">
        <v>-8.6520278062801026</v>
      </c>
      <c r="AB52" s="8">
        <v>-8.7105149636969355</v>
      </c>
      <c r="AC52" s="8">
        <v>6.7145464602943921E-3</v>
      </c>
      <c r="AD52" s="8">
        <v>-2.4142528936760117</v>
      </c>
      <c r="AE52" s="8">
        <v>2.0737410664340033E-3</v>
      </c>
      <c r="AF52" s="8">
        <v>-1.8805262984826756</v>
      </c>
      <c r="AG52" s="8">
        <v>-2.0609363458554926</v>
      </c>
      <c r="AH52" s="8">
        <v>1.5537866306787467</v>
      </c>
      <c r="AI52" s="8">
        <v>-8.7105149636969355</v>
      </c>
    </row>
    <row r="53" spans="24:35" x14ac:dyDescent="0.25">
      <c r="X53" t="str">
        <v>Angola</v>
      </c>
      <c r="Y53">
        <v>48.2</v>
      </c>
      <c r="Z53" s="8">
        <v>56.767208299554213</v>
      </c>
      <c r="AA53" s="8">
        <v>-8.5672082995542098</v>
      </c>
      <c r="AB53" s="8">
        <v>-8.6259556337860346</v>
      </c>
      <c r="AC53" s="8">
        <v>6.8105305343472283E-3</v>
      </c>
      <c r="AD53" s="8">
        <v>-2.3907004591887699</v>
      </c>
      <c r="AE53" s="8">
        <v>2.0627451144040057E-3</v>
      </c>
      <c r="AF53" s="8">
        <v>-1.8805262984826756</v>
      </c>
      <c r="AG53" s="8">
        <v>-2.0569072831551796</v>
      </c>
      <c r="AH53" s="8">
        <v>1.5461890114694161</v>
      </c>
      <c r="AI53" s="8">
        <v>-8.6259556337860346</v>
      </c>
    </row>
    <row r="54" spans="24:35" x14ac:dyDescent="0.25">
      <c r="X54" t="str">
        <v>Argentina</v>
      </c>
      <c r="Y54">
        <v>76.2</v>
      </c>
      <c r="Z54" s="8">
        <v>78.648588573422259</v>
      </c>
      <c r="AA54" s="8">
        <v>-2.4485885734222563</v>
      </c>
      <c r="AB54" s="8">
        <v>-2.4618086594724122</v>
      </c>
      <c r="AC54" s="8">
        <v>5.3700704964571638E-3</v>
      </c>
      <c r="AD54" s="8">
        <v>-0.68278968023243425</v>
      </c>
      <c r="AE54" s="8">
        <v>1.3247647375481031E-4</v>
      </c>
      <c r="AF54" s="8">
        <v>-1.8630011940066851</v>
      </c>
      <c r="AG54" s="8">
        <v>-2.0207918185359195</v>
      </c>
      <c r="AH54" s="8">
        <v>0.82631088594574031</v>
      </c>
      <c r="AI54" s="8">
        <v>-2.4618086594724122</v>
      </c>
    </row>
    <row r="55" spans="24:35" x14ac:dyDescent="0.25">
      <c r="X55" t="str">
        <v>Argentina</v>
      </c>
      <c r="Y55">
        <v>76</v>
      </c>
      <c r="Z55" s="8">
        <v>78.642020409578208</v>
      </c>
      <c r="AA55" s="8">
        <v>-2.6420204095782083</v>
      </c>
      <c r="AB55" s="8">
        <v>-2.6554782167194455</v>
      </c>
      <c r="AC55" s="8">
        <v>5.0679410798793231E-3</v>
      </c>
      <c r="AD55" s="8">
        <v>-0.73661633848085117</v>
      </c>
      <c r="AE55" s="8">
        <v>1.4546791900893228E-4</v>
      </c>
      <c r="AF55" s="8">
        <v>-1.8544489690938102</v>
      </c>
      <c r="AG55" s="8">
        <v>-2.0183447585116223</v>
      </c>
      <c r="AH55" s="8">
        <v>0.85826356003319348</v>
      </c>
      <c r="AI55" s="8">
        <v>-2.6554782167194455</v>
      </c>
    </row>
    <row r="56" spans="24:35" x14ac:dyDescent="0.25">
      <c r="X56" t="str">
        <v>Argentina</v>
      </c>
      <c r="Y56">
        <v>75.900000000000006</v>
      </c>
      <c r="Z56" s="8">
        <v>80.487657713527653</v>
      </c>
      <c r="AA56" s="8">
        <v>-4.5876577135276477</v>
      </c>
      <c r="AB56" s="8">
        <v>-4.6092412278284458</v>
      </c>
      <c r="AC56" s="8">
        <v>4.6826610355054652E-3</v>
      </c>
      <c r="AD56" s="8">
        <v>-1.2788279348694824</v>
      </c>
      <c r="AE56" s="8">
        <v>4.0495035107227483E-4</v>
      </c>
      <c r="AF56" s="8">
        <v>-1.8544489690938102</v>
      </c>
      <c r="AG56" s="8">
        <v>-2.0151589528139895</v>
      </c>
      <c r="AH56" s="8">
        <v>1.1308527467665639</v>
      </c>
      <c r="AI56" s="8">
        <v>-4.6092412278284458</v>
      </c>
    </row>
    <row r="57" spans="24:35" x14ac:dyDescent="0.25">
      <c r="X57" t="str">
        <v>Argentina</v>
      </c>
      <c r="Y57">
        <v>75.7</v>
      </c>
      <c r="Z57" s="8">
        <v>78.643766298402426</v>
      </c>
      <c r="AA57" s="8">
        <v>-2.9437662984024229</v>
      </c>
      <c r="AB57" s="8">
        <v>-2.977342886897564</v>
      </c>
      <c r="AC57" s="8">
        <v>1.1277367025108816E-2</v>
      </c>
      <c r="AD57" s="8">
        <v>-0.82331870615128722</v>
      </c>
      <c r="AE57" s="8">
        <v>4.0692615416451758E-4</v>
      </c>
      <c r="AF57" s="8">
        <v>-1.8544489690938102</v>
      </c>
      <c r="AG57" s="8">
        <v>-2.0084755090492501</v>
      </c>
      <c r="AH57" s="8">
        <v>0.90736911240756213</v>
      </c>
      <c r="AI57" s="8">
        <v>-2.977342886897564</v>
      </c>
    </row>
    <row r="58" spans="24:35" x14ac:dyDescent="0.25">
      <c r="X58" t="str">
        <v>Argentina</v>
      </c>
      <c r="Y58">
        <v>75.5</v>
      </c>
      <c r="Z58" s="8">
        <v>77.650934869903935</v>
      </c>
      <c r="AA58" s="8">
        <v>-2.150934869903935</v>
      </c>
      <c r="AB58" s="8">
        <v>-2.1594994563999355</v>
      </c>
      <c r="AC58" s="8">
        <v>3.9660053956568943E-3</v>
      </c>
      <c r="AD58" s="8">
        <v>-0.59936595603501652</v>
      </c>
      <c r="AE58" s="8">
        <v>7.5285212647668579E-5</v>
      </c>
      <c r="AF58" s="8">
        <v>-1.8295749434197282</v>
      </c>
      <c r="AG58" s="8">
        <v>-1.9943607313416341</v>
      </c>
      <c r="AH58" s="8">
        <v>0.77418728744084686</v>
      </c>
      <c r="AI58" s="8">
        <v>-2.1594994563999355</v>
      </c>
    </row>
    <row r="59" spans="24:35" x14ac:dyDescent="0.25">
      <c r="X59" t="str">
        <v>Argentina</v>
      </c>
      <c r="Y59">
        <v>75.599999999999994</v>
      </c>
      <c r="Z59" s="8">
        <v>77.877022341629498</v>
      </c>
      <c r="AA59" s="8">
        <v>-2.2770223416295039</v>
      </c>
      <c r="AB59" s="8">
        <v>-2.2845626041659735</v>
      </c>
      <c r="AC59" s="8">
        <v>3.3005278659115865E-3</v>
      </c>
      <c r="AD59" s="8">
        <v>-0.63428883885306364</v>
      </c>
      <c r="AE59" s="8">
        <v>7.0119645784482066E-5</v>
      </c>
      <c r="AF59" s="8">
        <v>-1.8215296776288319</v>
      </c>
      <c r="AG59" s="8">
        <v>-1.9853153856280548</v>
      </c>
      <c r="AH59" s="8">
        <v>0.79642252533003088</v>
      </c>
      <c r="AI59" s="8">
        <v>-2.2845626041659735</v>
      </c>
    </row>
    <row r="60" spans="24:35" x14ac:dyDescent="0.25">
      <c r="X60" t="str">
        <v>Argentina</v>
      </c>
      <c r="Y60">
        <v>75.400000000000006</v>
      </c>
      <c r="Z60" s="8">
        <v>78.030724124546182</v>
      </c>
      <c r="AA60" s="8">
        <v>-2.6307241245461768</v>
      </c>
      <c r="AB60" s="8">
        <v>-2.6619985427781665</v>
      </c>
      <c r="AC60" s="8">
        <v>1.1748473084944137E-2</v>
      </c>
      <c r="AD60" s="8">
        <v>-0.73594176867540551</v>
      </c>
      <c r="AE60" s="8">
        <v>3.3888101223818889E-4</v>
      </c>
      <c r="AF60" s="8">
        <v>-1.8215296776288319</v>
      </c>
      <c r="AG60" s="8">
        <v>-1.9465797823567685</v>
      </c>
      <c r="AH60" s="8">
        <v>0.85787048479091843</v>
      </c>
      <c r="AI60" s="8">
        <v>-2.6619985427781665</v>
      </c>
    </row>
    <row r="61" spans="24:35" x14ac:dyDescent="0.25">
      <c r="X61" t="str">
        <v>Argentina</v>
      </c>
      <c r="Y61">
        <v>74.8</v>
      </c>
      <c r="Z61" s="8">
        <v>77.240203776292333</v>
      </c>
      <c r="AA61" s="8">
        <v>-2.4402037762923356</v>
      </c>
      <c r="AB61" s="8">
        <v>-2.4469828544779504</v>
      </c>
      <c r="AC61" s="8">
        <v>2.7703823805749605E-3</v>
      </c>
      <c r="AD61" s="8">
        <v>-0.67956406006873504</v>
      </c>
      <c r="AE61" s="8">
        <v>6.7523003468416578E-5</v>
      </c>
      <c r="AF61" s="8">
        <v>-1.8215296776288319</v>
      </c>
      <c r="AG61" s="8">
        <v>-1.9103292037941246</v>
      </c>
      <c r="AH61" s="8">
        <v>0.82435675533638653</v>
      </c>
      <c r="AI61" s="8">
        <v>-2.4469828544779504</v>
      </c>
    </row>
    <row r="62" spans="24:35" x14ac:dyDescent="0.25">
      <c r="X62" t="str">
        <v>Argentina</v>
      </c>
      <c r="Y62">
        <v>75.2</v>
      </c>
      <c r="Z62" s="8">
        <v>77.086604362934182</v>
      </c>
      <c r="AA62" s="8">
        <v>-1.8866043629341789</v>
      </c>
      <c r="AB62" s="8">
        <v>-1.8918238974231143</v>
      </c>
      <c r="AC62" s="8">
        <v>2.7589959594257352E-3</v>
      </c>
      <c r="AD62" s="8">
        <v>-0.52539104060649322</v>
      </c>
      <c r="AE62" s="8">
        <v>4.01941326405133E-5</v>
      </c>
      <c r="AF62" s="8">
        <v>-1.7980761038936304</v>
      </c>
      <c r="AG62" s="8">
        <v>-1.892758764650303</v>
      </c>
      <c r="AH62" s="8">
        <v>0.72483863073548527</v>
      </c>
      <c r="AI62" s="8">
        <v>-1.8918238974231143</v>
      </c>
    </row>
    <row r="63" spans="24:35" x14ac:dyDescent="0.25">
      <c r="X63" t="str">
        <v>Argentina</v>
      </c>
      <c r="Y63">
        <v>74.900000000000006</v>
      </c>
      <c r="Z63" s="8">
        <v>76.920439458330847</v>
      </c>
      <c r="AA63" s="8">
        <v>-2.0204394583308414</v>
      </c>
      <c r="AB63" s="8">
        <v>-2.0275751593391909</v>
      </c>
      <c r="AC63" s="8">
        <v>3.5193274959410478E-3</v>
      </c>
      <c r="AD63" s="8">
        <v>-0.56287672829393809</v>
      </c>
      <c r="AE63" s="8">
        <v>5.8893015071160791E-5</v>
      </c>
      <c r="AF63" s="8">
        <v>-1.7980761038936304</v>
      </c>
      <c r="AG63" s="8">
        <v>-1.8922120621598761</v>
      </c>
      <c r="AH63" s="8">
        <v>0.75025111015841761</v>
      </c>
      <c r="AI63" s="8">
        <v>-2.0275751593391909</v>
      </c>
    </row>
    <row r="64" spans="24:35" x14ac:dyDescent="0.25">
      <c r="X64" t="str">
        <v>Argentina</v>
      </c>
      <c r="Y64">
        <v>74.7</v>
      </c>
      <c r="Z64" s="8">
        <v>79.064503025461576</v>
      </c>
      <c r="AA64" s="8">
        <v>-4.3645030254615733</v>
      </c>
      <c r="AB64" s="8">
        <v>-4.3809783290764566</v>
      </c>
      <c r="AC64" s="8">
        <v>3.7606448554051326E-3</v>
      </c>
      <c r="AD64" s="8">
        <v>-1.2160595526956997</v>
      </c>
      <c r="AE64" s="8">
        <v>2.9380197726025406E-4</v>
      </c>
      <c r="AF64" s="8">
        <v>-1.7980761038936304</v>
      </c>
      <c r="AG64" s="8">
        <v>-1.8709790576043557</v>
      </c>
      <c r="AH64" s="8">
        <v>1.1027509023780935</v>
      </c>
      <c r="AI64" s="8">
        <v>-4.3809783290764566</v>
      </c>
    </row>
    <row r="65" spans="24:35" x14ac:dyDescent="0.25">
      <c r="X65" t="str">
        <v>Argentina</v>
      </c>
      <c r="Y65">
        <v>74.099999999999994</v>
      </c>
      <c r="Z65" s="8">
        <v>76.795420473837794</v>
      </c>
      <c r="AA65" s="8">
        <v>-2.6954204738377996</v>
      </c>
      <c r="AB65" s="8">
        <v>-2.7074164651857173</v>
      </c>
      <c r="AC65" s="8">
        <v>4.4307890943903741E-3</v>
      </c>
      <c r="AD65" s="8">
        <v>-0.75126418647432025</v>
      </c>
      <c r="AE65" s="8">
        <v>1.3220302488950474E-4</v>
      </c>
      <c r="AF65" s="8">
        <v>-1.7755718253255368</v>
      </c>
      <c r="AG65" s="8">
        <v>-1.8699799799407228</v>
      </c>
      <c r="AH65" s="8">
        <v>0.86675497487716802</v>
      </c>
      <c r="AI65" s="8">
        <v>-2.7074164651857173</v>
      </c>
    </row>
    <row r="66" spans="24:35" x14ac:dyDescent="0.25">
      <c r="X66" t="str">
        <v>Argentina</v>
      </c>
      <c r="Y66">
        <v>74.099999999999994</v>
      </c>
      <c r="Z66" s="8">
        <v>76.995096746897815</v>
      </c>
      <c r="AA66" s="8">
        <v>-2.8950967468978206</v>
      </c>
      <c r="AB66" s="8">
        <v>-2.9078782999632016</v>
      </c>
      <c r="AC66" s="8">
        <v>4.3954910580482473E-3</v>
      </c>
      <c r="AD66" s="8">
        <v>-0.80690340053211995</v>
      </c>
      <c r="AE66" s="8">
        <v>1.512899350986986E-4</v>
      </c>
      <c r="AF66" s="8">
        <v>-1.7755718253255368</v>
      </c>
      <c r="AG66" s="8">
        <v>-1.8673124194259085</v>
      </c>
      <c r="AH66" s="8">
        <v>0.89827801961982789</v>
      </c>
      <c r="AI66" s="8">
        <v>-2.9078782999632016</v>
      </c>
    </row>
    <row r="67" spans="24:35" x14ac:dyDescent="0.25">
      <c r="X67" t="str">
        <v>Armenia</v>
      </c>
      <c r="Y67">
        <v>74.599999999999994</v>
      </c>
      <c r="Z67" s="8">
        <v>75.034660448804431</v>
      </c>
      <c r="AA67" s="8">
        <v>-0.43466044880443633</v>
      </c>
      <c r="AB67" s="8">
        <v>-0.43596397672437293</v>
      </c>
      <c r="AC67" s="8">
        <v>2.9899899751596251E-3</v>
      </c>
      <c r="AD67" s="8">
        <v>-0.12106044236598147</v>
      </c>
      <c r="AE67" s="8">
        <v>2.3132423023533344E-6</v>
      </c>
      <c r="AF67" s="8">
        <v>-1.7610542000458449</v>
      </c>
      <c r="AG67" s="8">
        <v>-1.8561644760737943</v>
      </c>
      <c r="AH67" s="8">
        <v>0.34793741156417984</v>
      </c>
      <c r="AI67" s="8">
        <v>-0.43596397672437293</v>
      </c>
    </row>
    <row r="68" spans="24:35" x14ac:dyDescent="0.25">
      <c r="X68" t="str">
        <v>Armenia</v>
      </c>
      <c r="Y68">
        <v>74.400000000000006</v>
      </c>
      <c r="Z68" s="8">
        <v>73.132961400757196</v>
      </c>
      <c r="AA68" s="8">
        <v>1.2670385992428095</v>
      </c>
      <c r="AB68" s="8">
        <v>1.2696856049028125</v>
      </c>
      <c r="AC68" s="8">
        <v>2.0847725214664763E-3</v>
      </c>
      <c r="AD68" s="8">
        <v>0.35273204189002294</v>
      </c>
      <c r="AE68" s="8">
        <v>1.3680477253262115E-5</v>
      </c>
      <c r="AF68" s="8">
        <v>-1.7610542000458449</v>
      </c>
      <c r="AG68" s="8">
        <v>-1.8491697888275669</v>
      </c>
      <c r="AH68" s="8">
        <v>0.59391248672680974</v>
      </c>
      <c r="AI68" s="8">
        <v>1.2696856049028125</v>
      </c>
    </row>
    <row r="69" spans="24:35" x14ac:dyDescent="0.25">
      <c r="X69" t="str">
        <v>Armenia</v>
      </c>
      <c r="Y69">
        <v>74.400000000000006</v>
      </c>
      <c r="Z69" s="8">
        <v>73.087947135716405</v>
      </c>
      <c r="AA69" s="8">
        <v>1.3120528642836007</v>
      </c>
      <c r="AB69" s="8">
        <v>1.3147467561225823</v>
      </c>
      <c r="AC69" s="8">
        <v>2.0489815444963934E-3</v>
      </c>
      <c r="AD69" s="8">
        <v>0.36525705451797941</v>
      </c>
      <c r="AE69" s="8">
        <v>1.4416918559495004E-5</v>
      </c>
      <c r="AF69" s="8">
        <v>-1.7468985212689381</v>
      </c>
      <c r="AG69" s="8">
        <v>-1.8441721461622138</v>
      </c>
      <c r="AH69" s="8">
        <v>0.60436500106970081</v>
      </c>
      <c r="AI69" s="8">
        <v>1.3147467561225823</v>
      </c>
    </row>
    <row r="70" spans="24:35" x14ac:dyDescent="0.25">
      <c r="X70" t="str">
        <v>Armenia</v>
      </c>
      <c r="Y70">
        <v>73.900000000000006</v>
      </c>
      <c r="Z70" s="8">
        <v>72.837379162649256</v>
      </c>
      <c r="AA70" s="8">
        <v>1.0626208373507495</v>
      </c>
      <c r="AB70" s="8">
        <v>1.0651537250132639</v>
      </c>
      <c r="AC70" s="8">
        <v>2.3779550341268031E-3</v>
      </c>
      <c r="AD70" s="8">
        <v>0.29586745838430628</v>
      </c>
      <c r="AE70" s="8">
        <v>1.0981923186204593E-5</v>
      </c>
      <c r="AF70" s="8">
        <v>-1.739949995904148</v>
      </c>
      <c r="AG70" s="8">
        <v>-1.8435096771059469</v>
      </c>
      <c r="AH70" s="8">
        <v>0.54393699854331135</v>
      </c>
      <c r="AI70" s="8">
        <v>1.0651537250132639</v>
      </c>
    </row>
    <row r="71" spans="24:35" x14ac:dyDescent="0.25">
      <c r="X71" t="str">
        <v>Armenia</v>
      </c>
      <c r="Y71">
        <v>73.5</v>
      </c>
      <c r="Z71" s="8">
        <v>72.339860552967764</v>
      </c>
      <c r="AA71" s="8">
        <v>1.1601394470322361</v>
      </c>
      <c r="AB71" s="8">
        <v>1.1624304203555365</v>
      </c>
      <c r="AC71" s="8">
        <v>1.9708477025229183E-3</v>
      </c>
      <c r="AD71" s="8">
        <v>0.32295385437503926</v>
      </c>
      <c r="AE71" s="8">
        <v>1.0840197169157376E-5</v>
      </c>
      <c r="AF71" s="8">
        <v>-1.7330844772440359</v>
      </c>
      <c r="AG71" s="8">
        <v>-1.8382247177222772</v>
      </c>
      <c r="AH71" s="8">
        <v>0.5682902905866325</v>
      </c>
      <c r="AI71" s="8">
        <v>1.1624304203555365</v>
      </c>
    </row>
    <row r="72" spans="24:35" x14ac:dyDescent="0.25">
      <c r="X72" t="str">
        <v>Armenia</v>
      </c>
      <c r="Y72">
        <v>73.3</v>
      </c>
      <c r="Z72" s="8">
        <v>70.406605654984787</v>
      </c>
      <c r="AA72" s="8">
        <v>2.89339434501521</v>
      </c>
      <c r="AB72" s="8">
        <v>2.9112122003268013</v>
      </c>
      <c r="AC72" s="8">
        <v>6.1204247871697731E-3</v>
      </c>
      <c r="AD72" s="8">
        <v>0.80712841557163273</v>
      </c>
      <c r="AE72" s="8">
        <v>2.111443541448268E-4</v>
      </c>
      <c r="AF72" s="8">
        <v>-1.7262996894247766</v>
      </c>
      <c r="AG72" s="8">
        <v>-1.8355579541450546</v>
      </c>
      <c r="AH72" s="8">
        <v>0.89840325888302119</v>
      </c>
      <c r="AI72" s="8">
        <v>2.9112122003268013</v>
      </c>
    </row>
    <row r="73" spans="24:35" x14ac:dyDescent="0.25">
      <c r="X73" t="str">
        <v>Armenia</v>
      </c>
      <c r="Y73">
        <v>73.2</v>
      </c>
      <c r="Z73" s="8">
        <v>72.543526489894958</v>
      </c>
      <c r="AA73" s="8">
        <v>0.65647351010504451</v>
      </c>
      <c r="AB73" s="8">
        <v>0.66185870465300389</v>
      </c>
      <c r="AC73" s="8">
        <v>8.1364715914444396E-3</v>
      </c>
      <c r="AD73" s="8">
        <v>0.18331294617480129</v>
      </c>
      <c r="AE73" s="8">
        <v>1.4508311283526362E-5</v>
      </c>
      <c r="AF73" s="8">
        <v>-1.7262996894247766</v>
      </c>
      <c r="AG73" s="8">
        <v>-1.8155622442212729</v>
      </c>
      <c r="AH73" s="8">
        <v>0.42815061155486078</v>
      </c>
      <c r="AI73" s="8">
        <v>0.66185870465300389</v>
      </c>
    </row>
    <row r="74" spans="24:35" x14ac:dyDescent="0.25">
      <c r="X74" t="str">
        <v>Armenia</v>
      </c>
      <c r="Y74">
        <v>73.5</v>
      </c>
      <c r="Z74" s="8">
        <v>70.842956268558183</v>
      </c>
      <c r="AA74" s="8">
        <v>2.6570437314418172</v>
      </c>
      <c r="AB74" s="8">
        <v>2.6954932827666873</v>
      </c>
      <c r="AC74" s="8">
        <v>1.4264384025993589E-2</v>
      </c>
      <c r="AD74" s="8">
        <v>0.74425261612523375</v>
      </c>
      <c r="AE74" s="8">
        <v>4.2187103923220612E-4</v>
      </c>
      <c r="AF74" s="8">
        <v>-1.7129636683890181</v>
      </c>
      <c r="AG74" s="8">
        <v>-1.8147240912136082</v>
      </c>
      <c r="AH74" s="8">
        <v>0.86270076858968525</v>
      </c>
      <c r="AI74" s="8">
        <v>2.6954932827666873</v>
      </c>
    </row>
    <row r="75" spans="24:35" x14ac:dyDescent="0.25">
      <c r="X75" t="str">
        <v>Armenia</v>
      </c>
      <c r="Y75">
        <v>72.900000000000006</v>
      </c>
      <c r="Z75" s="8">
        <v>70.805021889954475</v>
      </c>
      <c r="AA75" s="8">
        <v>2.0949781100455311</v>
      </c>
      <c r="AB75" s="8">
        <v>2.0994873712464273</v>
      </c>
      <c r="AC75" s="8">
        <v>2.1477915336156131E-3</v>
      </c>
      <c r="AD75" s="8">
        <v>0.58324130070937363</v>
      </c>
      <c r="AE75" s="8">
        <v>3.8536195979047449E-5</v>
      </c>
      <c r="AF75" s="8">
        <v>-1.7129636683890181</v>
      </c>
      <c r="AG75" s="8">
        <v>-1.8114347989013382</v>
      </c>
      <c r="AH75" s="8">
        <v>0.76370236395429181</v>
      </c>
      <c r="AI75" s="8">
        <v>2.0994873712464273</v>
      </c>
    </row>
    <row r="76" spans="24:35" x14ac:dyDescent="0.25">
      <c r="X76" t="str">
        <v>Armenia</v>
      </c>
      <c r="Y76">
        <v>73</v>
      </c>
      <c r="Z76" s="8">
        <v>69.240271254490409</v>
      </c>
      <c r="AA76" s="8">
        <v>3.7597287455095909</v>
      </c>
      <c r="AB76" s="8">
        <v>3.8384733735623113</v>
      </c>
      <c r="AC76" s="8">
        <v>2.0514569306401435E-2</v>
      </c>
      <c r="AD76" s="8">
        <v>1.0564754618288306</v>
      </c>
      <c r="AE76" s="8">
        <v>1.2303527687859363E-3</v>
      </c>
      <c r="AF76" s="8">
        <v>-1.6999255180307868</v>
      </c>
      <c r="AG76" s="8">
        <v>-1.8093881484033418</v>
      </c>
      <c r="AH76" s="8">
        <v>1.0278499218411365</v>
      </c>
      <c r="AI76" s="8">
        <v>3.8384733735623113</v>
      </c>
    </row>
    <row r="77" spans="24:35" x14ac:dyDescent="0.25">
      <c r="X77" t="str">
        <v>Armenia</v>
      </c>
      <c r="Y77">
        <v>73</v>
      </c>
      <c r="Z77" s="8">
        <v>70.464208411974667</v>
      </c>
      <c r="AA77" s="8">
        <v>2.535791588025333</v>
      </c>
      <c r="AB77" s="8">
        <v>2.5413374972917033</v>
      </c>
      <c r="AC77" s="8">
        <v>2.1822797138438075E-3</v>
      </c>
      <c r="AD77" s="8">
        <v>0.70597584587130169</v>
      </c>
      <c r="AE77" s="8">
        <v>5.7370057760536637E-5</v>
      </c>
      <c r="AF77" s="8">
        <v>-1.6935133675401242</v>
      </c>
      <c r="AG77" s="8">
        <v>-1.782405130078095</v>
      </c>
      <c r="AH77" s="8">
        <v>0.84022368799701286</v>
      </c>
      <c r="AI77" s="8">
        <v>2.5413374972917033</v>
      </c>
    </row>
    <row r="78" spans="24:35" x14ac:dyDescent="0.25">
      <c r="X78" t="str">
        <v>Armenia</v>
      </c>
      <c r="Y78">
        <v>72.7</v>
      </c>
      <c r="Z78" s="8">
        <v>70.293139684654406</v>
      </c>
      <c r="AA78" s="8">
        <v>2.4068603153455967</v>
      </c>
      <c r="AB78" s="8">
        <v>2.4127603700898863</v>
      </c>
      <c r="AC78" s="8">
        <v>2.4453546309158259E-3</v>
      </c>
      <c r="AD78" s="8">
        <v>0.67016914744757528</v>
      </c>
      <c r="AE78" s="8">
        <v>5.7945593416997468E-5</v>
      </c>
      <c r="AF78" s="8">
        <v>-1.6935133675401242</v>
      </c>
      <c r="AG78" s="8">
        <v>-1.7756700237436112</v>
      </c>
      <c r="AH78" s="8">
        <v>0.81863859391527305</v>
      </c>
      <c r="AI78" s="8">
        <v>2.4127603700898863</v>
      </c>
    </row>
    <row r="79" spans="24:35" x14ac:dyDescent="0.25">
      <c r="X79" t="str">
        <v>Armenia</v>
      </c>
      <c r="Y79">
        <v>72.599999999999994</v>
      </c>
      <c r="Z79" s="8">
        <v>70.19982650036313</v>
      </c>
      <c r="AA79" s="8">
        <v>2.400173499636864</v>
      </c>
      <c r="AB79" s="8">
        <v>2.4056984664268293</v>
      </c>
      <c r="AC79" s="8">
        <v>2.2966164991456714E-3</v>
      </c>
      <c r="AD79" s="8">
        <v>0.66825744460324377</v>
      </c>
      <c r="AE79" s="8">
        <v>5.4102962438535773E-5</v>
      </c>
      <c r="AF79" s="8">
        <v>-1.6935133675401242</v>
      </c>
      <c r="AG79" s="8">
        <v>-1.7746933113825774</v>
      </c>
      <c r="AH79" s="8">
        <v>0.81747014905942816</v>
      </c>
      <c r="AI79" s="8">
        <v>2.4056984664268293</v>
      </c>
    </row>
    <row r="80" spans="24:35" x14ac:dyDescent="0.25">
      <c r="X80" t="str">
        <v>Armenia</v>
      </c>
      <c r="Y80">
        <v>72.599999999999994</v>
      </c>
      <c r="Z80" s="8">
        <v>70.49282430976389</v>
      </c>
      <c r="AA80" s="8">
        <v>2.1071756902361045</v>
      </c>
      <c r="AB80" s="8">
        <v>2.1127623596435474</v>
      </c>
      <c r="AC80" s="8">
        <v>2.6442488346799025E-3</v>
      </c>
      <c r="AD80" s="8">
        <v>0.58678309155952924</v>
      </c>
      <c r="AE80" s="8">
        <v>4.804562046090623E-5</v>
      </c>
      <c r="AF80" s="8">
        <v>-1.6746834237964712</v>
      </c>
      <c r="AG80" s="8">
        <v>-1.7702635707155301</v>
      </c>
      <c r="AH80" s="8">
        <v>0.76601768358147526</v>
      </c>
      <c r="AI80" s="8">
        <v>2.1127623596435474</v>
      </c>
    </row>
    <row r="81" spans="24:35" x14ac:dyDescent="0.25">
      <c r="X81" t="str">
        <v>Armenia</v>
      </c>
      <c r="Y81">
        <v>72</v>
      </c>
      <c r="Z81" s="8">
        <v>70.569479088862593</v>
      </c>
      <c r="AA81" s="8">
        <v>1.4305209111374069</v>
      </c>
      <c r="AB81" s="8">
        <v>1.4356748705300642</v>
      </c>
      <c r="AC81" s="8">
        <v>3.5899210179491299E-3</v>
      </c>
      <c r="AD81" s="8">
        <v>0.39854470768015715</v>
      </c>
      <c r="AE81" s="8">
        <v>3.0119466415506461E-5</v>
      </c>
      <c r="AF81" s="8">
        <v>-1.6746834237964712</v>
      </c>
      <c r="AG81" s="8">
        <v>-1.7688093546525816</v>
      </c>
      <c r="AH81" s="8">
        <v>0.63130397407283689</v>
      </c>
      <c r="AI81" s="8">
        <v>1.4356748705300642</v>
      </c>
    </row>
    <row r="82" spans="24:35" x14ac:dyDescent="0.25">
      <c r="X82" t="str">
        <v>Australia</v>
      </c>
      <c r="Y82">
        <v>82.7</v>
      </c>
      <c r="Z82" s="8">
        <v>89.135050397204893</v>
      </c>
      <c r="AA82" s="8">
        <v>-6.4350503972048898</v>
      </c>
      <c r="AB82" s="8">
        <v>-6.6170661058747298</v>
      </c>
      <c r="AC82" s="8">
        <v>2.7507010774494696E-2</v>
      </c>
      <c r="AD82" s="8">
        <v>-1.8147240912136082</v>
      </c>
      <c r="AE82" s="8">
        <v>4.9025781676576173E-3</v>
      </c>
      <c r="AF82" s="8">
        <v>-1.6746834237964712</v>
      </c>
      <c r="AG82" s="8">
        <v>-1.767652753581364</v>
      </c>
      <c r="AH82" s="8">
        <v>1.3471169552839903</v>
      </c>
      <c r="AI82" s="8">
        <v>-6.6170661058747298</v>
      </c>
    </row>
    <row r="83" spans="24:35" x14ac:dyDescent="0.25">
      <c r="X83" t="str">
        <v>Australia</v>
      </c>
      <c r="Y83">
        <v>82.5</v>
      </c>
      <c r="Z83" s="8">
        <v>88.462075809252781</v>
      </c>
      <c r="AA83" s="8">
        <v>-5.9620758092527808</v>
      </c>
      <c r="AB83" s="8">
        <v>-6.1586885311084698</v>
      </c>
      <c r="AC83" s="8">
        <v>3.192444639188495E-2</v>
      </c>
      <c r="AD83" s="8">
        <v>-1.6851740354664615</v>
      </c>
      <c r="AE83" s="8">
        <v>4.9289003598612441E-3</v>
      </c>
      <c r="AF83" s="8">
        <v>-1.6746834237964712</v>
      </c>
      <c r="AG83" s="8">
        <v>-1.7386479045139271</v>
      </c>
      <c r="AH83" s="8">
        <v>1.2981425328007943</v>
      </c>
      <c r="AI83" s="8">
        <v>-6.1586885311084698</v>
      </c>
    </row>
    <row r="84" spans="24:35" x14ac:dyDescent="0.25">
      <c r="X84" t="str">
        <v>Australia</v>
      </c>
      <c r="Y84">
        <v>82.3</v>
      </c>
      <c r="Z84" s="8">
        <v>88.244547077238238</v>
      </c>
      <c r="AA84" s="8">
        <v>-5.9445470772382407</v>
      </c>
      <c r="AB84" s="8">
        <v>-6.1369167470986827</v>
      </c>
      <c r="AC84" s="8">
        <v>3.1346305936346283E-2</v>
      </c>
      <c r="AD84" s="8">
        <v>-1.6797180651103494</v>
      </c>
      <c r="AE84" s="8">
        <v>4.805482654308019E-3</v>
      </c>
      <c r="AF84" s="8">
        <v>-1.6504653896281696</v>
      </c>
      <c r="AG84" s="8">
        <v>-1.733178058511591</v>
      </c>
      <c r="AH84" s="8">
        <v>1.2960393763733991</v>
      </c>
      <c r="AI84" s="8">
        <v>-6.1369167470986827</v>
      </c>
    </row>
    <row r="85" spans="24:35" x14ac:dyDescent="0.25">
      <c r="X85" t="str">
        <v>Australia</v>
      </c>
      <c r="Y85">
        <v>82</v>
      </c>
      <c r="Z85" s="8">
        <v>87.529948071843776</v>
      </c>
      <c r="AA85" s="8">
        <v>-5.5299480718437763</v>
      </c>
      <c r="AB85" s="8">
        <v>-5.6920669693788772</v>
      </c>
      <c r="AC85" s="8">
        <v>2.8481551325245859E-2</v>
      </c>
      <c r="AD85" s="8">
        <v>-1.5602615956728967</v>
      </c>
      <c r="AE85" s="8">
        <v>3.756244257504949E-3</v>
      </c>
      <c r="AF85" s="8">
        <v>-1.6504653896281696</v>
      </c>
      <c r="AG85" s="8">
        <v>-1.7325769452384523</v>
      </c>
      <c r="AH85" s="8">
        <v>1.2491043173702094</v>
      </c>
      <c r="AI85" s="8">
        <v>-5.6920669693788772</v>
      </c>
    </row>
    <row r="86" spans="24:35" x14ac:dyDescent="0.25">
      <c r="X86" t="str">
        <v>Australia</v>
      </c>
      <c r="Y86">
        <v>81.900000000000006</v>
      </c>
      <c r="Z86" s="8">
        <v>86.280480051559465</v>
      </c>
      <c r="AA86" s="8">
        <v>-4.3804800515594593</v>
      </c>
      <c r="AB86" s="8">
        <v>-4.4609902902493594</v>
      </c>
      <c r="AC86" s="8">
        <v>1.8047615765018815E-2</v>
      </c>
      <c r="AD86" s="8">
        <v>-1.2293580353521656</v>
      </c>
      <c r="AE86" s="8">
        <v>1.4619501856208471E-3</v>
      </c>
      <c r="AF86" s="8">
        <v>-1.6387108222805178</v>
      </c>
      <c r="AG86" s="8">
        <v>-1.719048608811051</v>
      </c>
      <c r="AH86" s="8">
        <v>1.1087641928526397</v>
      </c>
      <c r="AI86" s="8">
        <v>-4.4609902902493594</v>
      </c>
    </row>
    <row r="87" spans="24:35" x14ac:dyDescent="0.25">
      <c r="X87" t="str">
        <v>Australia</v>
      </c>
      <c r="Y87">
        <v>81.7</v>
      </c>
      <c r="Z87" s="8">
        <v>85.096303755591634</v>
      </c>
      <c r="AA87" s="8">
        <v>-3.3963037555916316</v>
      </c>
      <c r="AB87" s="8">
        <v>-3.4382458629443344</v>
      </c>
      <c r="AC87" s="8">
        <v>1.2198693468880077E-2</v>
      </c>
      <c r="AD87" s="8">
        <v>-0.95032820504586235</v>
      </c>
      <c r="AE87" s="8">
        <v>5.8699899703738617E-4</v>
      </c>
      <c r="AF87" s="8">
        <v>-1.6387108222805178</v>
      </c>
      <c r="AG87" s="8">
        <v>-1.7080625350452927</v>
      </c>
      <c r="AH87" s="8">
        <v>0.97484778557775997</v>
      </c>
      <c r="AI87" s="8">
        <v>-3.4382458629443344</v>
      </c>
    </row>
    <row r="88" spans="24:35" x14ac:dyDescent="0.25">
      <c r="X88" t="str">
        <v>Australia</v>
      </c>
      <c r="Y88">
        <v>81.3</v>
      </c>
      <c r="Z88" s="8">
        <v>85.590632876564314</v>
      </c>
      <c r="AA88" s="8">
        <v>-4.2906328765643167</v>
      </c>
      <c r="AB88" s="8">
        <v>-4.3628812887925355</v>
      </c>
      <c r="AC88" s="8">
        <v>1.655979327556133E-2</v>
      </c>
      <c r="AD88" s="8">
        <v>-1.2032317077583261</v>
      </c>
      <c r="AE88" s="8">
        <v>1.2830745362342958E-3</v>
      </c>
      <c r="AF88" s="8">
        <v>-1.6271784104016083</v>
      </c>
      <c r="AG88" s="8">
        <v>-1.6851740354664615</v>
      </c>
      <c r="AH88" s="8">
        <v>1.0969191892561303</v>
      </c>
      <c r="AI88" s="8">
        <v>-4.3628812887925355</v>
      </c>
    </row>
    <row r="89" spans="24:35" x14ac:dyDescent="0.25">
      <c r="X89" t="str">
        <v>Australia</v>
      </c>
      <c r="Y89">
        <v>81.3</v>
      </c>
      <c r="Z89" s="8">
        <v>81.864437512339919</v>
      </c>
      <c r="AA89" s="8">
        <v>-0.56443751233992145</v>
      </c>
      <c r="AB89" s="8">
        <v>-0.56823150106662301</v>
      </c>
      <c r="AC89" s="8">
        <v>6.6768363238924426E-3</v>
      </c>
      <c r="AD89" s="8">
        <v>-0.15749707020362619</v>
      </c>
      <c r="AE89" s="8">
        <v>8.7754930125616563E-6</v>
      </c>
      <c r="AF89" s="8">
        <v>-1.6271784104016083</v>
      </c>
      <c r="AG89" s="8">
        <v>-1.6811197280319459</v>
      </c>
      <c r="AH89" s="8">
        <v>0.3968590054460478</v>
      </c>
      <c r="AI89" s="8">
        <v>-0.56823150106662301</v>
      </c>
    </row>
    <row r="90" spans="24:35" x14ac:dyDescent="0.25">
      <c r="X90" t="str">
        <v>Australia</v>
      </c>
      <c r="Y90">
        <v>81.2</v>
      </c>
      <c r="Z90" s="8">
        <v>85.402704196000087</v>
      </c>
      <c r="AA90" s="8">
        <v>-4.2027041960000844</v>
      </c>
      <c r="AB90" s="8">
        <v>-4.2560159289459047</v>
      </c>
      <c r="AC90" s="8">
        <v>1.2526206159906021E-2</v>
      </c>
      <c r="AD90" s="8">
        <v>-1.1761641179220628</v>
      </c>
      <c r="AE90" s="8">
        <v>9.2358363108564832E-4</v>
      </c>
      <c r="AF90" s="8">
        <v>-1.6158584342289828</v>
      </c>
      <c r="AG90" s="8">
        <v>-1.6797180651103494</v>
      </c>
      <c r="AH90" s="8">
        <v>1.084511004057618</v>
      </c>
      <c r="AI90" s="8">
        <v>-4.2560159289459047</v>
      </c>
    </row>
    <row r="91" spans="24:35" x14ac:dyDescent="0.25">
      <c r="X91" t="str">
        <v>Australia</v>
      </c>
      <c r="Y91">
        <v>81</v>
      </c>
      <c r="Z91" s="8">
        <v>82.746845619439824</v>
      </c>
      <c r="AA91" s="8">
        <v>-1.7468456194398243</v>
      </c>
      <c r="AB91" s="8">
        <v>-1.763733052726099</v>
      </c>
      <c r="AC91" s="8">
        <v>9.5748238431959815E-3</v>
      </c>
      <c r="AD91" s="8">
        <v>-0.48814133125453008</v>
      </c>
      <c r="AE91" s="8">
        <v>1.2124021077177246E-4</v>
      </c>
      <c r="AF91" s="8">
        <v>-1.6158584342289828</v>
      </c>
      <c r="AG91" s="8">
        <v>-1.6795795320060671</v>
      </c>
      <c r="AH91" s="8">
        <v>0.69867111809100146</v>
      </c>
      <c r="AI91" s="8">
        <v>-1.763733052726099</v>
      </c>
    </row>
    <row r="92" spans="24:35" x14ac:dyDescent="0.25">
      <c r="X92" t="str">
        <v>Australia</v>
      </c>
      <c r="Y92">
        <v>86</v>
      </c>
      <c r="Z92" s="8">
        <v>81.324619199871734</v>
      </c>
      <c r="AA92" s="8">
        <v>4.6753808001282664</v>
      </c>
      <c r="AB92" s="8">
        <v>4.7738821113853582</v>
      </c>
      <c r="AC92" s="8">
        <v>2.0633377397856881E-2</v>
      </c>
      <c r="AD92" s="8">
        <v>1.3138513491231574</v>
      </c>
      <c r="AE92" s="8">
        <v>1.9140967444918079E-3</v>
      </c>
      <c r="AF92" s="8">
        <v>-1.6158584342289828</v>
      </c>
      <c r="AG92" s="8">
        <v>-1.6668007559812019</v>
      </c>
      <c r="AH92" s="8">
        <v>1.1462335491177866</v>
      </c>
      <c r="AI92" s="8">
        <v>4.7738821113853582</v>
      </c>
    </row>
    <row r="93" spans="24:35" x14ac:dyDescent="0.25">
      <c r="X93" t="str">
        <v>Australia</v>
      </c>
      <c r="Y93">
        <v>83</v>
      </c>
      <c r="Z93" s="8">
        <v>82.636017164095577</v>
      </c>
      <c r="AA93" s="8">
        <v>0.36398283590442304</v>
      </c>
      <c r="AB93" s="8">
        <v>0.37114433433123167</v>
      </c>
      <c r="AC93" s="8">
        <v>1.9295723427148637E-2</v>
      </c>
      <c r="AD93" s="8">
        <v>0.10221479491494798</v>
      </c>
      <c r="AE93" s="8">
        <v>1.0819244085116491E-5</v>
      </c>
      <c r="AF93" s="8">
        <v>-1.6158584342289828</v>
      </c>
      <c r="AG93" s="8">
        <v>-1.6369154346861412</v>
      </c>
      <c r="AH93" s="8">
        <v>0.31971048608850472</v>
      </c>
      <c r="AI93" s="8">
        <v>0.37114433433123167</v>
      </c>
    </row>
    <row r="94" spans="24:35" x14ac:dyDescent="0.25">
      <c r="X94" t="str">
        <v>Australia</v>
      </c>
      <c r="Y94">
        <v>79.900000000000006</v>
      </c>
      <c r="Z94" s="8">
        <v>82.097818226073429</v>
      </c>
      <c r="AA94" s="8">
        <v>-2.1978182260734229</v>
      </c>
      <c r="AB94" s="8">
        <v>-2.2194817454965818</v>
      </c>
      <c r="AC94" s="8">
        <v>9.7606206796316975E-3</v>
      </c>
      <c r="AD94" s="8">
        <v>-0.61421945141925205</v>
      </c>
      <c r="AE94" s="8">
        <v>1.9571800168888452E-4</v>
      </c>
      <c r="AF94" s="8">
        <v>-1.5938200328066188</v>
      </c>
      <c r="AG94" s="8">
        <v>-1.6285063637070087</v>
      </c>
      <c r="AH94" s="8">
        <v>0.78372153946363632</v>
      </c>
      <c r="AI94" s="8">
        <v>-2.2194817454965818</v>
      </c>
    </row>
    <row r="95" spans="24:35" x14ac:dyDescent="0.25">
      <c r="X95" t="str">
        <v>Australia</v>
      </c>
      <c r="Y95">
        <v>79.900000000000006</v>
      </c>
      <c r="Z95" s="8">
        <v>83.768733807675986</v>
      </c>
      <c r="AA95" s="8">
        <v>-3.8687338076759801</v>
      </c>
      <c r="AB95" s="8">
        <v>-3.9039158085087751</v>
      </c>
      <c r="AC95" s="8">
        <v>9.0119773474914497E-3</v>
      </c>
      <c r="AD95" s="8">
        <v>-1.0807781043682108</v>
      </c>
      <c r="AE95" s="8">
        <v>5.590764003658449E-4</v>
      </c>
      <c r="AF95" s="8">
        <v>-1.5884297017318656</v>
      </c>
      <c r="AG95" s="8">
        <v>-1.6081667438854106</v>
      </c>
      <c r="AH95" s="8">
        <v>1.0396047827747863</v>
      </c>
      <c r="AI95" s="8">
        <v>-3.9039158085087751</v>
      </c>
    </row>
    <row r="96" spans="24:35" x14ac:dyDescent="0.25">
      <c r="X96" t="str">
        <v>Austria</v>
      </c>
      <c r="Y96">
        <v>81.400000000000006</v>
      </c>
      <c r="Z96" s="8">
        <v>82.358612757398717</v>
      </c>
      <c r="AA96" s="8">
        <v>-0.95861275739871132</v>
      </c>
      <c r="AB96" s="8">
        <v>-0.97302878173660445</v>
      </c>
      <c r="AC96" s="8">
        <v>1.4815619649158023E-2</v>
      </c>
      <c r="AD96" s="8">
        <v>-0.26858783424559107</v>
      </c>
      <c r="AE96" s="8">
        <v>5.7098063087217465E-5</v>
      </c>
      <c r="AF96" s="8">
        <v>-1.5884297017318656</v>
      </c>
      <c r="AG96" s="8">
        <v>-1.5803189745190624</v>
      </c>
      <c r="AH96" s="8">
        <v>0.5182546036897222</v>
      </c>
      <c r="AI96" s="8">
        <v>-0.97302878173660445</v>
      </c>
    </row>
    <row r="97" spans="24:35" x14ac:dyDescent="0.25">
      <c r="X97" t="str">
        <v>Austria</v>
      </c>
      <c r="Y97">
        <v>81.099999999999994</v>
      </c>
      <c r="Z97" s="8">
        <v>78.234243174500534</v>
      </c>
      <c r="AA97" s="8">
        <v>2.8657568254994601</v>
      </c>
      <c r="AB97" s="8">
        <v>2.8862652064384609</v>
      </c>
      <c r="AC97" s="8">
        <v>7.1055081470865538E-3</v>
      </c>
      <c r="AD97" s="8">
        <v>0.79981524261897985</v>
      </c>
      <c r="AE97" s="8">
        <v>2.4094493008806932E-4</v>
      </c>
      <c r="AF97" s="8">
        <v>-1.5777854040319945</v>
      </c>
      <c r="AG97" s="8">
        <v>-1.5785485511020705</v>
      </c>
      <c r="AH97" s="8">
        <v>0.89432390252021099</v>
      </c>
      <c r="AI97" s="8">
        <v>2.8862652064384609</v>
      </c>
    </row>
    <row r="98" spans="24:35" x14ac:dyDescent="0.25">
      <c r="X98" t="str">
        <v>Austria</v>
      </c>
      <c r="Y98">
        <v>88</v>
      </c>
      <c r="Z98" s="8">
        <v>82.748721372661763</v>
      </c>
      <c r="AA98" s="8">
        <v>5.2512786273382375</v>
      </c>
      <c r="AB98" s="8">
        <v>5.3240823473060015</v>
      </c>
      <c r="AC98" s="8">
        <v>1.3674416588353978E-2</v>
      </c>
      <c r="AD98" s="8">
        <v>1.4704721542534949</v>
      </c>
      <c r="AE98" s="8">
        <v>1.5777875222907766E-3</v>
      </c>
      <c r="AF98" s="8">
        <v>-1.5725296242490356</v>
      </c>
      <c r="AG98" s="8">
        <v>-1.5715933327772247</v>
      </c>
      <c r="AH98" s="8">
        <v>1.2126302627979786</v>
      </c>
      <c r="AI98" s="8">
        <v>5.3240823473060015</v>
      </c>
    </row>
    <row r="99" spans="24:35" x14ac:dyDescent="0.25">
      <c r="X99" t="str">
        <v>Austria</v>
      </c>
      <c r="Y99">
        <v>88</v>
      </c>
      <c r="Z99" s="8">
        <v>80.995334957653156</v>
      </c>
      <c r="AA99" s="8">
        <v>7.0046650423468435</v>
      </c>
      <c r="AB99" s="8">
        <v>7.1252161626178516</v>
      </c>
      <c r="AC99" s="8">
        <v>1.6918942179393E-2</v>
      </c>
      <c r="AD99" s="8">
        <v>1.9646925584740611</v>
      </c>
      <c r="AE99" s="8">
        <v>3.4963868450355539E-3</v>
      </c>
      <c r="AF99" s="8">
        <v>-1.5725296242490356</v>
      </c>
      <c r="AG99" s="8">
        <v>-1.5679866755780101</v>
      </c>
      <c r="AH99" s="8">
        <v>1.4016749118372851</v>
      </c>
      <c r="AI99" s="8">
        <v>7.1252161626178516</v>
      </c>
    </row>
    <row r="100" spans="24:35" x14ac:dyDescent="0.25">
      <c r="X100" t="str">
        <v>Austria</v>
      </c>
      <c r="Y100">
        <v>84</v>
      </c>
      <c r="Z100" s="8">
        <v>80.913623141674378</v>
      </c>
      <c r="AA100" s="8">
        <v>3.0863768583256217</v>
      </c>
      <c r="AB100" s="8">
        <v>3.1245338210432654</v>
      </c>
      <c r="AC100" s="8">
        <v>1.2212049829853711E-2</v>
      </c>
      <c r="AD100" s="8">
        <v>0.86361262731897526</v>
      </c>
      <c r="AE100" s="8">
        <v>4.8529879200240528E-4</v>
      </c>
      <c r="AF100" s="8">
        <v>-1.5621464731395975</v>
      </c>
      <c r="AG100" s="8">
        <v>-1.5602615956728967</v>
      </c>
      <c r="AH100" s="8">
        <v>0.92930760640327015</v>
      </c>
      <c r="AI100" s="8">
        <v>3.1245338210432654</v>
      </c>
    </row>
    <row r="101" spans="24:35" x14ac:dyDescent="0.25">
      <c r="X101" t="str">
        <v>Austria</v>
      </c>
      <c r="Y101">
        <v>82</v>
      </c>
      <c r="Z101" s="8">
        <v>80.997443610878847</v>
      </c>
      <c r="AA101" s="8">
        <v>1.0025563891211533</v>
      </c>
      <c r="AB101" s="8">
        <v>1.01737494041407</v>
      </c>
      <c r="AC101" s="8">
        <v>1.4565476997974381E-2</v>
      </c>
      <c r="AD101" s="8">
        <v>0.28086447703670564</v>
      </c>
      <c r="AE101" s="8">
        <v>6.1367293007451144E-5</v>
      </c>
      <c r="AF101" s="8">
        <v>-1.5621464731395975</v>
      </c>
      <c r="AG101" s="8">
        <v>-1.5595835544784531</v>
      </c>
      <c r="AH101" s="8">
        <v>0.52996648671091051</v>
      </c>
      <c r="AI101" s="8">
        <v>1.01737494041407</v>
      </c>
    </row>
    <row r="102" spans="24:35" x14ac:dyDescent="0.25">
      <c r="X102" t="str">
        <v>Austria</v>
      </c>
      <c r="Y102">
        <v>84</v>
      </c>
      <c r="Z102" s="8">
        <v>80.112612912301174</v>
      </c>
      <c r="AA102" s="8">
        <v>3.8873870876988263</v>
      </c>
      <c r="AB102" s="8">
        <v>3.9577728419625569</v>
      </c>
      <c r="AC102" s="8">
        <v>1.7784182436510945E-2</v>
      </c>
      <c r="AD102" s="8">
        <v>1.0908278507204283</v>
      </c>
      <c r="AE102" s="8">
        <v>1.1339288777231303E-3</v>
      </c>
      <c r="AF102" s="8">
        <v>-1.5621464731395975</v>
      </c>
      <c r="AG102" s="8">
        <v>-1.5497008382575828</v>
      </c>
      <c r="AH102" s="8">
        <v>1.0444270442306769</v>
      </c>
      <c r="AI102" s="8">
        <v>3.9577728419625569</v>
      </c>
    </row>
    <row r="103" spans="24:35" x14ac:dyDescent="0.25">
      <c r="X103" t="str">
        <v>Austria</v>
      </c>
      <c r="Y103">
        <v>81</v>
      </c>
      <c r="Z103" s="8">
        <v>80.889494852017791</v>
      </c>
      <c r="AA103" s="8">
        <v>0.11050514798220945</v>
      </c>
      <c r="AB103" s="8">
        <v>0.11228823161568573</v>
      </c>
      <c r="AC103" s="8">
        <v>1.5879523684895161E-2</v>
      </c>
      <c r="AD103" s="8">
        <v>3.0978491661154208E-2</v>
      </c>
      <c r="AE103" s="8">
        <v>8.1499724127325905E-7</v>
      </c>
      <c r="AF103" s="8">
        <v>-1.5468805340999257</v>
      </c>
      <c r="AG103" s="8">
        <v>-1.5422045636905448</v>
      </c>
      <c r="AH103" s="8">
        <v>0.17600707844048263</v>
      </c>
      <c r="AI103" s="8">
        <v>0.11228823161568573</v>
      </c>
    </row>
    <row r="104" spans="24:35" x14ac:dyDescent="0.25">
      <c r="X104" t="str">
        <v>Austria</v>
      </c>
      <c r="Y104">
        <v>79.8</v>
      </c>
      <c r="Z104" s="8">
        <v>75.946362065943916</v>
      </c>
      <c r="AA104" s="8">
        <v>3.8536379340560813</v>
      </c>
      <c r="AB104" s="8">
        <v>3.8872196652304627</v>
      </c>
      <c r="AC104" s="8">
        <v>8.6390104152733321E-3</v>
      </c>
      <c r="AD104" s="8">
        <v>1.0763583581028449</v>
      </c>
      <c r="AE104" s="8">
        <v>5.3136426783209178E-4</v>
      </c>
      <c r="AF104" s="8">
        <v>-1.5418711328403236</v>
      </c>
      <c r="AG104" s="8">
        <v>-1.5207943381606877</v>
      </c>
      <c r="AH104" s="8">
        <v>1.0374769193109044</v>
      </c>
      <c r="AI104" s="8">
        <v>3.8872196652304627</v>
      </c>
    </row>
    <row r="105" spans="24:35" x14ac:dyDescent="0.25">
      <c r="X105" t="str">
        <v>Austria</v>
      </c>
      <c r="Y105">
        <v>79.400000000000006</v>
      </c>
      <c r="Z105" s="8">
        <v>78.539454502569924</v>
      </c>
      <c r="AA105" s="8">
        <v>0.86054549743008124</v>
      </c>
      <c r="AB105" s="8">
        <v>0.87054662826035845</v>
      </c>
      <c r="AC105" s="8">
        <v>1.1488334462064081E-2</v>
      </c>
      <c r="AD105" s="8">
        <v>0.24070484331505831</v>
      </c>
      <c r="AE105" s="8">
        <v>3.5439805434149312E-5</v>
      </c>
      <c r="AF105" s="8">
        <v>-1.5418711328403236</v>
      </c>
      <c r="AG105" s="8">
        <v>-1.5023665065073819</v>
      </c>
      <c r="AH105" s="8">
        <v>0.49061679885126058</v>
      </c>
      <c r="AI105" s="8">
        <v>0.87054662826035845</v>
      </c>
    </row>
    <row r="106" spans="24:35" x14ac:dyDescent="0.25">
      <c r="X106" t="str">
        <v>Austria</v>
      </c>
      <c r="Y106">
        <v>79.3</v>
      </c>
      <c r="Z106" s="8">
        <v>77.95350549141547</v>
      </c>
      <c r="AA106" s="8">
        <v>1.3464945085845272</v>
      </c>
      <c r="AB106" s="8">
        <v>1.360422038536248</v>
      </c>
      <c r="AC106" s="8">
        <v>1.023765387298944E-2</v>
      </c>
      <c r="AD106" s="8">
        <v>0.37639254625048979</v>
      </c>
      <c r="AE106" s="8">
        <v>7.7125491108041093E-5</v>
      </c>
      <c r="AF106" s="8">
        <v>-1.5319668124298669</v>
      </c>
      <c r="AG106" s="8">
        <v>-1.492809094579884</v>
      </c>
      <c r="AH106" s="8">
        <v>0.6135083913448045</v>
      </c>
      <c r="AI106" s="8">
        <v>1.360422038536248</v>
      </c>
    </row>
    <row r="107" spans="24:35" x14ac:dyDescent="0.25">
      <c r="X107" t="str">
        <v>Austria</v>
      </c>
      <c r="Y107">
        <v>78.8</v>
      </c>
      <c r="Z107" s="8">
        <v>75.592777365880551</v>
      </c>
      <c r="AA107" s="8">
        <v>3.2072226341194465</v>
      </c>
      <c r="AB107" s="8">
        <v>3.2321963125346493</v>
      </c>
      <c r="AC107" s="8">
        <v>7.7265351483613047E-3</v>
      </c>
      <c r="AD107" s="8">
        <v>0.8953963322681987</v>
      </c>
      <c r="AE107" s="8">
        <v>3.2857190678144696E-4</v>
      </c>
      <c r="AF107" s="8">
        <v>-1.5319668124298669</v>
      </c>
      <c r="AG107" s="8">
        <v>-1.4841366669898415</v>
      </c>
      <c r="AH107" s="8">
        <v>0.94625384134924317</v>
      </c>
      <c r="AI107" s="8">
        <v>3.2321963125346493</v>
      </c>
    </row>
    <row r="108" spans="24:35" x14ac:dyDescent="0.25">
      <c r="X108" t="str">
        <v>Austria</v>
      </c>
      <c r="Y108">
        <v>78.7</v>
      </c>
      <c r="Z108" s="8">
        <v>79.824340459320709</v>
      </c>
      <c r="AA108" s="8">
        <v>-1.124340459320706</v>
      </c>
      <c r="AB108" s="8">
        <v>-1.1348976910035862</v>
      </c>
      <c r="AC108" s="8">
        <v>9.3023642276904052E-3</v>
      </c>
      <c r="AD108" s="8">
        <v>-0.31414428801516664</v>
      </c>
      <c r="AE108" s="8">
        <v>4.8770470735645168E-5</v>
      </c>
      <c r="AF108" s="8">
        <v>-1.5319668124298669</v>
      </c>
      <c r="AG108" s="8">
        <v>-1.483680625620351</v>
      </c>
      <c r="AH108" s="8">
        <v>0.56048576076040202</v>
      </c>
      <c r="AI108" s="8">
        <v>-1.1348976910035862</v>
      </c>
    </row>
    <row r="109" spans="24:35" x14ac:dyDescent="0.25">
      <c r="X109" t="str">
        <v>Austria</v>
      </c>
      <c r="Y109">
        <v>78.599999999999994</v>
      </c>
      <c r="Z109" s="8">
        <v>76.316722704187725</v>
      </c>
      <c r="AA109" s="8">
        <v>2.2832772958122689</v>
      </c>
      <c r="AB109" s="8">
        <v>2.3175710675172896</v>
      </c>
      <c r="AC109" s="8">
        <v>1.4797290225821675E-2</v>
      </c>
      <c r="AD109" s="8">
        <v>0.63973152280081691</v>
      </c>
      <c r="AE109" s="8">
        <v>3.2351803457938559E-4</v>
      </c>
      <c r="AF109" s="8">
        <v>-1.5319668124298669</v>
      </c>
      <c r="AG109" s="8">
        <v>-1.4804644084753242</v>
      </c>
      <c r="AH109" s="8">
        <v>0.79983218414916069</v>
      </c>
      <c r="AI109" s="8">
        <v>2.3175710675172896</v>
      </c>
    </row>
    <row r="110" spans="24:35" x14ac:dyDescent="0.25">
      <c r="X110" t="str">
        <v>Austria</v>
      </c>
      <c r="Y110">
        <v>78.099999999999994</v>
      </c>
      <c r="Z110" s="8">
        <v>76.015107729691238</v>
      </c>
      <c r="AA110" s="8">
        <v>2.0848922703087567</v>
      </c>
      <c r="AB110" s="8">
        <v>2.118557602558754</v>
      </c>
      <c r="AC110" s="8">
        <v>1.58906853461699E-2</v>
      </c>
      <c r="AD110" s="8">
        <v>0.58447217398297924</v>
      </c>
      <c r="AE110" s="8">
        <v>2.9031759955512197E-4</v>
      </c>
      <c r="AF110" s="8">
        <v>-1.5125970273974985</v>
      </c>
      <c r="AG110" s="8">
        <v>-1.4801411445939252</v>
      </c>
      <c r="AH110" s="8">
        <v>0.76450779851024364</v>
      </c>
      <c r="AI110" s="8">
        <v>2.118557602558754</v>
      </c>
    </row>
    <row r="111" spans="24:35" x14ac:dyDescent="0.25">
      <c r="X111" t="str">
        <v>Azerbaijan</v>
      </c>
      <c r="Y111">
        <v>72.5</v>
      </c>
      <c r="Z111" s="8">
        <v>73.251341091468063</v>
      </c>
      <c r="AA111" s="8">
        <v>-0.75134109146806338</v>
      </c>
      <c r="AB111" s="8">
        <v>-0.75506842031274146</v>
      </c>
      <c r="AC111" s="8">
        <v>4.9364120447975123E-3</v>
      </c>
      <c r="AD111" s="8">
        <v>-0.20946603689665469</v>
      </c>
      <c r="AE111" s="8">
        <v>1.1456031514730607E-5</v>
      </c>
      <c r="AF111" s="8">
        <v>-1.5078422496152202</v>
      </c>
      <c r="AG111" s="8">
        <v>-1.4762533227605081</v>
      </c>
      <c r="AH111" s="8">
        <v>0.45767459717211167</v>
      </c>
      <c r="AI111" s="8">
        <v>-0.75506842031274146</v>
      </c>
    </row>
    <row r="112" spans="24:35" x14ac:dyDescent="0.25">
      <c r="X112" t="str">
        <v>Azerbaijan</v>
      </c>
      <c r="Y112">
        <v>72.2</v>
      </c>
      <c r="Z112" s="8">
        <v>71.138713648393363</v>
      </c>
      <c r="AA112" s="8">
        <v>1.0612863516066398</v>
      </c>
      <c r="AB112" s="8">
        <v>1.0694104383610545</v>
      </c>
      <c r="AC112" s="8">
        <v>7.5967902154251161E-3</v>
      </c>
      <c r="AD112" s="8">
        <v>0.29627185097569553</v>
      </c>
      <c r="AE112" s="8">
        <v>3.5364632869618645E-5</v>
      </c>
      <c r="AF112" s="8">
        <v>-1.5078422496152202</v>
      </c>
      <c r="AG112" s="8">
        <v>-1.4652992029737115</v>
      </c>
      <c r="AH112" s="8">
        <v>0.54430859902788187</v>
      </c>
      <c r="AI112" s="8">
        <v>1.0694104383610545</v>
      </c>
    </row>
    <row r="113" spans="24:35" x14ac:dyDescent="0.25">
      <c r="X113" t="str">
        <v>Azerbaijan</v>
      </c>
      <c r="Y113">
        <v>71.900000000000006</v>
      </c>
      <c r="Z113" s="8">
        <v>72.500258474552695</v>
      </c>
      <c r="AA113" s="8">
        <v>-0.60025847455268888</v>
      </c>
      <c r="AB113" s="8">
        <v>-0.60302165692677046</v>
      </c>
      <c r="AC113" s="8">
        <v>4.5822274247392589E-3</v>
      </c>
      <c r="AD113" s="8">
        <v>-0.16731600897796303</v>
      </c>
      <c r="AE113" s="8">
        <v>6.7825443496347603E-6</v>
      </c>
      <c r="AF113" s="8">
        <v>-1.4984336523422108</v>
      </c>
      <c r="AG113" s="8">
        <v>-1.455019344823719</v>
      </c>
      <c r="AH113" s="8">
        <v>0.40904279602257149</v>
      </c>
      <c r="AI113" s="8">
        <v>-0.60302165692677046</v>
      </c>
    </row>
    <row r="114" spans="24:35" x14ac:dyDescent="0.25">
      <c r="X114" t="str">
        <v>Azerbaijan</v>
      </c>
      <c r="Y114">
        <v>71.599999999999994</v>
      </c>
      <c r="Z114" s="8">
        <v>72.183736730480391</v>
      </c>
      <c r="AA114" s="8">
        <v>-0.5837367304803962</v>
      </c>
      <c r="AB114" s="8">
        <v>-0.58577212271182655</v>
      </c>
      <c r="AC114" s="8">
        <v>3.4747167926114063E-3</v>
      </c>
      <c r="AD114" s="8">
        <v>-0.16262029784462714</v>
      </c>
      <c r="AE114" s="8">
        <v>4.8531866541797171E-6</v>
      </c>
      <c r="AF114" s="8">
        <v>-1.4984336523422108</v>
      </c>
      <c r="AG114" s="8">
        <v>-1.4293781489816981</v>
      </c>
      <c r="AH114" s="8">
        <v>0.4032620709224054</v>
      </c>
      <c r="AI114" s="8">
        <v>-0.58577212271182655</v>
      </c>
    </row>
    <row r="115" spans="24:35" x14ac:dyDescent="0.25">
      <c r="X115" t="str">
        <v>Azerbaijan</v>
      </c>
      <c r="Y115">
        <v>71.099999999999994</v>
      </c>
      <c r="Z115" s="8">
        <v>74.293502578678201</v>
      </c>
      <c r="AA115" s="8">
        <v>-3.1935025786782063</v>
      </c>
      <c r="AB115" s="8">
        <v>-3.2303356590986732</v>
      </c>
      <c r="AC115" s="8">
        <v>1.1402245558204297E-2</v>
      </c>
      <c r="AD115" s="8">
        <v>-0.8932218806094615</v>
      </c>
      <c r="AE115" s="8">
        <v>4.8432387167859984E-4</v>
      </c>
      <c r="AF115" s="8">
        <v>-1.4984336523422108</v>
      </c>
      <c r="AG115" s="8">
        <v>-1.4220710844912798</v>
      </c>
      <c r="AH115" s="8">
        <v>0.94510416389383323</v>
      </c>
      <c r="AI115" s="8">
        <v>-3.2303356590986732</v>
      </c>
    </row>
    <row r="116" spans="24:35" x14ac:dyDescent="0.25">
      <c r="X116" t="str">
        <v>Azerbaijan</v>
      </c>
      <c r="Y116">
        <v>78</v>
      </c>
      <c r="Z116" s="8">
        <v>71.672298130521966</v>
      </c>
      <c r="AA116" s="8">
        <v>6.3277018694780338</v>
      </c>
      <c r="AB116" s="8">
        <v>6.3419582858446564</v>
      </c>
      <c r="AC116" s="8">
        <v>2.2479517720013597E-3</v>
      </c>
      <c r="AD116" s="8">
        <v>1.7617187919347066</v>
      </c>
      <c r="AE116" s="8">
        <v>3.6803060399547845E-4</v>
      </c>
      <c r="AF116" s="8">
        <v>-1.4984336523422108</v>
      </c>
      <c r="AG116" s="8">
        <v>-1.4074379653898692</v>
      </c>
      <c r="AH116" s="8">
        <v>1.3272975521467318</v>
      </c>
      <c r="AI116" s="8">
        <v>6.3419582858446564</v>
      </c>
    </row>
    <row r="117" spans="24:35" x14ac:dyDescent="0.25">
      <c r="X117" t="str">
        <v>Azerbaijan</v>
      </c>
      <c r="Y117">
        <v>73</v>
      </c>
      <c r="Z117" s="8">
        <v>71.527488597717962</v>
      </c>
      <c r="AA117" s="8">
        <v>1.4725114022820378</v>
      </c>
      <c r="AB117" s="8">
        <v>1.4774170296508264</v>
      </c>
      <c r="AC117" s="8">
        <v>3.320408029916914E-3</v>
      </c>
      <c r="AD117" s="8">
        <v>0.41018783407199161</v>
      </c>
      <c r="AE117" s="8">
        <v>2.9501754140419974E-5</v>
      </c>
      <c r="AF117" s="8">
        <v>-1.4984336523422108</v>
      </c>
      <c r="AG117" s="8">
        <v>-1.4042087122029465</v>
      </c>
      <c r="AH117" s="8">
        <v>0.64045908071631841</v>
      </c>
      <c r="AI117" s="8">
        <v>1.4774170296508264</v>
      </c>
    </row>
    <row r="118" spans="24:35" x14ac:dyDescent="0.25">
      <c r="X118" t="str">
        <v>Azerbaijan</v>
      </c>
      <c r="Y118">
        <v>73</v>
      </c>
      <c r="Z118" s="8">
        <v>73.47541650571857</v>
      </c>
      <c r="AA118" s="8">
        <v>-0.47541650571857019</v>
      </c>
      <c r="AB118" s="8">
        <v>-0.47722385593007871</v>
      </c>
      <c r="AC118" s="8">
        <v>3.7872168146038895E-3</v>
      </c>
      <c r="AD118" s="8">
        <v>-0.13246467928915875</v>
      </c>
      <c r="AE118" s="8">
        <v>3.5108691395228282E-6</v>
      </c>
      <c r="AF118" s="8">
        <v>-1.4754749432056431</v>
      </c>
      <c r="AG118" s="8">
        <v>-1.3956917906660498</v>
      </c>
      <c r="AH118" s="8">
        <v>0.36395697450269965</v>
      </c>
      <c r="AI118" s="8">
        <v>-0.47722385593007871</v>
      </c>
    </row>
    <row r="119" spans="24:35" x14ac:dyDescent="0.25">
      <c r="X119" t="str">
        <v>Azerbaijan</v>
      </c>
      <c r="Y119">
        <v>69.2</v>
      </c>
      <c r="Z119" s="8">
        <v>69.560005254457963</v>
      </c>
      <c r="AA119" s="8">
        <v>-0.36000525445795972</v>
      </c>
      <c r="AB119" s="8">
        <v>-0.3646327422118712</v>
      </c>
      <c r="AC119" s="8">
        <v>1.2690817960671943E-2</v>
      </c>
      <c r="AD119" s="8">
        <v>-0.10075906837585046</v>
      </c>
      <c r="AE119" s="8">
        <v>6.8683295398121984E-6</v>
      </c>
      <c r="AF119" s="8">
        <v>-1.4754749432056431</v>
      </c>
      <c r="AG119" s="8">
        <v>-1.3938705505807882</v>
      </c>
      <c r="AH119" s="8">
        <v>0.31742568953355121</v>
      </c>
      <c r="AI119" s="8">
        <v>-0.3646327422118712</v>
      </c>
    </row>
    <row r="120" spans="24:35" x14ac:dyDescent="0.25">
      <c r="X120" t="str">
        <v>Azerbaijan</v>
      </c>
      <c r="Y120">
        <v>68.400000000000006</v>
      </c>
      <c r="Z120" s="8">
        <v>70.411010792284401</v>
      </c>
      <c r="AA120" s="8">
        <v>-2.0110107922843952</v>
      </c>
      <c r="AB120" s="8">
        <v>-2.0191129545271891</v>
      </c>
      <c r="AC120" s="8">
        <v>4.0127335247032922E-3</v>
      </c>
      <c r="AD120" s="8">
        <v>-0.56038873958878166</v>
      </c>
      <c r="AE120" s="8">
        <v>6.6590416815400836E-5</v>
      </c>
      <c r="AF120" s="8">
        <v>-1.4754749432056431</v>
      </c>
      <c r="AG120" s="8">
        <v>-1.3871280616079238</v>
      </c>
      <c r="AH120" s="8">
        <v>0.74859116985760765</v>
      </c>
      <c r="AI120" s="8">
        <v>-2.0191129545271891</v>
      </c>
    </row>
    <row r="121" spans="24:35" x14ac:dyDescent="0.25">
      <c r="X121" t="str">
        <v>Azerbaijan</v>
      </c>
      <c r="Y121">
        <v>68.400000000000006</v>
      </c>
      <c r="Z121" s="8">
        <v>70.447768324413175</v>
      </c>
      <c r="AA121" s="8">
        <v>-2.0477683244131697</v>
      </c>
      <c r="AB121" s="8">
        <v>-2.0702025706621203</v>
      </c>
      <c r="AC121" s="8">
        <v>1.0836739634506116E-2</v>
      </c>
      <c r="AD121" s="8">
        <v>-0.5725965460425616</v>
      </c>
      <c r="AE121" s="8">
        <v>1.8904905409293873E-4</v>
      </c>
      <c r="AF121" s="8">
        <v>-1.462064744247453</v>
      </c>
      <c r="AG121" s="8">
        <v>-1.3833164229030315</v>
      </c>
      <c r="AH121" s="8">
        <v>0.75670109425225596</v>
      </c>
      <c r="AI121" s="8">
        <v>-2.0702025706621203</v>
      </c>
    </row>
    <row r="122" spans="24:35" x14ac:dyDescent="0.25">
      <c r="X122" t="str">
        <v>Azerbaijan</v>
      </c>
      <c r="Y122">
        <v>67.8</v>
      </c>
      <c r="Z122" s="8">
        <v>69.916679038801206</v>
      </c>
      <c r="AA122" s="8">
        <v>-2.1166790388012089</v>
      </c>
      <c r="AB122" s="8">
        <v>-2.1238633627002463</v>
      </c>
      <c r="AC122" s="8">
        <v>3.3826676542429213E-3</v>
      </c>
      <c r="AD122" s="8">
        <v>-0.58964780058256083</v>
      </c>
      <c r="AE122" s="8">
        <v>6.211016167816787E-5</v>
      </c>
      <c r="AF122" s="8">
        <v>-1.4576525936309461</v>
      </c>
      <c r="AG122" s="8">
        <v>-1.3767074695376171</v>
      </c>
      <c r="AH122" s="8">
        <v>0.76788527826919617</v>
      </c>
      <c r="AI122" s="8">
        <v>-2.1238633627002463</v>
      </c>
    </row>
    <row r="123" spans="24:35" x14ac:dyDescent="0.25">
      <c r="X123" t="str">
        <v>Azerbaijan</v>
      </c>
      <c r="Y123">
        <v>67.8</v>
      </c>
      <c r="Z123" s="8">
        <v>69.199861886918754</v>
      </c>
      <c r="AA123" s="8">
        <v>-1.3998618869187567</v>
      </c>
      <c r="AB123" s="8">
        <v>-1.4238957403282198</v>
      </c>
      <c r="AC123" s="8">
        <v>1.6878941855618567E-2</v>
      </c>
      <c r="AD123" s="8">
        <v>-0.39263009210644328</v>
      </c>
      <c r="AE123" s="8">
        <v>1.3930021327010486E-4</v>
      </c>
      <c r="AF123" s="8">
        <v>-1.4576525936309461</v>
      </c>
      <c r="AG123" s="8">
        <v>-1.3727139051375838</v>
      </c>
      <c r="AH123" s="8">
        <v>0.62660202050938463</v>
      </c>
      <c r="AI123" s="8">
        <v>-1.4238957403282198</v>
      </c>
    </row>
    <row r="124" spans="24:35" x14ac:dyDescent="0.25">
      <c r="X124" t="str">
        <v>Bangladesh</v>
      </c>
      <c r="Y124">
        <v>71.400000000000006</v>
      </c>
      <c r="Z124" s="8">
        <v>67.361494457394471</v>
      </c>
      <c r="AA124" s="8">
        <v>4.0385055426055345</v>
      </c>
      <c r="AB124" s="8">
        <v>4.0777341483702276</v>
      </c>
      <c r="AC124" s="8">
        <v>9.6201969862041645E-3</v>
      </c>
      <c r="AD124" s="8">
        <v>1.1285522929162761</v>
      </c>
      <c r="AE124" s="8">
        <v>6.5113638451965241E-4</v>
      </c>
      <c r="AF124" s="8">
        <v>-1.4576525936309461</v>
      </c>
      <c r="AG124" s="8">
        <v>-1.3704978501844876</v>
      </c>
      <c r="AH124" s="8">
        <v>1.0623334189021243</v>
      </c>
      <c r="AI124" s="8">
        <v>4.0777341483702276</v>
      </c>
    </row>
    <row r="125" spans="24:35" x14ac:dyDescent="0.25">
      <c r="X125" t="str">
        <v>Bangladesh</v>
      </c>
      <c r="Y125">
        <v>71</v>
      </c>
      <c r="Z125" s="8">
        <v>67.07146729121061</v>
      </c>
      <c r="AA125" s="8">
        <v>3.9285327087893904</v>
      </c>
      <c r="AB125" s="8">
        <v>3.9767284853094247</v>
      </c>
      <c r="AC125" s="8">
        <v>1.2119453640869811E-2</v>
      </c>
      <c r="AD125" s="8">
        <v>1.0992084253326686</v>
      </c>
      <c r="AE125" s="8">
        <v>7.801625599738192E-4</v>
      </c>
      <c r="AF125" s="8">
        <v>-1.4445835579455348</v>
      </c>
      <c r="AG125" s="8">
        <v>-1.3626105692984638</v>
      </c>
      <c r="AH125" s="8">
        <v>1.0484314118399298</v>
      </c>
      <c r="AI125" s="8">
        <v>3.9767284853094247</v>
      </c>
    </row>
    <row r="126" spans="24:35" x14ac:dyDescent="0.25">
      <c r="X126" t="str">
        <v>Bangladesh</v>
      </c>
      <c r="Y126">
        <v>77</v>
      </c>
      <c r="Z126" s="8">
        <v>66.985145049866233</v>
      </c>
      <c r="AA126" s="8">
        <v>10.014854950133767</v>
      </c>
      <c r="AB126" s="8">
        <v>10.108067705734772</v>
      </c>
      <c r="AC126" s="8">
        <v>9.2216196324171884E-3</v>
      </c>
      <c r="AD126" s="8">
        <v>2.7980681930751596</v>
      </c>
      <c r="AE126" s="8">
        <v>3.8352499401215208E-3</v>
      </c>
      <c r="AF126" s="8">
        <v>-1.4402815816722083</v>
      </c>
      <c r="AG126" s="8">
        <v>-1.34433227587116</v>
      </c>
      <c r="AH126" s="8">
        <v>1.6727427157441637</v>
      </c>
      <c r="AI126" s="8">
        <v>10.108067705734772</v>
      </c>
    </row>
    <row r="127" spans="24:35" x14ac:dyDescent="0.25">
      <c r="X127" t="str">
        <v>Bangladesh</v>
      </c>
      <c r="Y127">
        <v>73</v>
      </c>
      <c r="Z127" s="8">
        <v>68.21006943635598</v>
      </c>
      <c r="AA127" s="8">
        <v>4.7899305636440204</v>
      </c>
      <c r="AB127" s="8">
        <v>4.8581442364877283</v>
      </c>
      <c r="AC127" s="8">
        <v>1.4041096666373043E-2</v>
      </c>
      <c r="AD127" s="8">
        <v>1.3415340588717739</v>
      </c>
      <c r="AE127" s="8">
        <v>1.3489381000623786E-3</v>
      </c>
      <c r="AF127" s="8">
        <v>-1.4402815816722083</v>
      </c>
      <c r="AG127" s="8">
        <v>-1.3405255148411312</v>
      </c>
      <c r="AH127" s="8">
        <v>1.1582461132556301</v>
      </c>
      <c r="AI127" s="8">
        <v>4.8581442364877283</v>
      </c>
    </row>
    <row r="128" spans="24:35" x14ac:dyDescent="0.25">
      <c r="X128" t="str">
        <v>Bangladesh</v>
      </c>
      <c r="Y128">
        <v>69.900000000000006</v>
      </c>
      <c r="Z128" s="8">
        <v>65.591682633988185</v>
      </c>
      <c r="AA128" s="8">
        <v>4.3083173660118206</v>
      </c>
      <c r="AB128" s="8">
        <v>4.3511332362889172</v>
      </c>
      <c r="AC128" s="8">
        <v>9.8401652976304425E-3</v>
      </c>
      <c r="AD128" s="8">
        <v>1.2040843910900216</v>
      </c>
      <c r="AE128" s="8">
        <v>7.5832843424865793E-4</v>
      </c>
      <c r="AF128" s="8">
        <v>-1.4402815816722083</v>
      </c>
      <c r="AG128" s="8">
        <v>-1.3343736950896321</v>
      </c>
      <c r="AH128" s="8">
        <v>1.0973077923217449</v>
      </c>
      <c r="AI128" s="8">
        <v>4.3511332362889172</v>
      </c>
    </row>
    <row r="129" spans="24:35" x14ac:dyDescent="0.25">
      <c r="X129" t="str">
        <v>Bangladesh</v>
      </c>
      <c r="Y129">
        <v>69.5</v>
      </c>
      <c r="Z129" s="8">
        <v>64.961599021740781</v>
      </c>
      <c r="AA129" s="8">
        <v>4.5384009782592187</v>
      </c>
      <c r="AB129" s="8">
        <v>4.589544536710636</v>
      </c>
      <c r="AC129" s="8">
        <v>1.1143493225162761E-2</v>
      </c>
      <c r="AD129" s="8">
        <v>1.2692235396671032</v>
      </c>
      <c r="AE129" s="8">
        <v>9.5545604644398389E-4</v>
      </c>
      <c r="AF129" s="8">
        <v>-1.4402815816722083</v>
      </c>
      <c r="AG129" s="8">
        <v>-1.3291320514802278</v>
      </c>
      <c r="AH129" s="8">
        <v>1.1265982157216046</v>
      </c>
      <c r="AI129" s="8">
        <v>4.589544536710636</v>
      </c>
    </row>
    <row r="130" spans="24:35" x14ac:dyDescent="0.25">
      <c r="X130" t="str">
        <v>Bangladesh</v>
      </c>
      <c r="Y130">
        <v>69.099999999999994</v>
      </c>
      <c r="Z130" s="8">
        <v>64.899818245409236</v>
      </c>
      <c r="AA130" s="8">
        <v>4.2001817545907585</v>
      </c>
      <c r="AB130" s="8">
        <v>4.2452752350718495</v>
      </c>
      <c r="AC130" s="8">
        <v>1.0622039322340446E-2</v>
      </c>
      <c r="AD130" s="8">
        <v>1.1743264961319577</v>
      </c>
      <c r="AE130" s="8">
        <v>7.7923740583478603E-4</v>
      </c>
      <c r="AF130" s="8">
        <v>-1.4402815816722083</v>
      </c>
      <c r="AG130" s="8">
        <v>-1.3131154496895989</v>
      </c>
      <c r="AH130" s="8">
        <v>1.083663460734908</v>
      </c>
      <c r="AI130" s="8">
        <v>4.2452752350718495</v>
      </c>
    </row>
    <row r="131" spans="24:35" x14ac:dyDescent="0.25">
      <c r="X131" t="str">
        <v>Bangladesh</v>
      </c>
      <c r="Y131">
        <v>68.599999999999994</v>
      </c>
      <c r="Z131" s="8">
        <v>65.416260199914404</v>
      </c>
      <c r="AA131" s="8">
        <v>3.1837398000855899</v>
      </c>
      <c r="AB131" s="8">
        <v>3.4112704160944136</v>
      </c>
      <c r="AC131" s="8">
        <v>6.6699671458273088E-2</v>
      </c>
      <c r="AD131" s="8">
        <v>0.91649214905815424</v>
      </c>
      <c r="AE131" s="8">
        <v>3.1594113435150181E-3</v>
      </c>
      <c r="AF131" s="8">
        <v>-1.4191611772342045</v>
      </c>
      <c r="AG131" s="8">
        <v>-1.3112316458263693</v>
      </c>
      <c r="AH131" s="8">
        <v>0.95733596456946823</v>
      </c>
      <c r="AI131" s="8">
        <v>3.4112704160944136</v>
      </c>
    </row>
    <row r="132" spans="24:35" x14ac:dyDescent="0.25">
      <c r="X132" t="str">
        <v>Bangladesh</v>
      </c>
      <c r="Y132">
        <v>68.2</v>
      </c>
      <c r="Z132" s="8">
        <v>65.189395092438417</v>
      </c>
      <c r="AA132" s="8">
        <v>3.0106049075615857</v>
      </c>
      <c r="AB132" s="8">
        <v>3.2253342690425106</v>
      </c>
      <c r="AC132" s="8">
        <v>6.6575847205031194E-2</v>
      </c>
      <c r="AD132" s="8">
        <v>0.86659492201784094</v>
      </c>
      <c r="AE132" s="8">
        <v>2.819138069092425E-3</v>
      </c>
      <c r="AF132" s="8">
        <v>-1.4191611772342045</v>
      </c>
      <c r="AG132" s="8">
        <v>-1.3104802307873942</v>
      </c>
      <c r="AH132" s="8">
        <v>0.93091080239614843</v>
      </c>
      <c r="AI132" s="8">
        <v>3.2253342690425106</v>
      </c>
    </row>
    <row r="133" spans="24:35" x14ac:dyDescent="0.25">
      <c r="X133" t="str">
        <v>Bangladesh</v>
      </c>
      <c r="Y133">
        <v>67.8</v>
      </c>
      <c r="Z133" s="8">
        <v>64.691270308388482</v>
      </c>
      <c r="AA133" s="8">
        <v>3.108729691611515</v>
      </c>
      <c r="AB133" s="8">
        <v>3.3427289461091134</v>
      </c>
      <c r="AC133" s="8">
        <v>7.0002461542677669E-2</v>
      </c>
      <c r="AD133" s="8">
        <v>0.89648691165023042</v>
      </c>
      <c r="AE133" s="8">
        <v>3.1839469167206139E-3</v>
      </c>
      <c r="AF133" s="8">
        <v>-1.4191611772342045</v>
      </c>
      <c r="AG133" s="8">
        <v>-1.3064014108906874</v>
      </c>
      <c r="AH133" s="8">
        <v>0.94682992752142681</v>
      </c>
      <c r="AI133" s="8">
        <v>3.3427289461091134</v>
      </c>
    </row>
    <row r="134" spans="24:35" x14ac:dyDescent="0.25">
      <c r="X134" t="str">
        <v>Bangladesh</v>
      </c>
      <c r="Y134">
        <v>67.3</v>
      </c>
      <c r="Z134" s="8">
        <v>64.849754314425525</v>
      </c>
      <c r="AA134" s="8">
        <v>2.4502456855744725</v>
      </c>
      <c r="AB134" s="8">
        <v>2.4934240059006663</v>
      </c>
      <c r="AC134" s="8">
        <v>1.7316878406565699E-2</v>
      </c>
      <c r="AD134" s="8">
        <v>0.68739247978548379</v>
      </c>
      <c r="AE134" s="8">
        <v>4.3824004842811471E-4</v>
      </c>
      <c r="AF134" s="8">
        <v>-1.4067868590764927</v>
      </c>
      <c r="AG134" s="8">
        <v>-1.301505501104308</v>
      </c>
      <c r="AH134" s="8">
        <v>0.82909135792473665</v>
      </c>
      <c r="AI134" s="8">
        <v>2.4934240059006663</v>
      </c>
    </row>
    <row r="135" spans="24:35" x14ac:dyDescent="0.25">
      <c r="X135" t="str">
        <v>Bangladesh</v>
      </c>
      <c r="Y135">
        <v>66.8</v>
      </c>
      <c r="Z135" s="8">
        <v>63.670675057973824</v>
      </c>
      <c r="AA135" s="8">
        <v>3.1293249420261731</v>
      </c>
      <c r="AB135" s="8">
        <v>3.2069301228121558</v>
      </c>
      <c r="AC135" s="8">
        <v>2.4199211649155259E-2</v>
      </c>
      <c r="AD135" s="8">
        <v>0.88099201288439932</v>
      </c>
      <c r="AE135" s="8">
        <v>1.013048865575007E-3</v>
      </c>
      <c r="AF135" s="8">
        <v>-1.4067868590764927</v>
      </c>
      <c r="AG135" s="8">
        <v>-1.2961710798474064</v>
      </c>
      <c r="AH135" s="8">
        <v>0.93861174768079658</v>
      </c>
      <c r="AI135" s="8">
        <v>3.2069301228121558</v>
      </c>
    </row>
    <row r="136" spans="24:35" x14ac:dyDescent="0.25">
      <c r="X136" t="str">
        <v>Belarus</v>
      </c>
      <c r="Y136">
        <v>72</v>
      </c>
      <c r="Z136" s="8">
        <v>75.286424249742623</v>
      </c>
      <c r="AA136" s="8">
        <v>-3.2864242497426233</v>
      </c>
      <c r="AB136" s="8">
        <v>-3.3054963203351826</v>
      </c>
      <c r="AC136" s="8">
        <v>5.7698054223292551E-3</v>
      </c>
      <c r="AD136" s="8">
        <v>-0.91660462449417812</v>
      </c>
      <c r="AE136" s="8">
        <v>2.566165761358718E-4</v>
      </c>
      <c r="AF136" s="8">
        <v>-1.4067868590764927</v>
      </c>
      <c r="AG136" s="8">
        <v>-1.2890552708090761</v>
      </c>
      <c r="AH136" s="8">
        <v>0.95739470674021288</v>
      </c>
      <c r="AI136" s="8">
        <v>-3.3054963203351826</v>
      </c>
    </row>
    <row r="137" spans="24:35" x14ac:dyDescent="0.25">
      <c r="X137" t="str">
        <v>Belarus</v>
      </c>
      <c r="Y137">
        <v>71.7</v>
      </c>
      <c r="Z137" s="8">
        <v>78.207081872918479</v>
      </c>
      <c r="AA137" s="8">
        <v>-6.5070818729184765</v>
      </c>
      <c r="AB137" s="8">
        <v>-6.5498632205724041</v>
      </c>
      <c r="AC137" s="8">
        <v>6.5316398546394197E-3</v>
      </c>
      <c r="AD137" s="8">
        <v>-1.8155622442212729</v>
      </c>
      <c r="AE137" s="8">
        <v>1.1406092113505001E-3</v>
      </c>
      <c r="AF137" s="8">
        <v>-1.3946242806491973</v>
      </c>
      <c r="AG137" s="8">
        <v>-1.2849932820614418</v>
      </c>
      <c r="AH137" s="8">
        <v>1.347428010775074</v>
      </c>
      <c r="AI137" s="8">
        <v>-6.5498632205724041</v>
      </c>
    </row>
    <row r="138" spans="24:35" x14ac:dyDescent="0.25">
      <c r="X138" t="str">
        <v>Belarus</v>
      </c>
      <c r="Y138">
        <v>71.900000000000006</v>
      </c>
      <c r="Z138" s="8">
        <v>72.668602005745583</v>
      </c>
      <c r="AA138" s="8">
        <v>-0.7686020057455778</v>
      </c>
      <c r="AB138" s="8">
        <v>-0.77998638118466246</v>
      </c>
      <c r="AC138" s="8">
        <v>1.459560796663378E-2</v>
      </c>
      <c r="AD138" s="8">
        <v>-0.21532584412512956</v>
      </c>
      <c r="AE138" s="8">
        <v>3.6144848778264122E-5</v>
      </c>
      <c r="AF138" s="8">
        <v>-1.3946242806491973</v>
      </c>
      <c r="AG138" s="8">
        <v>-1.2815683360498682</v>
      </c>
      <c r="AH138" s="8">
        <v>0.46403215850318991</v>
      </c>
      <c r="AI138" s="8">
        <v>-0.77998638118466246</v>
      </c>
    </row>
    <row r="139" spans="24:35" x14ac:dyDescent="0.25">
      <c r="X139" t="str">
        <v>Belarus</v>
      </c>
      <c r="Y139">
        <v>72</v>
      </c>
      <c r="Z139" s="8">
        <v>73.962201694514192</v>
      </c>
      <c r="AA139" s="8">
        <v>-1.9622016945141922</v>
      </c>
      <c r="AB139" s="8">
        <v>-1.983003370582046</v>
      </c>
      <c r="AC139" s="8">
        <v>1.0489985229701449E-2</v>
      </c>
      <c r="AD139" s="8">
        <v>-0.54857427925052948</v>
      </c>
      <c r="AE139" s="8">
        <v>1.6790822246838958E-4</v>
      </c>
      <c r="AF139" s="8">
        <v>-1.3946242806491973</v>
      </c>
      <c r="AG139" s="8">
        <v>-1.2792435935419131</v>
      </c>
      <c r="AH139" s="8">
        <v>0.7406580042438814</v>
      </c>
      <c r="AI139" s="8">
        <v>-1.983003370582046</v>
      </c>
    </row>
    <row r="140" spans="24:35" x14ac:dyDescent="0.25">
      <c r="X140" t="str">
        <v>Belarus</v>
      </c>
      <c r="Y140">
        <v>73</v>
      </c>
      <c r="Z140" s="8">
        <v>73.862674657235658</v>
      </c>
      <c r="AA140" s="8">
        <v>-0.86267465723565806</v>
      </c>
      <c r="AB140" s="8">
        <v>-0.86931241981442131</v>
      </c>
      <c r="AC140" s="8">
        <v>7.6356467795320876E-3</v>
      </c>
      <c r="AD140" s="8">
        <v>-0.24083153510978253</v>
      </c>
      <c r="AE140" s="8">
        <v>2.3488094275505238E-5</v>
      </c>
      <c r="AF140" s="8">
        <v>-1.3946242806491973</v>
      </c>
      <c r="AG140" s="8">
        <v>-1.2788279348694824</v>
      </c>
      <c r="AH140" s="8">
        <v>0.49074589668155405</v>
      </c>
      <c r="AI140" s="8">
        <v>-0.86931241981442131</v>
      </c>
    </row>
    <row r="141" spans="24:35" x14ac:dyDescent="0.25">
      <c r="X141" t="str">
        <v>Belarus</v>
      </c>
      <c r="Y141">
        <v>70</v>
      </c>
      <c r="Z141" s="8">
        <v>73.908547294801167</v>
      </c>
      <c r="AA141" s="8">
        <v>-3.908547294801167</v>
      </c>
      <c r="AB141" s="8">
        <v>-3.9336150494513502</v>
      </c>
      <c r="AC141" s="8">
        <v>6.3727015315542751E-3</v>
      </c>
      <c r="AD141" s="8">
        <v>-1.090449369984321</v>
      </c>
      <c r="AE141" s="8">
        <v>4.0138161386844579E-4</v>
      </c>
      <c r="AF141" s="8">
        <v>-1.3946242806491973</v>
      </c>
      <c r="AG141" s="8">
        <v>-1.2781176790447006</v>
      </c>
      <c r="AH141" s="8">
        <v>1.0442458379061517</v>
      </c>
      <c r="AI141" s="8">
        <v>-3.9336150494513502</v>
      </c>
    </row>
    <row r="142" spans="24:35" x14ac:dyDescent="0.25">
      <c r="X142" t="str">
        <v>Belarus</v>
      </c>
      <c r="Y142">
        <v>70</v>
      </c>
      <c r="Z142" s="8">
        <v>73.536540365579086</v>
      </c>
      <c r="AA142" s="8">
        <v>-3.5365403655790857</v>
      </c>
      <c r="AB142" s="8">
        <v>-3.5617476696003099</v>
      </c>
      <c r="AC142" s="8">
        <v>7.0772290346028718E-3</v>
      </c>
      <c r="AD142" s="8">
        <v>-0.98701277971383505</v>
      </c>
      <c r="AE142" s="8">
        <v>3.6545989977792892E-4</v>
      </c>
      <c r="AF142" s="8">
        <v>-1.3946242806491973</v>
      </c>
      <c r="AG142" s="8">
        <v>-1.2712007036774327</v>
      </c>
      <c r="AH142" s="8">
        <v>0.99348516834114597</v>
      </c>
      <c r="AI142" s="8">
        <v>-3.5617476696003099</v>
      </c>
    </row>
    <row r="143" spans="24:35" x14ac:dyDescent="0.25">
      <c r="X143" t="str">
        <v>Belarus</v>
      </c>
      <c r="Y143">
        <v>69.8</v>
      </c>
      <c r="Z143" s="8">
        <v>72.497666152018994</v>
      </c>
      <c r="AA143" s="8">
        <v>-2.6976661520189964</v>
      </c>
      <c r="AB143" s="8">
        <v>-2.7576831413470075</v>
      </c>
      <c r="AC143" s="8">
        <v>2.1763555220740628E-2</v>
      </c>
      <c r="AD143" s="8">
        <v>-0.75852198911206137</v>
      </c>
      <c r="AE143" s="8">
        <v>6.737034208409322E-4</v>
      </c>
      <c r="AF143" s="8">
        <v>-1.3946242806491973</v>
      </c>
      <c r="AG143" s="8">
        <v>-1.2610131324258123</v>
      </c>
      <c r="AH143" s="8">
        <v>0.87093167878546096</v>
      </c>
      <c r="AI143" s="8">
        <v>-2.7576831413470075</v>
      </c>
    </row>
    <row r="144" spans="24:35" x14ac:dyDescent="0.25">
      <c r="X144" t="str">
        <v>Belarus</v>
      </c>
      <c r="Y144">
        <v>68.900000000000006</v>
      </c>
      <c r="Z144" s="8">
        <v>72.504960244220172</v>
      </c>
      <c r="AA144" s="8">
        <v>-3.604960244220166</v>
      </c>
      <c r="AB144" s="8">
        <v>-3.6248696189517871</v>
      </c>
      <c r="AC144" s="8">
        <v>5.4924388528430216E-3</v>
      </c>
      <c r="AD144" s="8">
        <v>-1.0053061207364855</v>
      </c>
      <c r="AE144" s="8">
        <v>2.9376509626975235E-4</v>
      </c>
      <c r="AF144" s="8">
        <v>-1.3946242806491973</v>
      </c>
      <c r="AG144" s="8">
        <v>-1.2595636355456186</v>
      </c>
      <c r="AH144" s="8">
        <v>1.0026495503098207</v>
      </c>
      <c r="AI144" s="8">
        <v>-3.6248696189517871</v>
      </c>
    </row>
    <row r="145" spans="24:35" x14ac:dyDescent="0.25">
      <c r="X145" t="str">
        <v>Belarus</v>
      </c>
      <c r="Y145">
        <v>68.099999999999994</v>
      </c>
      <c r="Z145" s="8">
        <v>72.053729891188112</v>
      </c>
      <c r="AA145" s="8">
        <v>-3.953729891188118</v>
      </c>
      <c r="AB145" s="8">
        <v>-3.9722438131380184</v>
      </c>
      <c r="AC145" s="8">
        <v>4.6608221501073296E-3</v>
      </c>
      <c r="AD145" s="8">
        <v>-1.1021059282175949</v>
      </c>
      <c r="AE145" s="8">
        <v>2.9935361592221127E-4</v>
      </c>
      <c r="AF145" s="8">
        <v>-1.3946242806491973</v>
      </c>
      <c r="AG145" s="8">
        <v>-1.2503801606561413</v>
      </c>
      <c r="AH145" s="8">
        <v>1.0498123299988407</v>
      </c>
      <c r="AI145" s="8">
        <v>-3.9722438131380184</v>
      </c>
    </row>
    <row r="146" spans="24:35" x14ac:dyDescent="0.25">
      <c r="X146" t="str">
        <v>Belarus</v>
      </c>
      <c r="Y146">
        <v>68.2</v>
      </c>
      <c r="Z146" s="8">
        <v>71.680600960271306</v>
      </c>
      <c r="AA146" s="8">
        <v>-3.4806009602713033</v>
      </c>
      <c r="AB146" s="8">
        <v>-3.4994421902329753</v>
      </c>
      <c r="AC146" s="8">
        <v>5.3840666418945842E-3</v>
      </c>
      <c r="AD146" s="8">
        <v>-0.97057348200235072</v>
      </c>
      <c r="AE146" s="8">
        <v>2.683850104025961E-4</v>
      </c>
      <c r="AF146" s="8">
        <v>-1.3593210527266006</v>
      </c>
      <c r="AG146" s="8">
        <v>-1.2501163376808324</v>
      </c>
      <c r="AH146" s="8">
        <v>0.98517687853621028</v>
      </c>
      <c r="AI146" s="8">
        <v>-3.4994421902329753</v>
      </c>
    </row>
    <row r="147" spans="24:35" x14ac:dyDescent="0.25">
      <c r="X147" t="str">
        <v>Belarus</v>
      </c>
      <c r="Y147">
        <v>67.7</v>
      </c>
      <c r="Z147" s="8">
        <v>69.859479689865026</v>
      </c>
      <c r="AA147" s="8">
        <v>-2.159479689865023</v>
      </c>
      <c r="AB147" s="8">
        <v>-2.1981296976463107</v>
      </c>
      <c r="AC147" s="8">
        <v>1.7583133435062147E-2</v>
      </c>
      <c r="AD147" s="8">
        <v>-0.60590301082771403</v>
      </c>
      <c r="AE147" s="8">
        <v>3.458223694355024E-4</v>
      </c>
      <c r="AF147" s="8">
        <v>-1.3593210527266006</v>
      </c>
      <c r="AG147" s="8">
        <v>-1.2466953125441684</v>
      </c>
      <c r="AH147" s="8">
        <v>0.77839772020973574</v>
      </c>
      <c r="AI147" s="8">
        <v>-2.1981296976463107</v>
      </c>
    </row>
    <row r="148" spans="24:35" x14ac:dyDescent="0.25">
      <c r="X148" t="str">
        <v>Belarus</v>
      </c>
      <c r="Y148">
        <v>67.2</v>
      </c>
      <c r="Z148" s="8">
        <v>70.790551380885589</v>
      </c>
      <c r="AA148" s="8">
        <v>-3.5905513808855858</v>
      </c>
      <c r="AB148" s="8">
        <v>-3.611993853026469</v>
      </c>
      <c r="AC148" s="8">
        <v>5.9364641838791227E-3</v>
      </c>
      <c r="AD148" s="8">
        <v>-1.0015115587512982</v>
      </c>
      <c r="AE148" s="8">
        <v>3.1526230000243058E-4</v>
      </c>
      <c r="AF148" s="8">
        <v>-1.3517022399306602</v>
      </c>
      <c r="AG148" s="8">
        <v>-1.2426710454016898</v>
      </c>
      <c r="AH148" s="8">
        <v>1.0007554939900645</v>
      </c>
      <c r="AI148" s="8">
        <v>-3.611993853026469</v>
      </c>
    </row>
    <row r="149" spans="24:35" x14ac:dyDescent="0.25">
      <c r="X149" t="str">
        <v>Belarus</v>
      </c>
      <c r="Y149">
        <v>67.7</v>
      </c>
      <c r="Z149" s="8">
        <v>70.662210205907684</v>
      </c>
      <c r="AA149" s="8">
        <v>-2.9622102059076809</v>
      </c>
      <c r="AB149" s="8">
        <v>-2.9758963202313935</v>
      </c>
      <c r="AC149" s="8">
        <v>4.5989889602902042E-3</v>
      </c>
      <c r="AD149" s="8">
        <v>-0.82569323601607614</v>
      </c>
      <c r="AE149" s="8">
        <v>1.6578611039447233E-4</v>
      </c>
      <c r="AF149" s="8">
        <v>-1.3517022399306602</v>
      </c>
      <c r="AG149" s="8">
        <v>-1.2331952598660307</v>
      </c>
      <c r="AH149" s="8">
        <v>0.90867663996389614</v>
      </c>
      <c r="AI149" s="8">
        <v>-2.9758963202313935</v>
      </c>
    </row>
    <row r="150" spans="24:35" x14ac:dyDescent="0.25">
      <c r="X150" t="str">
        <v>Belarus</v>
      </c>
      <c r="Y150">
        <v>68</v>
      </c>
      <c r="Z150" s="8">
        <v>70.853028311410043</v>
      </c>
      <c r="AA150" s="8">
        <v>-2.8530283114100428</v>
      </c>
      <c r="AB150" s="8">
        <v>-2.9043059671338436</v>
      </c>
      <c r="AC150" s="8">
        <v>1.7655734727703199E-2</v>
      </c>
      <c r="AD150" s="8">
        <v>-0.80052724276458664</v>
      </c>
      <c r="AE150" s="8">
        <v>6.0620667193619069E-4</v>
      </c>
      <c r="AF150" s="8">
        <v>-1.3441610904494867</v>
      </c>
      <c r="AG150" s="8">
        <v>-1.2293580353521656</v>
      </c>
      <c r="AH150" s="8">
        <v>0.89472188011950771</v>
      </c>
      <c r="AI150" s="8">
        <v>-2.9043059671338436</v>
      </c>
    </row>
    <row r="151" spans="24:35" x14ac:dyDescent="0.25">
      <c r="X151" t="str">
        <v>Belgium</v>
      </c>
      <c r="Y151">
        <v>89</v>
      </c>
      <c r="Z151" s="8">
        <v>81.464204337212934</v>
      </c>
      <c r="AA151" s="8">
        <v>7.5357956627870664</v>
      </c>
      <c r="AB151" s="8">
        <v>7.6468679126245664</v>
      </c>
      <c r="AC151" s="8">
        <v>1.4525195296511615E-2</v>
      </c>
      <c r="AD151" s="8">
        <v>2.1110972641812791</v>
      </c>
      <c r="AE151" s="8">
        <v>3.4573181010785093E-3</v>
      </c>
      <c r="AF151" s="8">
        <v>-1.3404190152831756</v>
      </c>
      <c r="AG151" s="8">
        <v>-1.2274818560979668</v>
      </c>
      <c r="AH151" s="8">
        <v>1.4529615494503902</v>
      </c>
      <c r="AI151" s="8">
        <v>7.6468679126245664</v>
      </c>
    </row>
    <row r="152" spans="24:35" x14ac:dyDescent="0.25">
      <c r="X152" t="str">
        <v>Belgium</v>
      </c>
      <c r="Y152">
        <v>87</v>
      </c>
      <c r="Z152" s="8">
        <v>78.433261007092568</v>
      </c>
      <c r="AA152" s="8">
        <v>8.5667389929074318</v>
      </c>
      <c r="AB152" s="8">
        <v>8.6340169208715203</v>
      </c>
      <c r="AC152" s="8">
        <v>7.7921932028480112E-3</v>
      </c>
      <c r="AD152" s="8">
        <v>2.391751786979365</v>
      </c>
      <c r="AE152" s="8">
        <v>2.3644802215282011E-3</v>
      </c>
      <c r="AF152" s="8">
        <v>-1.3366956165977166</v>
      </c>
      <c r="AG152" s="8">
        <v>-1.2263525353885127</v>
      </c>
      <c r="AH152" s="8">
        <v>1.5465289479926863</v>
      </c>
      <c r="AI152" s="8">
        <v>8.6340169208715203</v>
      </c>
    </row>
    <row r="153" spans="24:35" x14ac:dyDescent="0.25">
      <c r="X153" t="str">
        <v>Belgium</v>
      </c>
      <c r="Y153">
        <v>83</v>
      </c>
      <c r="Z153" s="8">
        <v>78.358670494532007</v>
      </c>
      <c r="AA153" s="8">
        <v>4.6413295054679935</v>
      </c>
      <c r="AB153" s="8">
        <v>4.6740065524211207</v>
      </c>
      <c r="AC153" s="8">
        <v>6.991228314859866E-3</v>
      </c>
      <c r="AD153" s="8">
        <v>1.2952922023197804</v>
      </c>
      <c r="AE153" s="8">
        <v>6.2170205316938937E-4</v>
      </c>
      <c r="AF153" s="8">
        <v>-1.3329906577816031</v>
      </c>
      <c r="AG153" s="8">
        <v>-1.2256618048485042</v>
      </c>
      <c r="AH153" s="8">
        <v>1.1381090467612409</v>
      </c>
      <c r="AI153" s="8">
        <v>4.6740065524211207</v>
      </c>
    </row>
    <row r="154" spans="24:35" x14ac:dyDescent="0.25">
      <c r="X154" t="str">
        <v>Belgium</v>
      </c>
      <c r="Y154">
        <v>83</v>
      </c>
      <c r="Z154" s="8">
        <v>79.42102412326858</v>
      </c>
      <c r="AA154" s="8">
        <v>3.5789758767314197</v>
      </c>
      <c r="AB154" s="8">
        <v>3.6065548729069623</v>
      </c>
      <c r="AC154" s="8">
        <v>7.6469087945176019E-3</v>
      </c>
      <c r="AD154" s="8">
        <v>0.99914276860580131</v>
      </c>
      <c r="AE154" s="8">
        <v>4.0487520551928851E-4</v>
      </c>
      <c r="AF154" s="8">
        <v>-1.3329906577816031</v>
      </c>
      <c r="AG154" s="8">
        <v>-1.2248963838681881</v>
      </c>
      <c r="AH154" s="8">
        <v>0.99957129240780085</v>
      </c>
      <c r="AI154" s="8">
        <v>3.6065548729069623</v>
      </c>
    </row>
    <row r="155" spans="24:35" x14ac:dyDescent="0.25">
      <c r="X155" t="str">
        <v>Belgium</v>
      </c>
      <c r="Y155">
        <v>80</v>
      </c>
      <c r="Z155" s="8">
        <v>77.895657026659151</v>
      </c>
      <c r="AA155" s="8">
        <v>2.1043429733408487</v>
      </c>
      <c r="AB155" s="8">
        <v>2.1200102690921807</v>
      </c>
      <c r="AC155" s="8">
        <v>7.39019804750333E-3</v>
      </c>
      <c r="AD155" s="8">
        <v>0.58739349966625676</v>
      </c>
      <c r="AE155" s="8">
        <v>1.3520171136277158E-4</v>
      </c>
      <c r="AF155" s="8">
        <v>-1.3329906577816031</v>
      </c>
      <c r="AG155" s="8">
        <v>-1.219509916180219</v>
      </c>
      <c r="AH155" s="8">
        <v>0.76641600953154465</v>
      </c>
      <c r="AI155" s="8">
        <v>2.1200102690921807</v>
      </c>
    </row>
    <row r="156" spans="24:35" x14ac:dyDescent="0.25">
      <c r="X156" t="str">
        <v>Belgium</v>
      </c>
      <c r="Y156">
        <v>79.8</v>
      </c>
      <c r="Z156" s="8">
        <v>77.740523790259402</v>
      </c>
      <c r="AA156" s="8">
        <v>2.0594762097405948</v>
      </c>
      <c r="AB156" s="8">
        <v>2.0738673656237254</v>
      </c>
      <c r="AC156" s="8">
        <v>6.9392846050220953E-3</v>
      </c>
      <c r="AD156" s="8">
        <v>0.574739135418049</v>
      </c>
      <c r="AE156" s="8">
        <v>1.2148616916349838E-4</v>
      </c>
      <c r="AF156" s="8">
        <v>-1.3219841213691266</v>
      </c>
      <c r="AG156" s="8">
        <v>-1.2160595526956997</v>
      </c>
      <c r="AH156" s="8">
        <v>0.75811551588003323</v>
      </c>
      <c r="AI156" s="8">
        <v>2.0738673656237254</v>
      </c>
    </row>
    <row r="157" spans="24:35" x14ac:dyDescent="0.25">
      <c r="X157" t="str">
        <v>Belgium</v>
      </c>
      <c r="Y157">
        <v>79.5</v>
      </c>
      <c r="Z157" s="8">
        <v>81.402090688711596</v>
      </c>
      <c r="AA157" s="8">
        <v>-1.9020906887115956</v>
      </c>
      <c r="AB157" s="8">
        <v>-1.9221580269337184</v>
      </c>
      <c r="AC157" s="8">
        <v>1.0440004380979527E-2</v>
      </c>
      <c r="AD157" s="8">
        <v>-0.53175556832364079</v>
      </c>
      <c r="AE157" s="8">
        <v>1.5701062510714824E-4</v>
      </c>
      <c r="AF157" s="8">
        <v>-1.3219841213691266</v>
      </c>
      <c r="AG157" s="8">
        <v>-1.2082827957094511</v>
      </c>
      <c r="AH157" s="8">
        <v>0.72921572139089319</v>
      </c>
      <c r="AI157" s="8">
        <v>-1.9221580269337184</v>
      </c>
    </row>
    <row r="158" spans="24:35" x14ac:dyDescent="0.25">
      <c r="X158" t="str">
        <v>Belgium</v>
      </c>
      <c r="Y158">
        <v>79.5</v>
      </c>
      <c r="Z158" s="8">
        <v>76.477144739172871</v>
      </c>
      <c r="AA158" s="8">
        <v>3.0228552608271286</v>
      </c>
      <c r="AB158" s="8">
        <v>3.0547933768449358</v>
      </c>
      <c r="AC158" s="8">
        <v>1.0455082252009333E-2</v>
      </c>
      <c r="AD158" s="8">
        <v>0.8450871312007715</v>
      </c>
      <c r="AE158" s="8">
        <v>3.971378836231937E-4</v>
      </c>
      <c r="AF158" s="8">
        <v>-1.3147344895569</v>
      </c>
      <c r="AG158" s="8">
        <v>-1.2054373862452621</v>
      </c>
      <c r="AH158" s="8">
        <v>0.91928620744617473</v>
      </c>
      <c r="AI158" s="8">
        <v>3.0547933768449358</v>
      </c>
    </row>
    <row r="159" spans="24:35" x14ac:dyDescent="0.25">
      <c r="X159" t="str">
        <v>Belgium</v>
      </c>
      <c r="Y159">
        <v>79.400000000000006</v>
      </c>
      <c r="Z159" s="8">
        <v>78.631793296255267</v>
      </c>
      <c r="AA159" s="8">
        <v>0.76820670374473821</v>
      </c>
      <c r="AB159" s="8">
        <v>0.77808283483639884</v>
      </c>
      <c r="AC159" s="8">
        <v>1.2692904469145996E-2</v>
      </c>
      <c r="AD159" s="8">
        <v>0.21500762175232299</v>
      </c>
      <c r="AE159" s="8">
        <v>3.1279720448660199E-5</v>
      </c>
      <c r="AF159" s="8">
        <v>-1.3147344895569</v>
      </c>
      <c r="AG159" s="8">
        <v>-1.2033433036456751</v>
      </c>
      <c r="AH159" s="8">
        <v>0.46368914344884438</v>
      </c>
      <c r="AI159" s="8">
        <v>0.77808283483639884</v>
      </c>
    </row>
    <row r="160" spans="24:35" x14ac:dyDescent="0.25">
      <c r="X160" t="str">
        <v>Belgium</v>
      </c>
      <c r="Y160">
        <v>78.900000000000006</v>
      </c>
      <c r="Z160" s="8">
        <v>78.292744840117621</v>
      </c>
      <c r="AA160" s="8">
        <v>0.60725515988238499</v>
      </c>
      <c r="AB160" s="8">
        <v>0.61503624039756521</v>
      </c>
      <c r="AC160" s="8">
        <v>1.2651417923195069E-2</v>
      </c>
      <c r="AD160" s="8">
        <v>0.16995652865270386</v>
      </c>
      <c r="AE160" s="8">
        <v>1.948008280913709E-5</v>
      </c>
      <c r="AF160" s="8">
        <v>-1.3147344895569</v>
      </c>
      <c r="AG160" s="8">
        <v>-1.2032317077583261</v>
      </c>
      <c r="AH160" s="8">
        <v>0.41225784243929653</v>
      </c>
      <c r="AI160" s="8">
        <v>0.61503624039756521</v>
      </c>
    </row>
    <row r="161" spans="24:35" x14ac:dyDescent="0.25">
      <c r="X161" t="str">
        <v>Belgium</v>
      </c>
      <c r="Y161">
        <v>78.8</v>
      </c>
      <c r="Z161" s="8">
        <v>83.127490250224241</v>
      </c>
      <c r="AA161" s="8">
        <v>-4.3274902502242441</v>
      </c>
      <c r="AB161" s="8">
        <v>-4.3621169189609308</v>
      </c>
      <c r="AC161" s="8">
        <v>7.9380423266910641E-3</v>
      </c>
      <c r="AD161" s="8">
        <v>-1.2082827957094511</v>
      </c>
      <c r="AE161" s="8">
        <v>6.1483445437034514E-4</v>
      </c>
      <c r="AF161" s="8">
        <v>-1.3039878652542525</v>
      </c>
      <c r="AG161" s="8">
        <v>-1.1950056055031117</v>
      </c>
      <c r="AH161" s="8">
        <v>1.0992191754647711</v>
      </c>
      <c r="AI161" s="8">
        <v>-4.3621169189609308</v>
      </c>
    </row>
    <row r="162" spans="24:35" x14ac:dyDescent="0.25">
      <c r="X162" t="str">
        <v>Belgium</v>
      </c>
      <c r="Y162">
        <v>78.3</v>
      </c>
      <c r="Z162" s="8">
        <v>80.600010886344776</v>
      </c>
      <c r="AA162" s="8">
        <v>-2.3000108863447792</v>
      </c>
      <c r="AB162" s="8">
        <v>-2.3173139350623448</v>
      </c>
      <c r="AC162" s="8">
        <v>7.4668556796557957E-3</v>
      </c>
      <c r="AD162" s="8">
        <v>-0.6420358430830988</v>
      </c>
      <c r="AE162" s="8">
        <v>1.6321410444952776E-4</v>
      </c>
      <c r="AF162" s="8">
        <v>-1.3039878652542525</v>
      </c>
      <c r="AG162" s="8">
        <v>-1.1940941903135569</v>
      </c>
      <c r="AH162" s="8">
        <v>0.80127139165397565</v>
      </c>
      <c r="AI162" s="8">
        <v>-2.3173139350623448</v>
      </c>
    </row>
    <row r="163" spans="24:35" x14ac:dyDescent="0.25">
      <c r="X163" t="str">
        <v>Belgium</v>
      </c>
      <c r="Y163">
        <v>78</v>
      </c>
      <c r="Z163" s="8">
        <v>80.928499012667501</v>
      </c>
      <c r="AA163" s="8">
        <v>-2.9284990126675012</v>
      </c>
      <c r="AB163" s="8">
        <v>-2.9798292584619448</v>
      </c>
      <c r="AC163" s="8">
        <v>1.7225901668251331E-2</v>
      </c>
      <c r="AD163" s="8">
        <v>-0.82152374909944137</v>
      </c>
      <c r="AE163" s="8">
        <v>6.2260830087172269E-4</v>
      </c>
      <c r="AF163" s="8">
        <v>-1.2969062889401866</v>
      </c>
      <c r="AG163" s="8">
        <v>-1.1875320952616182</v>
      </c>
      <c r="AH163" s="8">
        <v>0.90637947301306498</v>
      </c>
      <c r="AI163" s="8">
        <v>-2.9798292584619448</v>
      </c>
    </row>
    <row r="164" spans="24:35" x14ac:dyDescent="0.25">
      <c r="X164" t="str">
        <v>Belgium</v>
      </c>
      <c r="Y164">
        <v>78</v>
      </c>
      <c r="Z164" s="8">
        <v>83.297166091666483</v>
      </c>
      <c r="AA164" s="8">
        <v>-5.2971660916664831</v>
      </c>
      <c r="AB164" s="8">
        <v>-5.3765094790327481</v>
      </c>
      <c r="AC164" s="8">
        <v>1.4757416066257682E-2</v>
      </c>
      <c r="AD164" s="8">
        <v>-1.4841366669898415</v>
      </c>
      <c r="AE164" s="8">
        <v>1.7364462154727282E-3</v>
      </c>
      <c r="AF164" s="8">
        <v>-1.2969062889401866</v>
      </c>
      <c r="AG164" s="8">
        <v>-1.1858223013071747</v>
      </c>
      <c r="AH164" s="8">
        <v>1.2182514793710868</v>
      </c>
      <c r="AI164" s="8">
        <v>-5.3765094790327481</v>
      </c>
    </row>
    <row r="165" spans="24:35" x14ac:dyDescent="0.25">
      <c r="X165" t="str">
        <v>Belgium</v>
      </c>
      <c r="Y165">
        <v>77.599999999999994</v>
      </c>
      <c r="Z165" s="8">
        <v>81.585380533455549</v>
      </c>
      <c r="AA165" s="8">
        <v>-3.9853805334555545</v>
      </c>
      <c r="AB165" s="8">
        <v>-4.0508520048112313</v>
      </c>
      <c r="AC165" s="8">
        <v>1.6162395288180285E-2</v>
      </c>
      <c r="AD165" s="8">
        <v>-1.1174033724121335</v>
      </c>
      <c r="AE165" s="8">
        <v>1.0795646628140934E-3</v>
      </c>
      <c r="AF165" s="8">
        <v>-1.2898891601746336</v>
      </c>
      <c r="AG165" s="8">
        <v>-1.1761641179220628</v>
      </c>
      <c r="AH165" s="8">
        <v>1.0570730213245125</v>
      </c>
      <c r="AI165" s="8">
        <v>-4.0508520048112313</v>
      </c>
    </row>
    <row r="166" spans="24:35" x14ac:dyDescent="0.25">
      <c r="X166" t="str">
        <v>Belize</v>
      </c>
      <c r="Y166">
        <v>70</v>
      </c>
      <c r="Z166" s="8">
        <v>70.345704648992168</v>
      </c>
      <c r="AA166" s="8">
        <v>-0.34570464899216802</v>
      </c>
      <c r="AB166" s="8">
        <v>-0.34751367668019661</v>
      </c>
      <c r="AC166" s="8">
        <v>5.2056301936380051E-3</v>
      </c>
      <c r="AD166" s="8">
        <v>-9.6391880367691349E-2</v>
      </c>
      <c r="AE166" s="8">
        <v>2.5589823936465224E-6</v>
      </c>
      <c r="AF166" s="8">
        <v>-1.2898891601746336</v>
      </c>
      <c r="AG166" s="8">
        <v>-1.1735843902424459</v>
      </c>
      <c r="AH166" s="8">
        <v>0.31047041786246132</v>
      </c>
      <c r="AI166" s="8">
        <v>-0.34751367668019661</v>
      </c>
    </row>
    <row r="167" spans="24:35" x14ac:dyDescent="0.25">
      <c r="X167" t="str">
        <v>Belize</v>
      </c>
      <c r="Y167">
        <v>69.8</v>
      </c>
      <c r="Z167" s="8">
        <v>74.592637259796277</v>
      </c>
      <c r="AA167" s="8">
        <v>-4.7926372597962796</v>
      </c>
      <c r="AB167" s="8">
        <v>-4.8037080034136732</v>
      </c>
      <c r="AC167" s="8">
        <v>2.3046245961508768E-3</v>
      </c>
      <c r="AD167" s="8">
        <v>-1.3343736950896321</v>
      </c>
      <c r="AE167" s="8">
        <v>2.1647292055500977E-4</v>
      </c>
      <c r="AF167" s="8">
        <v>-1.2898891601746336</v>
      </c>
      <c r="AG167" s="8">
        <v>-1.1729838324282309</v>
      </c>
      <c r="AH167" s="8">
        <v>1.1551509403924805</v>
      </c>
      <c r="AI167" s="8">
        <v>-4.8037080034136732</v>
      </c>
    </row>
    <row r="168" spans="24:35" x14ac:dyDescent="0.25">
      <c r="X168" t="str">
        <v>Belize</v>
      </c>
      <c r="Y168">
        <v>69.400000000000006</v>
      </c>
      <c r="Z168" s="8">
        <v>71.330094673221339</v>
      </c>
      <c r="AA168" s="8">
        <v>-1.9300946732213333</v>
      </c>
      <c r="AB168" s="8">
        <v>-1.933509791854394</v>
      </c>
      <c r="AC168" s="8">
        <v>1.7662794610340208E-3</v>
      </c>
      <c r="AD168" s="8">
        <v>-0.53723510791721762</v>
      </c>
      <c r="AE168" s="8">
        <v>2.6878334414324495E-5</v>
      </c>
      <c r="AF168" s="8">
        <v>-1.2898891601746336</v>
      </c>
      <c r="AG168" s="8">
        <v>-1.1718077449906563</v>
      </c>
      <c r="AH168" s="8">
        <v>0.73296323776654559</v>
      </c>
      <c r="AI168" s="8">
        <v>-1.933509791854394</v>
      </c>
    </row>
    <row r="169" spans="24:35" x14ac:dyDescent="0.25">
      <c r="X169" t="str">
        <v>Belize</v>
      </c>
      <c r="Y169">
        <v>69.400000000000006</v>
      </c>
      <c r="Z169" s="8">
        <v>71.010891897806616</v>
      </c>
      <c r="AA169" s="8">
        <v>-1.61089189780661</v>
      </c>
      <c r="AB169" s="8">
        <v>-1.6134488859349554</v>
      </c>
      <c r="AC169" s="8">
        <v>1.5847964882157715E-3</v>
      </c>
      <c r="AD169" s="8">
        <v>-0.44834537711872874</v>
      </c>
      <c r="AE169" s="8">
        <v>1.6793224959967284E-5</v>
      </c>
      <c r="AF169" s="8">
        <v>-1.2760422901524544</v>
      </c>
      <c r="AG169" s="8">
        <v>-1.1687110598212613</v>
      </c>
      <c r="AH169" s="8">
        <v>0.66958597440413037</v>
      </c>
      <c r="AI169" s="8">
        <v>-1.6134488859349554</v>
      </c>
    </row>
    <row r="170" spans="24:35" x14ac:dyDescent="0.25">
      <c r="X170" t="str">
        <v>Belize</v>
      </c>
      <c r="Y170">
        <v>69.5</v>
      </c>
      <c r="Z170" s="8">
        <v>71.16297214969849</v>
      </c>
      <c r="AA170" s="8">
        <v>-1.6629721496984899</v>
      </c>
      <c r="AB170" s="8">
        <v>-1.6656689788127315</v>
      </c>
      <c r="AC170" s="8">
        <v>1.619066662431216E-3</v>
      </c>
      <c r="AD170" s="8">
        <v>-0.46284835928286333</v>
      </c>
      <c r="AE170" s="8">
        <v>1.8284888156789656E-5</v>
      </c>
      <c r="AF170" s="8">
        <v>-1.2726185683477402</v>
      </c>
      <c r="AG170" s="8">
        <v>-1.1615352038161288</v>
      </c>
      <c r="AH170" s="8">
        <v>0.68032959606565946</v>
      </c>
      <c r="AI170" s="8">
        <v>-1.6656689788127315</v>
      </c>
    </row>
    <row r="171" spans="24:35" x14ac:dyDescent="0.25">
      <c r="X171" t="str">
        <v>Belize</v>
      </c>
      <c r="Y171">
        <v>69.5</v>
      </c>
      <c r="Z171" s="8">
        <v>71.400385599879343</v>
      </c>
      <c r="AA171" s="8">
        <v>-1.9003855998793426</v>
      </c>
      <c r="AB171" s="8">
        <v>-1.9033430091654922</v>
      </c>
      <c r="AC171" s="8">
        <v>1.5537973302279628E-3</v>
      </c>
      <c r="AD171" s="8">
        <v>-0.52890940283609644</v>
      </c>
      <c r="AE171" s="8">
        <v>2.2912827003722783E-5</v>
      </c>
      <c r="AF171" s="8">
        <v>-1.2726185683477402</v>
      </c>
      <c r="AG171" s="8">
        <v>-1.149699847646598</v>
      </c>
      <c r="AH171" s="8">
        <v>0.72726157800071933</v>
      </c>
      <c r="AI171" s="8">
        <v>-1.9033430091654922</v>
      </c>
    </row>
    <row r="172" spans="24:35" x14ac:dyDescent="0.25">
      <c r="X172" t="str">
        <v>Belize</v>
      </c>
      <c r="Y172">
        <v>69.599999999999994</v>
      </c>
      <c r="Z172" s="8">
        <v>71.28509671563009</v>
      </c>
      <c r="AA172" s="8">
        <v>-1.6850967156300953</v>
      </c>
      <c r="AB172" s="8">
        <v>-1.6881087558726746</v>
      </c>
      <c r="AC172" s="8">
        <v>1.7842690715872377E-3</v>
      </c>
      <c r="AD172" s="8">
        <v>-0.46904500897628698</v>
      </c>
      <c r="AE172" s="8">
        <v>2.0697189454518315E-5</v>
      </c>
      <c r="AF172" s="8">
        <v>-1.2726185683477402</v>
      </c>
      <c r="AG172" s="8">
        <v>-1.1479687737765354</v>
      </c>
      <c r="AH172" s="8">
        <v>0.68486860708918973</v>
      </c>
      <c r="AI172" s="8">
        <v>-1.6881087558726746</v>
      </c>
    </row>
    <row r="173" spans="24:35" x14ac:dyDescent="0.25">
      <c r="X173" t="str">
        <v>Belize</v>
      </c>
      <c r="Y173">
        <v>69.599999999999994</v>
      </c>
      <c r="Z173" s="8">
        <v>71.056901886686816</v>
      </c>
      <c r="AA173" s="8">
        <v>-1.456901886686822</v>
      </c>
      <c r="AB173" s="8">
        <v>-1.4600099838471643</v>
      </c>
      <c r="AC173" s="8">
        <v>2.1288191140669526E-3</v>
      </c>
      <c r="AD173" s="8">
        <v>-0.40559720858899212</v>
      </c>
      <c r="AE173" s="8">
        <v>1.8471433244548269E-5</v>
      </c>
      <c r="AF173" s="8">
        <v>-1.2726185683477402</v>
      </c>
      <c r="AG173" s="8">
        <v>-1.1443162773914202</v>
      </c>
      <c r="AH173" s="8">
        <v>0.63686514160298657</v>
      </c>
      <c r="AI173" s="8">
        <v>-1.4600099838471643</v>
      </c>
    </row>
    <row r="174" spans="24:35" x14ac:dyDescent="0.25">
      <c r="X174" t="str">
        <v>Belize</v>
      </c>
      <c r="Y174">
        <v>69.400000000000006</v>
      </c>
      <c r="Z174" s="8">
        <v>70.623641556897681</v>
      </c>
      <c r="AA174" s="8">
        <v>-1.2236415568976753</v>
      </c>
      <c r="AB174" s="8">
        <v>-1.2260032906073066</v>
      </c>
      <c r="AC174" s="8">
        <v>1.9263681653427186E-3</v>
      </c>
      <c r="AD174" s="8">
        <v>-0.34062366590244603</v>
      </c>
      <c r="AE174" s="8">
        <v>1.1786171246530552E-5</v>
      </c>
      <c r="AF174" s="8">
        <v>-1.2726185683477402</v>
      </c>
      <c r="AG174" s="8">
        <v>-1.1442727127963219</v>
      </c>
      <c r="AH174" s="8">
        <v>0.58362973356610781</v>
      </c>
      <c r="AI174" s="8">
        <v>-1.2260032906073066</v>
      </c>
    </row>
    <row r="175" spans="24:35" x14ac:dyDescent="0.25">
      <c r="X175" t="str">
        <v>Belize</v>
      </c>
      <c r="Y175">
        <v>69</v>
      </c>
      <c r="Z175" s="8">
        <v>70.837683456495199</v>
      </c>
      <c r="AA175" s="8">
        <v>-1.8376834564951992</v>
      </c>
      <c r="AB175" s="8">
        <v>-1.8407342233488448</v>
      </c>
      <c r="AC175" s="8">
        <v>1.6573641185935982E-3</v>
      </c>
      <c r="AD175" s="8">
        <v>-0.51148486585706554</v>
      </c>
      <c r="AE175" s="8">
        <v>2.2858634770910684E-5</v>
      </c>
      <c r="AF175" s="8">
        <v>-1.2726185683477402</v>
      </c>
      <c r="AG175" s="8">
        <v>-1.1410833054711571</v>
      </c>
      <c r="AH175" s="8">
        <v>0.71518170128790737</v>
      </c>
      <c r="AI175" s="8">
        <v>-1.8407342233488448</v>
      </c>
    </row>
    <row r="176" spans="24:35" x14ac:dyDescent="0.25">
      <c r="X176" t="str">
        <v>Belize</v>
      </c>
      <c r="Y176">
        <v>68.7</v>
      </c>
      <c r="Z176" s="8">
        <v>70.411647829799605</v>
      </c>
      <c r="AA176" s="8">
        <v>-1.7116478297996025</v>
      </c>
      <c r="AB176" s="8">
        <v>-1.714733850466583</v>
      </c>
      <c r="AC176" s="8">
        <v>1.7997082556811194E-3</v>
      </c>
      <c r="AD176" s="8">
        <v>-0.47643916992541907</v>
      </c>
      <c r="AE176" s="8">
        <v>2.154000174308135E-5</v>
      </c>
      <c r="AF176" s="8">
        <v>-1.2523823790942721</v>
      </c>
      <c r="AG176" s="8">
        <v>-1.1335874437125468</v>
      </c>
      <c r="AH176" s="8">
        <v>0.69024573155175617</v>
      </c>
      <c r="AI176" s="8">
        <v>-1.714733850466583</v>
      </c>
    </row>
    <row r="177" spans="24:35" x14ac:dyDescent="0.25">
      <c r="X177" t="str">
        <v>Belize</v>
      </c>
      <c r="Y177">
        <v>68.400000000000006</v>
      </c>
      <c r="Z177" s="8">
        <v>72.728259432021474</v>
      </c>
      <c r="AA177" s="8">
        <v>-4.3282594320214685</v>
      </c>
      <c r="AB177" s="8">
        <v>-4.3408246840460736</v>
      </c>
      <c r="AC177" s="8">
        <v>2.8946693172812489E-3</v>
      </c>
      <c r="AD177" s="8">
        <v>-1.2054373862452621</v>
      </c>
      <c r="AE177" s="8">
        <v>2.2202078425651056E-4</v>
      </c>
      <c r="AF177" s="8">
        <v>-1.2523823790942721</v>
      </c>
      <c r="AG177" s="8">
        <v>-1.1313698160387984</v>
      </c>
      <c r="AH177" s="8">
        <v>1.0979241259054571</v>
      </c>
      <c r="AI177" s="8">
        <v>-4.3408246840460736</v>
      </c>
    </row>
    <row r="178" spans="24:35" x14ac:dyDescent="0.25">
      <c r="X178" t="str">
        <v>Belize</v>
      </c>
      <c r="Y178">
        <v>68.5</v>
      </c>
      <c r="Z178" s="8">
        <v>69.874743825314042</v>
      </c>
      <c r="AA178" s="8">
        <v>-1.3747438253140416</v>
      </c>
      <c r="AB178" s="8">
        <v>-1.3772544717360706</v>
      </c>
      <c r="AC178" s="8">
        <v>1.8229357562835539E-3</v>
      </c>
      <c r="AD178" s="8">
        <v>-0.38266599953113684</v>
      </c>
      <c r="AE178" s="8">
        <v>1.4075049420498713E-5</v>
      </c>
      <c r="AF178" s="8">
        <v>-1.2523823790942721</v>
      </c>
      <c r="AG178" s="8">
        <v>-1.1174033724121335</v>
      </c>
      <c r="AH178" s="8">
        <v>0.61860003195209812</v>
      </c>
      <c r="AI178" s="8">
        <v>-1.3772544717360706</v>
      </c>
    </row>
    <row r="179" spans="24:35" x14ac:dyDescent="0.25">
      <c r="X179" t="str">
        <v>Belize</v>
      </c>
      <c r="Y179">
        <v>68.2</v>
      </c>
      <c r="Z179" s="8">
        <v>72.764532768930181</v>
      </c>
      <c r="AA179" s="8">
        <v>-4.564532768930178</v>
      </c>
      <c r="AB179" s="8">
        <v>-4.5774977175572307</v>
      </c>
      <c r="AC179" s="8">
        <v>2.8323222483159468E-3</v>
      </c>
      <c r="AD179" s="8">
        <v>-1.2712007036774327</v>
      </c>
      <c r="AE179" s="8">
        <v>2.4157340415746856E-4</v>
      </c>
      <c r="AF179" s="8">
        <v>-1.2523823790942721</v>
      </c>
      <c r="AG179" s="8">
        <v>-1.1158751475839455</v>
      </c>
      <c r="AH179" s="8">
        <v>1.1274753672153697</v>
      </c>
      <c r="AI179" s="8">
        <v>-4.5774977175572307</v>
      </c>
    </row>
    <row r="180" spans="24:35" x14ac:dyDescent="0.25">
      <c r="X180" t="str">
        <v>Belize</v>
      </c>
      <c r="Y180">
        <v>68.3</v>
      </c>
      <c r="Z180" s="8">
        <v>68.401674614566389</v>
      </c>
      <c r="AA180" s="8">
        <v>-0.1016746145663916</v>
      </c>
      <c r="AB180" s="8">
        <v>-0.10218535752473183</v>
      </c>
      <c r="AC180" s="8">
        <v>4.9982010212826136E-3</v>
      </c>
      <c r="AD180" s="8">
        <v>-2.8346699088615521E-2</v>
      </c>
      <c r="AE180" s="8">
        <v>2.1244241955579089E-7</v>
      </c>
      <c r="AF180" s="8">
        <v>-1.2523823790942721</v>
      </c>
      <c r="AG180" s="8">
        <v>-1.1114299487909058</v>
      </c>
      <c r="AH180" s="8">
        <v>0.16836477983419074</v>
      </c>
      <c r="AI180" s="8">
        <v>-0.10218535752473183</v>
      </c>
    </row>
    <row r="181" spans="24:35" x14ac:dyDescent="0.25">
      <c r="X181" t="str">
        <v>Benin</v>
      </c>
      <c r="Y181">
        <v>59.7</v>
      </c>
      <c r="Z181" s="8">
        <v>64.303044134504518</v>
      </c>
      <c r="AA181" s="8">
        <v>-4.6030441345045148</v>
      </c>
      <c r="AB181" s="8">
        <v>-4.6135434469454335</v>
      </c>
      <c r="AC181" s="8">
        <v>2.2757588742055176E-3</v>
      </c>
      <c r="AD181" s="8">
        <v>-1.2815683360498682</v>
      </c>
      <c r="AE181" s="8">
        <v>1.9717218862755942E-4</v>
      </c>
      <c r="AF181" s="8">
        <v>-1.2359023985485402</v>
      </c>
      <c r="AG181" s="8">
        <v>-1.1111581997664921</v>
      </c>
      <c r="AH181" s="8">
        <v>1.1320637508770732</v>
      </c>
      <c r="AI181" s="8">
        <v>-4.6135434469454335</v>
      </c>
    </row>
    <row r="182" spans="24:35" x14ac:dyDescent="0.25">
      <c r="X182" t="str">
        <v>Benin</v>
      </c>
      <c r="Y182">
        <v>59.5</v>
      </c>
      <c r="Z182" s="8">
        <v>63.789243127499653</v>
      </c>
      <c r="AA182" s="8">
        <v>-4.2892431274996525</v>
      </c>
      <c r="AB182" s="8">
        <v>-4.2982604040953518</v>
      </c>
      <c r="AC182" s="8">
        <v>2.0978897851576142E-3</v>
      </c>
      <c r="AD182" s="8">
        <v>-1.1940941903135569</v>
      </c>
      <c r="AE182" s="8">
        <v>1.5776777368010968E-4</v>
      </c>
      <c r="AF182" s="8">
        <v>-1.2359023985485402</v>
      </c>
      <c r="AG182" s="8">
        <v>-1.1109795725175484</v>
      </c>
      <c r="AH182" s="8">
        <v>1.0927461692056197</v>
      </c>
      <c r="AI182" s="8">
        <v>-4.2982604040953518</v>
      </c>
    </row>
    <row r="183" spans="24:35" x14ac:dyDescent="0.25">
      <c r="X183" t="str">
        <v>Benin</v>
      </c>
      <c r="Y183">
        <v>59.3</v>
      </c>
      <c r="Z183" s="8">
        <v>62.251081998068031</v>
      </c>
      <c r="AA183" s="8">
        <v>-2.9510819980680338</v>
      </c>
      <c r="AB183" s="8">
        <v>-2.9852051520569822</v>
      </c>
      <c r="AC183" s="8">
        <v>1.1430756765723528E-2</v>
      </c>
      <c r="AD183" s="8">
        <v>-0.82542880702061616</v>
      </c>
      <c r="AE183" s="8">
        <v>4.14642229573537E-4</v>
      </c>
      <c r="AF183" s="8">
        <v>-1.2294035019788656</v>
      </c>
      <c r="AG183" s="8">
        <v>-1.1090749227915548</v>
      </c>
      <c r="AH183" s="8">
        <v>0.90853112606042075</v>
      </c>
      <c r="AI183" s="8">
        <v>-2.9852051520569822</v>
      </c>
    </row>
    <row r="184" spans="24:35" x14ac:dyDescent="0.25">
      <c r="X184" t="str">
        <v>Benin</v>
      </c>
      <c r="Y184">
        <v>59.1</v>
      </c>
      <c r="Z184" s="8">
        <v>63.093273622293744</v>
      </c>
      <c r="AA184" s="8">
        <v>-3.9932736222937422</v>
      </c>
      <c r="AB184" s="8">
        <v>-3.9997360963229411</v>
      </c>
      <c r="AC184" s="8">
        <v>1.6157251062488599E-3</v>
      </c>
      <c r="AD184" s="8">
        <v>-1.1114299487909058</v>
      </c>
      <c r="AE184" s="8">
        <v>1.0521564716315266E-4</v>
      </c>
      <c r="AF184" s="8">
        <v>-1.2294035019788656</v>
      </c>
      <c r="AG184" s="8">
        <v>-1.1025230196463305</v>
      </c>
      <c r="AH184" s="8">
        <v>1.0542437805322382</v>
      </c>
      <c r="AI184" s="8">
        <v>-3.9997360963229411</v>
      </c>
    </row>
    <row r="185" spans="24:35" x14ac:dyDescent="0.25">
      <c r="X185" t="str">
        <v>Benin</v>
      </c>
      <c r="Y185">
        <v>58.7</v>
      </c>
      <c r="Z185" s="8">
        <v>62.692150681843799</v>
      </c>
      <c r="AA185" s="8">
        <v>-3.9921506818437962</v>
      </c>
      <c r="AB185" s="8">
        <v>-3.9989049568282775</v>
      </c>
      <c r="AC185" s="8">
        <v>1.6890311366235271E-3</v>
      </c>
      <c r="AD185" s="8">
        <v>-1.1111581997664921</v>
      </c>
      <c r="AE185" s="8">
        <v>1.0994361249447858E-4</v>
      </c>
      <c r="AF185" s="8">
        <v>-1.2294035019788656</v>
      </c>
      <c r="AG185" s="8">
        <v>-1.1021059282175949</v>
      </c>
      <c r="AH185" s="8">
        <v>1.0541148892632586</v>
      </c>
      <c r="AI185" s="8">
        <v>-3.9989049568282775</v>
      </c>
    </row>
    <row r="186" spans="24:35" x14ac:dyDescent="0.25">
      <c r="X186" t="str">
        <v>Benin</v>
      </c>
      <c r="Y186">
        <v>58.4</v>
      </c>
      <c r="Z186" s="8">
        <v>61.731165192065411</v>
      </c>
      <c r="AA186" s="8">
        <v>-3.3311651920654128</v>
      </c>
      <c r="AB186" s="8">
        <v>-3.3703883749492816</v>
      </c>
      <c r="AC186" s="8">
        <v>1.1637585500649909E-2</v>
      </c>
      <c r="AD186" s="8">
        <v>-0.93183699999354763</v>
      </c>
      <c r="AE186" s="8">
        <v>5.3811235517907678E-4</v>
      </c>
      <c r="AF186" s="8">
        <v>-1.2197514087080794</v>
      </c>
      <c r="AG186" s="8">
        <v>-1.0989148622377753</v>
      </c>
      <c r="AH186" s="8">
        <v>0.96531704636018301</v>
      </c>
      <c r="AI186" s="8">
        <v>-3.3703883749492816</v>
      </c>
    </row>
    <row r="187" spans="24:35" x14ac:dyDescent="0.25">
      <c r="X187" t="str">
        <v>Benin</v>
      </c>
      <c r="Y187">
        <v>57.6</v>
      </c>
      <c r="Z187" s="8">
        <v>61.522571065252897</v>
      </c>
      <c r="AA187" s="8">
        <v>-3.922571065252896</v>
      </c>
      <c r="AB187" s="8">
        <v>-3.9305278133790349</v>
      </c>
      <c r="AC187" s="8">
        <v>2.0243459667312982E-3</v>
      </c>
      <c r="AD187" s="8">
        <v>-1.0919751088186307</v>
      </c>
      <c r="AE187" s="8">
        <v>1.2730242214179429E-4</v>
      </c>
      <c r="AF187" s="8">
        <v>-1.2197514087080794</v>
      </c>
      <c r="AG187" s="8">
        <v>-1.097258575690133</v>
      </c>
      <c r="AH187" s="8">
        <v>1.0449761283486962</v>
      </c>
      <c r="AI187" s="8">
        <v>-3.9305278133790349</v>
      </c>
    </row>
    <row r="188" spans="24:35" x14ac:dyDescent="0.25">
      <c r="X188" t="str">
        <v>Benin</v>
      </c>
      <c r="Y188">
        <v>57.1</v>
      </c>
      <c r="Z188" s="8">
        <v>61.229665984709825</v>
      </c>
      <c r="AA188" s="8">
        <v>-4.129665984709824</v>
      </c>
      <c r="AB188" s="8">
        <v>-4.1385693547592552</v>
      </c>
      <c r="AC188" s="8">
        <v>2.1513158983773781E-3</v>
      </c>
      <c r="AD188" s="8">
        <v>-1.149699847646598</v>
      </c>
      <c r="AE188" s="8">
        <v>1.4998742336004477E-4</v>
      </c>
      <c r="AF188" s="8">
        <v>-1.2197514087080794</v>
      </c>
      <c r="AG188" s="8">
        <v>-1.0919751088186307</v>
      </c>
      <c r="AH188" s="8">
        <v>1.0722405735871956</v>
      </c>
      <c r="AI188" s="8">
        <v>-4.1385693547592552</v>
      </c>
    </row>
    <row r="189" spans="24:35" x14ac:dyDescent="0.25">
      <c r="X189" t="str">
        <v>Benin</v>
      </c>
      <c r="Y189">
        <v>56.8</v>
      </c>
      <c r="Z189" s="8">
        <v>60.898788052468696</v>
      </c>
      <c r="AA189" s="8">
        <v>-4.0987880524686986</v>
      </c>
      <c r="AB189" s="8">
        <v>-4.1074800036883419</v>
      </c>
      <c r="AC189" s="8">
        <v>2.1161274581589454E-3</v>
      </c>
      <c r="AD189" s="8">
        <v>-1.1410833054711571</v>
      </c>
      <c r="AE189" s="8">
        <v>1.4532586639306362E-4</v>
      </c>
      <c r="AF189" s="8">
        <v>-1.210211632562187</v>
      </c>
      <c r="AG189" s="8">
        <v>-1.090449369984321</v>
      </c>
      <c r="AH189" s="8">
        <v>1.0682150090085596</v>
      </c>
      <c r="AI189" s="8">
        <v>-4.1074800036883419</v>
      </c>
    </row>
    <row r="190" spans="24:35" x14ac:dyDescent="0.25">
      <c r="X190" t="str">
        <v>Benin</v>
      </c>
      <c r="Y190">
        <v>56.5</v>
      </c>
      <c r="Z190" s="8">
        <v>59.345618860754222</v>
      </c>
      <c r="AA190" s="8">
        <v>-2.8456188607542217</v>
      </c>
      <c r="AB190" s="8">
        <v>-2.8878041596199973</v>
      </c>
      <c r="AC190" s="8">
        <v>1.4608088545494386E-2</v>
      </c>
      <c r="AD190" s="8">
        <v>-0.79721254822036725</v>
      </c>
      <c r="AE190" s="8">
        <v>4.9588280649594458E-4</v>
      </c>
      <c r="AF190" s="8">
        <v>-1.207056068729359</v>
      </c>
      <c r="AG190" s="8">
        <v>-1.0872093199552832</v>
      </c>
      <c r="AH190" s="8">
        <v>0.89286759837075913</v>
      </c>
      <c r="AI190" s="8">
        <v>-2.8878041596199973</v>
      </c>
    </row>
    <row r="191" spans="24:35" x14ac:dyDescent="0.25">
      <c r="X191" t="str">
        <v>Benin</v>
      </c>
      <c r="Y191">
        <v>56.1</v>
      </c>
      <c r="Z191" s="8">
        <v>59.462652916617678</v>
      </c>
      <c r="AA191" s="8">
        <v>-3.3626529166176766</v>
      </c>
      <c r="AB191" s="8">
        <v>-3.374180154885237</v>
      </c>
      <c r="AC191" s="8">
        <v>3.4163078847083E-3</v>
      </c>
      <c r="AD191" s="8">
        <v>-0.93675721481910768</v>
      </c>
      <c r="AE191" s="8">
        <v>1.5832289389769292E-4</v>
      </c>
      <c r="AF191" s="8">
        <v>-1.207056068729359</v>
      </c>
      <c r="AG191" s="8">
        <v>-1.0819343961395391</v>
      </c>
      <c r="AH191" s="8">
        <v>0.96786218792713852</v>
      </c>
      <c r="AI191" s="8">
        <v>-3.374180154885237</v>
      </c>
    </row>
    <row r="192" spans="24:35" x14ac:dyDescent="0.25">
      <c r="X192" t="str">
        <v>Benin</v>
      </c>
      <c r="Y192">
        <v>55.8</v>
      </c>
      <c r="Z192" s="8">
        <v>59.57607228614841</v>
      </c>
      <c r="AA192" s="8">
        <v>-3.7760722861484126</v>
      </c>
      <c r="AB192" s="8">
        <v>-3.7865682469001012</v>
      </c>
      <c r="AC192" s="8">
        <v>2.7718926656824031E-3</v>
      </c>
      <c r="AD192" s="8">
        <v>-1.0515863396174674</v>
      </c>
      <c r="AE192" s="8">
        <v>1.6177751843925156E-4</v>
      </c>
      <c r="AF192" s="8">
        <v>-1.207056068729359</v>
      </c>
      <c r="AG192" s="8">
        <v>-1.0817969157722156</v>
      </c>
      <c r="AH192" s="8">
        <v>1.0254688389304998</v>
      </c>
      <c r="AI192" s="8">
        <v>-3.7865682469001012</v>
      </c>
    </row>
    <row r="193" spans="24:35" x14ac:dyDescent="0.25">
      <c r="X193" t="str">
        <v>Benin</v>
      </c>
      <c r="Y193">
        <v>55.6</v>
      </c>
      <c r="Z193" s="8">
        <v>59.47376665244861</v>
      </c>
      <c r="AA193" s="8">
        <v>-3.8737666524486087</v>
      </c>
      <c r="AB193" s="8">
        <v>-3.9071907661453329</v>
      </c>
      <c r="AC193" s="8">
        <v>8.5545128705601815E-3</v>
      </c>
      <c r="AD193" s="8">
        <v>-1.0819343961395391</v>
      </c>
      <c r="AE193" s="8">
        <v>5.315874244254744E-4</v>
      </c>
      <c r="AF193" s="8">
        <v>-1.207056068729359</v>
      </c>
      <c r="AG193" s="8">
        <v>-1.0807781043682108</v>
      </c>
      <c r="AH193" s="8">
        <v>1.040160754950666</v>
      </c>
      <c r="AI193" s="8">
        <v>-3.9071907661453329</v>
      </c>
    </row>
    <row r="194" spans="24:35" x14ac:dyDescent="0.25">
      <c r="X194" t="str">
        <v>Bhutan</v>
      </c>
      <c r="Y194">
        <v>69.400000000000006</v>
      </c>
      <c r="Z194" s="8">
        <v>68.040353052262205</v>
      </c>
      <c r="AA194" s="8">
        <v>1.3596469477378008</v>
      </c>
      <c r="AB194" s="8">
        <v>1.3721092729870812</v>
      </c>
      <c r="AC194" s="8">
        <v>9.0826040568546661E-3</v>
      </c>
      <c r="AD194" s="8">
        <v>0.37984753945162381</v>
      </c>
      <c r="AE194" s="8">
        <v>6.9604603445392254E-5</v>
      </c>
      <c r="AF194" s="8">
        <v>-1.207056068729359</v>
      </c>
      <c r="AG194" s="8">
        <v>-1.0746950664337371</v>
      </c>
      <c r="AH194" s="8">
        <v>0.61631772605663693</v>
      </c>
      <c r="AI194" s="8">
        <v>1.3721092729870812</v>
      </c>
    </row>
    <row r="195" spans="24:35" x14ac:dyDescent="0.25">
      <c r="X195" t="str">
        <v>Bhutan</v>
      </c>
      <c r="Y195">
        <v>69.099999999999994</v>
      </c>
      <c r="Z195" s="8">
        <v>67.809722283227856</v>
      </c>
      <c r="AA195" s="8">
        <v>1.2902777167721382</v>
      </c>
      <c r="AB195" s="8">
        <v>1.30241527299842</v>
      </c>
      <c r="AC195" s="8">
        <v>9.3192674240825946E-3</v>
      </c>
      <c r="AD195" s="8">
        <v>0.36051075921224929</v>
      </c>
      <c r="AE195" s="8">
        <v>6.4347387275338411E-5</v>
      </c>
      <c r="AF195" s="8">
        <v>-1.1914554566319386</v>
      </c>
      <c r="AG195" s="8">
        <v>-1.0738128048773372</v>
      </c>
      <c r="AH195" s="8">
        <v>0.60042548181456235</v>
      </c>
      <c r="AI195" s="8">
        <v>1.30241527299842</v>
      </c>
    </row>
    <row r="196" spans="24:35" x14ac:dyDescent="0.25">
      <c r="X196" t="str">
        <v>Bhutan</v>
      </c>
      <c r="Y196">
        <v>68.7</v>
      </c>
      <c r="Z196" s="8">
        <v>67.444987879520269</v>
      </c>
      <c r="AA196" s="8">
        <v>1.2550121204797335</v>
      </c>
      <c r="AB196" s="8">
        <v>1.2666930639217884</v>
      </c>
      <c r="AC196" s="8">
        <v>9.22160527656927E-3</v>
      </c>
      <c r="AD196" s="8">
        <v>0.35064007299981703</v>
      </c>
      <c r="AE196" s="8">
        <v>6.0228146233086397E-5</v>
      </c>
      <c r="AF196" s="8">
        <v>-1.1914554566319386</v>
      </c>
      <c r="AG196" s="8">
        <v>-1.0713032329859948</v>
      </c>
      <c r="AH196" s="8">
        <v>0.59214869163058781</v>
      </c>
      <c r="AI196" s="8">
        <v>1.2666930639217884</v>
      </c>
    </row>
    <row r="197" spans="24:35" x14ac:dyDescent="0.25">
      <c r="X197" t="str">
        <v>Bhutan</v>
      </c>
      <c r="Y197">
        <v>68.3</v>
      </c>
      <c r="Z197" s="8">
        <v>67.047411563137629</v>
      </c>
      <c r="AA197" s="8">
        <v>1.2525884368623679</v>
      </c>
      <c r="AB197" s="8">
        <v>1.2636725612187403</v>
      </c>
      <c r="AC197" s="8">
        <v>8.7713579423473707E-3</v>
      </c>
      <c r="AD197" s="8">
        <v>0.34988342458575222</v>
      </c>
      <c r="AE197" s="8">
        <v>5.7014606036373293E-5</v>
      </c>
      <c r="AF197" s="8">
        <v>-1.1914554566319386</v>
      </c>
      <c r="AG197" s="8">
        <v>-1.0675201303277413</v>
      </c>
      <c r="AH197" s="8">
        <v>0.59150944589731802</v>
      </c>
      <c r="AI197" s="8">
        <v>1.2636725612187403</v>
      </c>
    </row>
    <row r="198" spans="24:35" x14ac:dyDescent="0.25">
      <c r="X198" t="str">
        <v>Bhutan</v>
      </c>
      <c r="Y198">
        <v>67.900000000000006</v>
      </c>
      <c r="Z198" s="8">
        <v>60.336003665490722</v>
      </c>
      <c r="AA198" s="8">
        <v>7.5639963345092838</v>
      </c>
      <c r="AB198" s="8">
        <v>7.7446258032317905</v>
      </c>
      <c r="AC198" s="8">
        <v>2.332320157381015E-2</v>
      </c>
      <c r="AD198" s="8">
        <v>2.1285201508880149</v>
      </c>
      <c r="AE198" s="8">
        <v>5.6942853420847246E-3</v>
      </c>
      <c r="AF198" s="8">
        <v>-1.182232646923248</v>
      </c>
      <c r="AG198" s="8">
        <v>-1.0674250864360919</v>
      </c>
      <c r="AH198" s="8">
        <v>1.4589448758907977</v>
      </c>
      <c r="AI198" s="8">
        <v>7.7446258032317905</v>
      </c>
    </row>
    <row r="199" spans="24:35" x14ac:dyDescent="0.25">
      <c r="X199" t="str">
        <v>Bhutan</v>
      </c>
      <c r="Y199">
        <v>67.400000000000006</v>
      </c>
      <c r="Z199" s="8">
        <v>60.449508780419279</v>
      </c>
      <c r="AA199" s="8">
        <v>6.9504912195807265</v>
      </c>
      <c r="AB199" s="8">
        <v>7.1109013384293052</v>
      </c>
      <c r="AC199" s="8">
        <v>2.2558338417898859E-2</v>
      </c>
      <c r="AD199" s="8">
        <v>1.9551134696821983</v>
      </c>
      <c r="AE199" s="8">
        <v>4.6430845924988057E-3</v>
      </c>
      <c r="AF199" s="8">
        <v>-1.182232646923248</v>
      </c>
      <c r="AG199" s="8">
        <v>-1.0626366835951053</v>
      </c>
      <c r="AH199" s="8">
        <v>1.3982537214977111</v>
      </c>
      <c r="AI199" s="8">
        <v>7.1109013384293052</v>
      </c>
    </row>
    <row r="200" spans="24:35" x14ac:dyDescent="0.25">
      <c r="X200" t="str">
        <v>Bhutan</v>
      </c>
      <c r="Y200">
        <v>67</v>
      </c>
      <c r="Z200" s="8">
        <v>60.219860532240368</v>
      </c>
      <c r="AA200" s="8">
        <v>6.7801394677596321</v>
      </c>
      <c r="AB200" s="8">
        <v>6.9351378967553092</v>
      </c>
      <c r="AC200" s="8">
        <v>2.2349725600726053E-2</v>
      </c>
      <c r="AD200" s="8">
        <v>1.9069914941091515</v>
      </c>
      <c r="AE200" s="8">
        <v>4.3755492837317909E-3</v>
      </c>
      <c r="AF200" s="8">
        <v>-1.182232646923248</v>
      </c>
      <c r="AG200" s="8">
        <v>-1.0616984638497122</v>
      </c>
      <c r="AH200" s="8">
        <v>1.3809386279299858</v>
      </c>
      <c r="AI200" s="8">
        <v>6.9351378967553092</v>
      </c>
    </row>
    <row r="201" spans="24:35" x14ac:dyDescent="0.25">
      <c r="X201" t="str">
        <v>Bhutan</v>
      </c>
      <c r="Y201">
        <v>66.5</v>
      </c>
      <c r="Z201" s="8">
        <v>59.707096538506647</v>
      </c>
      <c r="AA201" s="8">
        <v>6.7929034614933528</v>
      </c>
      <c r="AB201" s="8">
        <v>6.9419521521259293</v>
      </c>
      <c r="AC201" s="8">
        <v>2.1470717078758833E-2</v>
      </c>
      <c r="AD201" s="8">
        <v>1.9097231865521502</v>
      </c>
      <c r="AE201" s="8">
        <v>4.2117245835964212E-3</v>
      </c>
      <c r="AF201" s="8">
        <v>-1.182232646923248</v>
      </c>
      <c r="AG201" s="8">
        <v>-1.0556983110033562</v>
      </c>
      <c r="AH201" s="8">
        <v>1.3819273448890683</v>
      </c>
      <c r="AI201" s="8">
        <v>6.9419521521259293</v>
      </c>
    </row>
    <row r="202" spans="24:35" x14ac:dyDescent="0.25">
      <c r="X202" t="str">
        <v>Bhutan</v>
      </c>
      <c r="Y202">
        <v>65.8</v>
      </c>
      <c r="Z202" s="8">
        <v>59.036618022293261</v>
      </c>
      <c r="AA202" s="8">
        <v>6.7633819777067359</v>
      </c>
      <c r="AB202" s="8">
        <v>6.9062390172428865</v>
      </c>
      <c r="AC202" s="8">
        <v>2.0685215090221695E-2</v>
      </c>
      <c r="AD202" s="8">
        <v>1.9006609503071605</v>
      </c>
      <c r="AE202" s="8">
        <v>4.0159974945751346E-3</v>
      </c>
      <c r="AF202" s="8">
        <v>-1.1700898139672218</v>
      </c>
      <c r="AG202" s="8">
        <v>-1.0515863396174674</v>
      </c>
      <c r="AH202" s="8">
        <v>1.3786446062372857</v>
      </c>
      <c r="AI202" s="8">
        <v>6.9062390172428865</v>
      </c>
    </row>
    <row r="203" spans="24:35" x14ac:dyDescent="0.25">
      <c r="X203" t="str">
        <v>Bhutan</v>
      </c>
      <c r="Y203">
        <v>65</v>
      </c>
      <c r="Z203" s="8">
        <v>58.450719678639828</v>
      </c>
      <c r="AA203" s="8">
        <v>6.5492803213601718</v>
      </c>
      <c r="AB203" s="8">
        <v>6.6855696684232786</v>
      </c>
      <c r="AC203" s="8">
        <v>2.0385599705409888E-2</v>
      </c>
      <c r="AD203" s="8">
        <v>1.8402121377063636</v>
      </c>
      <c r="AE203" s="8">
        <v>3.708946017263088E-3</v>
      </c>
      <c r="AF203" s="8">
        <v>-1.1700898139672218</v>
      </c>
      <c r="AG203" s="8">
        <v>-1.042848818372055</v>
      </c>
      <c r="AH203" s="8">
        <v>1.3565441893673658</v>
      </c>
      <c r="AI203" s="8">
        <v>6.6855696684232786</v>
      </c>
    </row>
    <row r="204" spans="24:35" x14ac:dyDescent="0.25">
      <c r="X204" t="str">
        <v>Bhutan</v>
      </c>
      <c r="Y204">
        <v>64.2</v>
      </c>
      <c r="Z204" s="8">
        <v>57.038598602188877</v>
      </c>
      <c r="AA204" s="8">
        <v>7.1614013978111259</v>
      </c>
      <c r="AB204" s="8">
        <v>7.3927544874163269</v>
      </c>
      <c r="AC204" s="8">
        <v>3.1294572273298314E-2</v>
      </c>
      <c r="AD204" s="8">
        <v>2.0235038819873807</v>
      </c>
      <c r="AE204" s="8">
        <v>6.9619639451743978E-3</v>
      </c>
      <c r="AF204" s="8">
        <v>-1.1700898139672218</v>
      </c>
      <c r="AG204" s="8">
        <v>-1.0420739133538597</v>
      </c>
      <c r="AH204" s="8">
        <v>1.4224991676578869</v>
      </c>
      <c r="AI204" s="8">
        <v>7.3927544874163269</v>
      </c>
    </row>
    <row r="205" spans="24:35" x14ac:dyDescent="0.25">
      <c r="X205" t="str">
        <v>Bhutan</v>
      </c>
      <c r="Y205">
        <v>63.3</v>
      </c>
      <c r="Z205" s="8">
        <v>57.338703620639635</v>
      </c>
      <c r="AA205" s="8">
        <v>5.9612963793603626</v>
      </c>
      <c r="AB205" s="8">
        <v>6.0815636709445196</v>
      </c>
      <c r="AC205" s="8">
        <v>1.9775718563755249E-2</v>
      </c>
      <c r="AD205" s="8">
        <v>1.6744796653565959</v>
      </c>
      <c r="AE205" s="8">
        <v>2.9772340091400698E-3</v>
      </c>
      <c r="AF205" s="8">
        <v>-1.1700898139672218</v>
      </c>
      <c r="AG205" s="8">
        <v>-1.0417577358150856</v>
      </c>
      <c r="AH205" s="8">
        <v>1.2940168721298018</v>
      </c>
      <c r="AI205" s="8">
        <v>6.0815636709445196</v>
      </c>
    </row>
    <row r="206" spans="24:35" x14ac:dyDescent="0.25">
      <c r="X206" t="str">
        <v>Bhutan</v>
      </c>
      <c r="Y206">
        <v>62.5</v>
      </c>
      <c r="Z206" s="8">
        <v>57.012328736148596</v>
      </c>
      <c r="AA206" s="8">
        <v>5.4876712638514036</v>
      </c>
      <c r="AB206" s="8">
        <v>5.5998633646721405</v>
      </c>
      <c r="AC206" s="8">
        <v>2.0034792550211761E-2</v>
      </c>
      <c r="AD206" s="8">
        <v>1.5416459652863319</v>
      </c>
      <c r="AE206" s="8">
        <v>2.5573483722960344E-3</v>
      </c>
      <c r="AF206" s="8">
        <v>-1.1700898139672218</v>
      </c>
      <c r="AG206" s="8">
        <v>-1.0413948404715365</v>
      </c>
      <c r="AH206" s="8">
        <v>1.2416303658039021</v>
      </c>
      <c r="AI206" s="8">
        <v>5.5998633646721405</v>
      </c>
    </row>
    <row r="207" spans="24:35" x14ac:dyDescent="0.25">
      <c r="X207" t="str">
        <v>Bhutan</v>
      </c>
      <c r="Y207">
        <v>61.7</v>
      </c>
      <c r="Z207" s="8">
        <v>60.681617043962696</v>
      </c>
      <c r="AA207" s="8">
        <v>1.018382956037307</v>
      </c>
      <c r="AB207" s="8">
        <v>1.0424342704383289</v>
      </c>
      <c r="AC207" s="8">
        <v>2.3072259885420537E-2</v>
      </c>
      <c r="AD207" s="8">
        <v>0.28653771491862162</v>
      </c>
      <c r="AE207" s="8">
        <v>1.0205579699173762E-4</v>
      </c>
      <c r="AF207" s="8">
        <v>-1.1700898139672218</v>
      </c>
      <c r="AG207" s="8">
        <v>-1.040900524763881</v>
      </c>
      <c r="AH207" s="8">
        <v>0.53529217715059285</v>
      </c>
      <c r="AI207" s="8">
        <v>1.0424342704383289</v>
      </c>
    </row>
    <row r="208" spans="24:35" x14ac:dyDescent="0.25">
      <c r="X208" t="str">
        <v>Bhutan</v>
      </c>
      <c r="Y208">
        <v>62</v>
      </c>
      <c r="Z208" s="8">
        <v>55.811662197152501</v>
      </c>
      <c r="AA208" s="8">
        <v>6.1883378028474993</v>
      </c>
      <c r="AB208" s="8">
        <v>6.3153377270791937</v>
      </c>
      <c r="AC208" s="8">
        <v>2.0109759718334331E-2</v>
      </c>
      <c r="AD208" s="8">
        <v>1.738550011584886</v>
      </c>
      <c r="AE208" s="8">
        <v>3.264752212346911E-3</v>
      </c>
      <c r="AF208" s="8">
        <v>-1.1521925343545227</v>
      </c>
      <c r="AG208" s="8">
        <v>-1.038942950608672</v>
      </c>
      <c r="AH208" s="8">
        <v>1.3185408645866408</v>
      </c>
      <c r="AI208" s="8">
        <v>6.3153377270791937</v>
      </c>
    </row>
    <row r="209" spans="24:35" x14ac:dyDescent="0.25">
      <c r="X209" t="str">
        <v>Bosnia and Herzegovina</v>
      </c>
      <c r="Y209">
        <v>77.2</v>
      </c>
      <c r="Z209" s="8">
        <v>75.486709412624165</v>
      </c>
      <c r="AA209" s="8">
        <v>1.7132905873758375</v>
      </c>
      <c r="AB209" s="8">
        <v>1.7187179231258407</v>
      </c>
      <c r="AC209" s="8">
        <v>3.1577815515722515E-3</v>
      </c>
      <c r="AD209" s="8">
        <v>0.47722117882404963</v>
      </c>
      <c r="AE209" s="8">
        <v>3.7970076974576741E-5</v>
      </c>
      <c r="AF209" s="8">
        <v>-1.1521925343545227</v>
      </c>
      <c r="AG209" s="8">
        <v>-1.037751132201558</v>
      </c>
      <c r="AH209" s="8">
        <v>0.69081197067222977</v>
      </c>
      <c r="AI209" s="8">
        <v>1.7187179231258407</v>
      </c>
    </row>
    <row r="210" spans="24:35" x14ac:dyDescent="0.25">
      <c r="X210" t="str">
        <v>Bosnia and Herzegovina</v>
      </c>
      <c r="Y210">
        <v>77</v>
      </c>
      <c r="Z210" s="8">
        <v>76.488054142665405</v>
      </c>
      <c r="AA210" s="8">
        <v>0.51194585733459519</v>
      </c>
      <c r="AB210" s="8">
        <v>0.51399815857705655</v>
      </c>
      <c r="AC210" s="8">
        <v>3.9928182780711802E-3</v>
      </c>
      <c r="AD210" s="8">
        <v>0.14265752657027481</v>
      </c>
      <c r="AE210" s="8">
        <v>4.2939091730060917E-6</v>
      </c>
      <c r="AF210" s="8">
        <v>-1.1463081367501964</v>
      </c>
      <c r="AG210" s="8">
        <v>-1.0367514930411104</v>
      </c>
      <c r="AH210" s="8">
        <v>0.37770031317206343</v>
      </c>
      <c r="AI210" s="8">
        <v>0.51399815857705655</v>
      </c>
    </row>
    <row r="211" spans="24:35" x14ac:dyDescent="0.25">
      <c r="X211" t="str">
        <v>Bosnia and Herzegovina</v>
      </c>
      <c r="Y211">
        <v>76.8</v>
      </c>
      <c r="Z211" s="8">
        <v>75.071890024656199</v>
      </c>
      <c r="AA211" s="8">
        <v>1.7281099753437985</v>
      </c>
      <c r="AB211" s="8">
        <v>1.7335355649280875</v>
      </c>
      <c r="AC211" s="8">
        <v>3.1297826788538115E-3</v>
      </c>
      <c r="AD211" s="8">
        <v>0.48134222187075193</v>
      </c>
      <c r="AE211" s="8">
        <v>3.8285108065426565E-5</v>
      </c>
      <c r="AF211" s="8">
        <v>-1.1463081367501964</v>
      </c>
      <c r="AG211" s="8">
        <v>-1.0317036248982261</v>
      </c>
      <c r="AH211" s="8">
        <v>0.69378831200212066</v>
      </c>
      <c r="AI211" s="8">
        <v>1.7335355649280875</v>
      </c>
    </row>
    <row r="212" spans="24:35" x14ac:dyDescent="0.25">
      <c r="X212" t="str">
        <v>Bosnia and Herzegovina</v>
      </c>
      <c r="Y212">
        <v>76.900000000000006</v>
      </c>
      <c r="Z212" s="8">
        <v>74.08262656921886</v>
      </c>
      <c r="AA212" s="8">
        <v>2.8173734307811458</v>
      </c>
      <c r="AB212" s="8">
        <v>2.826283308007254</v>
      </c>
      <c r="AC212" s="8">
        <v>3.1525067571483252E-3</v>
      </c>
      <c r="AD212" s="8">
        <v>0.78475112307582406</v>
      </c>
      <c r="AE212" s="8">
        <v>1.0250324065238717E-4</v>
      </c>
      <c r="AF212" s="8">
        <v>-1.1463081367501964</v>
      </c>
      <c r="AG212" s="8">
        <v>-1.0314090239936167</v>
      </c>
      <c r="AH212" s="8">
        <v>0.88586179682601962</v>
      </c>
      <c r="AI212" s="8">
        <v>2.826283308007254</v>
      </c>
    </row>
    <row r="213" spans="24:35" x14ac:dyDescent="0.25">
      <c r="X213" t="str">
        <v>Bosnia and Herzegovina</v>
      </c>
      <c r="Y213">
        <v>76.400000000000006</v>
      </c>
      <c r="Z213" s="8">
        <v>73.671801785146272</v>
      </c>
      <c r="AA213" s="8">
        <v>2.7281982148537338</v>
      </c>
      <c r="AB213" s="8">
        <v>2.771790027965896</v>
      </c>
      <c r="AC213" s="8">
        <v>1.5726953583187618E-2</v>
      </c>
      <c r="AD213" s="8">
        <v>0.76475093382967407</v>
      </c>
      <c r="AE213" s="8">
        <v>4.9183048449590364E-4</v>
      </c>
      <c r="AF213" s="8">
        <v>-1.1375552391677688</v>
      </c>
      <c r="AG213" s="8">
        <v>-1.0290599117150248</v>
      </c>
      <c r="AH213" s="8">
        <v>0.87450039098314536</v>
      </c>
      <c r="AI213" s="8">
        <v>2.771790027965896</v>
      </c>
    </row>
    <row r="214" spans="24:35" x14ac:dyDescent="0.25">
      <c r="X214" t="str">
        <v>Bosnia and Herzegovina</v>
      </c>
      <c r="Y214">
        <v>76.099999999999994</v>
      </c>
      <c r="Z214" s="8">
        <v>72.882018140882252</v>
      </c>
      <c r="AA214" s="8">
        <v>3.2179818591177423</v>
      </c>
      <c r="AB214" s="8">
        <v>3.268902773418255</v>
      </c>
      <c r="AC214" s="8">
        <v>1.5577371928766591E-2</v>
      </c>
      <c r="AD214" s="8">
        <v>0.90197539239753188</v>
      </c>
      <c r="AE214" s="8">
        <v>6.7756096695943029E-4</v>
      </c>
      <c r="AF214" s="8">
        <v>-1.1375552391677688</v>
      </c>
      <c r="AG214" s="8">
        <v>-1.0230458218865293</v>
      </c>
      <c r="AH214" s="8">
        <v>0.94972385059949505</v>
      </c>
      <c r="AI214" s="8">
        <v>3.268902773418255</v>
      </c>
    </row>
    <row r="215" spans="24:35" x14ac:dyDescent="0.25">
      <c r="X215" t="str">
        <v>Bosnia and Herzegovina</v>
      </c>
      <c r="Y215">
        <v>76</v>
      </c>
      <c r="Z215" s="8">
        <v>73.621418756262358</v>
      </c>
      <c r="AA215" s="8">
        <v>2.3785812437376421</v>
      </c>
      <c r="AB215" s="8">
        <v>2.3837263529549535</v>
      </c>
      <c r="AC215" s="8">
        <v>2.1584311516853333E-3</v>
      </c>
      <c r="AD215" s="8">
        <v>0.66219986158014976</v>
      </c>
      <c r="AE215" s="8">
        <v>4.9923057844018342E-5</v>
      </c>
      <c r="AF215" s="8">
        <v>-1.1375552391677688</v>
      </c>
      <c r="AG215" s="8">
        <v>-1.0151504698030425</v>
      </c>
      <c r="AH215" s="8">
        <v>0.81375663535245579</v>
      </c>
      <c r="AI215" s="8">
        <v>2.3837263529549535</v>
      </c>
    </row>
    <row r="216" spans="24:35" x14ac:dyDescent="0.25">
      <c r="X216" t="str">
        <v>Bosnia and Herzegovina</v>
      </c>
      <c r="Y216">
        <v>75.400000000000006</v>
      </c>
      <c r="Z216" s="8">
        <v>74.743046547302697</v>
      </c>
      <c r="AA216" s="8">
        <v>0.65695345269730865</v>
      </c>
      <c r="AB216" s="8">
        <v>0.6589126578445571</v>
      </c>
      <c r="AC216" s="8">
        <v>2.9733912741294198E-3</v>
      </c>
      <c r="AD216" s="8">
        <v>0.18297136026215818</v>
      </c>
      <c r="AE216" s="8">
        <v>5.2548212344765321E-6</v>
      </c>
      <c r="AF216" s="8">
        <v>-1.1375552391677688</v>
      </c>
      <c r="AG216" s="8">
        <v>-1.0123811484403478</v>
      </c>
      <c r="AH216" s="8">
        <v>0.42775151696067448</v>
      </c>
      <c r="AI216" s="8">
        <v>0.6589126578445571</v>
      </c>
    </row>
    <row r="217" spans="24:35" x14ac:dyDescent="0.25">
      <c r="X217" t="str">
        <v>Bosnia and Herzegovina</v>
      </c>
      <c r="Y217">
        <v>75.7</v>
      </c>
      <c r="Z217" s="8">
        <v>75.092487909267433</v>
      </c>
      <c r="AA217" s="8">
        <v>0.60751209073256973</v>
      </c>
      <c r="AB217" s="8">
        <v>0.61470589135688913</v>
      </c>
      <c r="AC217" s="8">
        <v>1.1702833380106343E-2</v>
      </c>
      <c r="AD217" s="8">
        <v>0.16994681990148855</v>
      </c>
      <c r="AE217" s="8">
        <v>1.8000142996369774E-5</v>
      </c>
      <c r="AF217" s="8">
        <v>-1.1375552391677688</v>
      </c>
      <c r="AG217" s="8">
        <v>-1.011868760868613</v>
      </c>
      <c r="AH217" s="8">
        <v>0.41224606717528373</v>
      </c>
      <c r="AI217" s="8">
        <v>0.61470589135688913</v>
      </c>
    </row>
    <row r="218" spans="24:35" x14ac:dyDescent="0.25">
      <c r="X218" t="str">
        <v>Bosnia and Herzegovina</v>
      </c>
      <c r="Y218">
        <v>75</v>
      </c>
      <c r="Z218" s="8">
        <v>66.076173891468528</v>
      </c>
      <c r="AA218" s="8">
        <v>8.9238261085314718</v>
      </c>
      <c r="AB218" s="8">
        <v>9.2007399993516152</v>
      </c>
      <c r="AC218" s="8">
        <v>3.0096915122007427E-2</v>
      </c>
      <c r="AD218" s="8">
        <v>2.5199319931824578</v>
      </c>
      <c r="AE218" s="8">
        <v>1.0370929515962397E-2</v>
      </c>
      <c r="AF218" s="8">
        <v>-1.1375552391677688</v>
      </c>
      <c r="AG218" s="8">
        <v>-1.0095493171189773</v>
      </c>
      <c r="AH218" s="8">
        <v>1.5874293663601091</v>
      </c>
      <c r="AI218" s="8">
        <v>9.2007399993516152</v>
      </c>
    </row>
    <row r="219" spans="24:35" x14ac:dyDescent="0.25">
      <c r="X219" t="str">
        <v>Bosnia and Herzegovina</v>
      </c>
      <c r="Y219">
        <v>75.5</v>
      </c>
      <c r="Z219" s="8">
        <v>66.071430513913299</v>
      </c>
      <c r="AA219" s="8">
        <v>9.4285694860867011</v>
      </c>
      <c r="AB219" s="8">
        <v>9.7089174333627035</v>
      </c>
      <c r="AC219" s="8">
        <v>2.8875304502296518E-2</v>
      </c>
      <c r="AD219" s="8">
        <v>2.6607875432501578</v>
      </c>
      <c r="AE219" s="8">
        <v>1.1079454310501984E-2</v>
      </c>
      <c r="AF219" s="8">
        <v>-1.1375552391677688</v>
      </c>
      <c r="AG219" s="8">
        <v>-1.0053061207364855</v>
      </c>
      <c r="AH219" s="8">
        <v>1.6311920620362759</v>
      </c>
      <c r="AI219" s="8">
        <v>9.7089174333627035</v>
      </c>
    </row>
    <row r="220" spans="24:35" x14ac:dyDescent="0.25">
      <c r="X220" t="str">
        <v>Botswana</v>
      </c>
      <c r="Y220">
        <v>65.099999999999994</v>
      </c>
      <c r="Z220" s="8">
        <v>68.944127606320293</v>
      </c>
      <c r="AA220" s="8">
        <v>-3.8441276063202992</v>
      </c>
      <c r="AB220" s="8">
        <v>-3.8603195106962906</v>
      </c>
      <c r="AC220" s="8">
        <v>4.1944466853394815E-3</v>
      </c>
      <c r="AD220" s="8">
        <v>-1.0713032329859948</v>
      </c>
      <c r="AE220" s="8">
        <v>2.5443178499390045E-4</v>
      </c>
      <c r="AF220" s="8">
        <v>-1.1174634002413726</v>
      </c>
      <c r="AG220" s="8">
        <v>-1.0015115587512982</v>
      </c>
      <c r="AH220" s="8">
        <v>1.035037793023035</v>
      </c>
      <c r="AI220" s="8">
        <v>-3.8603195106962906</v>
      </c>
    </row>
    <row r="221" spans="24:35" x14ac:dyDescent="0.25">
      <c r="X221" t="str">
        <v>Botswana</v>
      </c>
      <c r="Y221">
        <v>64.2</v>
      </c>
      <c r="Z221" s="8">
        <v>68.03006861974859</v>
      </c>
      <c r="AA221" s="8">
        <v>-3.8300686197485874</v>
      </c>
      <c r="AB221" s="8">
        <v>-3.8464887995491885</v>
      </c>
      <c r="AC221" s="8">
        <v>4.2688749808723163E-3</v>
      </c>
      <c r="AD221" s="8">
        <v>-1.0674250864360919</v>
      </c>
      <c r="AE221" s="8">
        <v>2.5709436808697445E-4</v>
      </c>
      <c r="AF221" s="8">
        <v>-1.1174634002413726</v>
      </c>
      <c r="AG221" s="8">
        <v>-0.9943361224761218</v>
      </c>
      <c r="AH221" s="8">
        <v>1.0331626621380061</v>
      </c>
      <c r="AI221" s="8">
        <v>-3.8464887995491885</v>
      </c>
    </row>
    <row r="222" spans="24:35" x14ac:dyDescent="0.25">
      <c r="X222" t="str">
        <v>Botswana</v>
      </c>
      <c r="Y222">
        <v>63.4</v>
      </c>
      <c r="Z222" s="8">
        <v>71.900556507384564</v>
      </c>
      <c r="AA222" s="8">
        <v>-8.5005565073845659</v>
      </c>
      <c r="AB222" s="8">
        <v>-8.5459633635663224</v>
      </c>
      <c r="AC222" s="8">
        <v>5.3132519120474677E-3</v>
      </c>
      <c r="AD222" s="8">
        <v>-2.3703151069025581</v>
      </c>
      <c r="AE222" s="8">
        <v>1.5795473276533328E-3</v>
      </c>
      <c r="AF222" s="8">
        <v>-1.1174634002413726</v>
      </c>
      <c r="AG222" s="8">
        <v>-0.99271706076910748</v>
      </c>
      <c r="AH222" s="8">
        <v>1.5395827703967586</v>
      </c>
      <c r="AI222" s="8">
        <v>-8.5459633635663224</v>
      </c>
    </row>
    <row r="223" spans="24:35" x14ac:dyDescent="0.25">
      <c r="X223" t="str">
        <v>Botswana</v>
      </c>
      <c r="Y223">
        <v>62.2</v>
      </c>
      <c r="Z223" s="8">
        <v>65.713003072525851</v>
      </c>
      <c r="AA223" s="8">
        <v>-3.5130030725258479</v>
      </c>
      <c r="AB223" s="8">
        <v>-3.5243171789279275</v>
      </c>
      <c r="AC223" s="8">
        <v>3.2102974356925397E-3</v>
      </c>
      <c r="AD223" s="8">
        <v>-0.978540150708192</v>
      </c>
      <c r="AE223" s="8">
        <v>1.6231005619075497E-4</v>
      </c>
      <c r="AF223" s="8">
        <v>-1.1174634002413726</v>
      </c>
      <c r="AG223" s="8">
        <v>-0.99264175489645157</v>
      </c>
      <c r="AH223" s="8">
        <v>0.98921188362665358</v>
      </c>
      <c r="AI223" s="8">
        <v>-3.5243171789279275</v>
      </c>
    </row>
    <row r="224" spans="24:35" x14ac:dyDescent="0.25">
      <c r="X224" t="str">
        <v>Botswana</v>
      </c>
      <c r="Y224">
        <v>61.1</v>
      </c>
      <c r="Z224" s="8">
        <v>64.7321087894464</v>
      </c>
      <c r="AA224" s="8">
        <v>-3.6321087894463986</v>
      </c>
      <c r="AB224" s="8">
        <v>-3.6449010676031159</v>
      </c>
      <c r="AC224" s="8">
        <v>3.5096365908031703E-3</v>
      </c>
      <c r="AD224" s="8">
        <v>-1.011868760868613</v>
      </c>
      <c r="AE224" s="8">
        <v>1.8979458683434164E-4</v>
      </c>
      <c r="AF224" s="8">
        <v>-1.1174634002413726</v>
      </c>
      <c r="AG224" s="8">
        <v>-0.98701277971383505</v>
      </c>
      <c r="AH224" s="8">
        <v>1.0059168757251331</v>
      </c>
      <c r="AI224" s="8">
        <v>-3.6449010676031159</v>
      </c>
    </row>
    <row r="225" spans="24:35" x14ac:dyDescent="0.25">
      <c r="X225" t="str">
        <v>Botswana</v>
      </c>
      <c r="Y225">
        <v>59.2</v>
      </c>
      <c r="Z225" s="8">
        <v>62.630765807369279</v>
      </c>
      <c r="AA225" s="8">
        <v>-3.4307658073692764</v>
      </c>
      <c r="AB225" s="8">
        <v>-3.4458078509821615</v>
      </c>
      <c r="AC225" s="8">
        <v>4.3653170064597586E-3</v>
      </c>
      <c r="AD225" s="8">
        <v>-0.95618726751133798</v>
      </c>
      <c r="AE225" s="8">
        <v>2.1098330069518588E-4</v>
      </c>
      <c r="AF225" s="8">
        <v>-1.1174634002413726</v>
      </c>
      <c r="AG225" s="8">
        <v>-0.98672339853065394</v>
      </c>
      <c r="AH225" s="8">
        <v>0.97784828450600558</v>
      </c>
      <c r="AI225" s="8">
        <v>-3.4458078509821615</v>
      </c>
    </row>
    <row r="226" spans="24:35" x14ac:dyDescent="0.25">
      <c r="X226" t="str">
        <v>Botswana</v>
      </c>
      <c r="Y226">
        <v>57.5</v>
      </c>
      <c r="Z226" s="8">
        <v>60.034293154751317</v>
      </c>
      <c r="AA226" s="8">
        <v>-2.5342931547513174</v>
      </c>
      <c r="AB226" s="8">
        <v>-2.5488259398397775</v>
      </c>
      <c r="AC226" s="8">
        <v>5.7017565857688706E-3</v>
      </c>
      <c r="AD226" s="8">
        <v>-0.70680629082241653</v>
      </c>
      <c r="AE226" s="8">
        <v>1.5077842838237242E-4</v>
      </c>
      <c r="AF226" s="8">
        <v>-1.1005940465096573</v>
      </c>
      <c r="AG226" s="8">
        <v>-0.98599791595026287</v>
      </c>
      <c r="AH226" s="8">
        <v>0.84071772362810127</v>
      </c>
      <c r="AI226" s="8">
        <v>-2.5488259398397775</v>
      </c>
    </row>
    <row r="227" spans="24:35" x14ac:dyDescent="0.25">
      <c r="X227" t="str">
        <v>Botswana</v>
      </c>
      <c r="Y227">
        <v>56.9</v>
      </c>
      <c r="Z227" s="8">
        <v>59.349972507914281</v>
      </c>
      <c r="AA227" s="8">
        <v>-2.449972507914282</v>
      </c>
      <c r="AB227" s="8">
        <v>-2.4653107379233354</v>
      </c>
      <c r="AC227" s="8">
        <v>6.2216213855352635E-3</v>
      </c>
      <c r="AD227" s="8">
        <v>-0.68346822857985434</v>
      </c>
      <c r="AE227" s="8">
        <v>1.539207234682116E-4</v>
      </c>
      <c r="AF227" s="8">
        <v>-1.1005940465096573</v>
      </c>
      <c r="AG227" s="8">
        <v>-0.98286037232688295</v>
      </c>
      <c r="AH227" s="8">
        <v>0.8267213730029328</v>
      </c>
      <c r="AI227" s="8">
        <v>-2.4653107379233354</v>
      </c>
    </row>
    <row r="228" spans="24:35" x14ac:dyDescent="0.25">
      <c r="X228" t="str">
        <v>Botswana</v>
      </c>
      <c r="Y228">
        <v>54.8</v>
      </c>
      <c r="Z228" s="8">
        <v>57.404953062800246</v>
      </c>
      <c r="AA228" s="8">
        <v>-2.6049530628002486</v>
      </c>
      <c r="AB228" s="8">
        <v>-2.6269785662242287</v>
      </c>
      <c r="AC228" s="8">
        <v>8.3843483563848329E-3</v>
      </c>
      <c r="AD228" s="8">
        <v>-0.72749515886651428</v>
      </c>
      <c r="AE228" s="8">
        <v>2.3552258295522668E-4</v>
      </c>
      <c r="AF228" s="8">
        <v>-1.0950400512086547</v>
      </c>
      <c r="AG228" s="8">
        <v>-0.98107655331799892</v>
      </c>
      <c r="AH228" s="8">
        <v>0.85293326753416898</v>
      </c>
      <c r="AI228" s="8">
        <v>-2.6269785662242287</v>
      </c>
    </row>
    <row r="229" spans="24:35" x14ac:dyDescent="0.25">
      <c r="X229" t="str">
        <v>Botswana</v>
      </c>
      <c r="Y229">
        <v>51.7</v>
      </c>
      <c r="Z229" s="8">
        <v>53.559777618621695</v>
      </c>
      <c r="AA229" s="8">
        <v>-1.8597776186216919</v>
      </c>
      <c r="AB229" s="8">
        <v>-1.9069525402556964</v>
      </c>
      <c r="AC229" s="8">
        <v>2.4738382648830274E-2</v>
      </c>
      <c r="AD229" s="8">
        <v>-0.52372383880018225</v>
      </c>
      <c r="AE229" s="8">
        <v>3.6618559375541597E-4</v>
      </c>
      <c r="AF229" s="8">
        <v>-1.0950400512086547</v>
      </c>
      <c r="AG229" s="8">
        <v>-0.978540150708192</v>
      </c>
      <c r="AH229" s="8">
        <v>0.72368766660775852</v>
      </c>
      <c r="AI229" s="8">
        <v>-1.9069525402556964</v>
      </c>
    </row>
    <row r="230" spans="24:35" x14ac:dyDescent="0.25">
      <c r="X230" t="str">
        <v>Botswana</v>
      </c>
      <c r="Y230">
        <v>48.1</v>
      </c>
      <c r="Z230" s="8">
        <v>48.832038164437478</v>
      </c>
      <c r="AA230" s="8">
        <v>-0.73203816443747627</v>
      </c>
      <c r="AB230" s="8">
        <v>-0.74651834436161379</v>
      </c>
      <c r="AC230" s="8">
        <v>1.9396951238378819E-2</v>
      </c>
      <c r="AD230" s="8">
        <v>-0.20558385031389373</v>
      </c>
      <c r="AE230" s="8">
        <v>4.4001210569370359E-5</v>
      </c>
      <c r="AF230" s="8">
        <v>-1.0895196306228982</v>
      </c>
      <c r="AG230" s="8">
        <v>-0.97615217773450702</v>
      </c>
      <c r="AH230" s="8">
        <v>0.4534135532975318</v>
      </c>
      <c r="AI230" s="8">
        <v>-0.74651834436161379</v>
      </c>
    </row>
    <row r="231" spans="24:35" x14ac:dyDescent="0.25">
      <c r="X231" t="str">
        <v>Botswana</v>
      </c>
      <c r="Y231">
        <v>46.4</v>
      </c>
      <c r="Z231" s="8">
        <v>46.710904783330008</v>
      </c>
      <c r="AA231" s="8">
        <v>-0.31090478333000959</v>
      </c>
      <c r="AB231" s="8">
        <v>-0.3212695048271656</v>
      </c>
      <c r="AC231" s="8">
        <v>3.2261765718261878E-2</v>
      </c>
      <c r="AD231" s="8">
        <v>-8.7892202092477292E-2</v>
      </c>
      <c r="AE231" s="8">
        <v>1.3554307170247125E-5</v>
      </c>
      <c r="AF231" s="8">
        <v>-1.0895196306228982</v>
      </c>
      <c r="AG231" s="8">
        <v>-0.97256997538873158</v>
      </c>
      <c r="AH231" s="8">
        <v>0.29646619047115186</v>
      </c>
      <c r="AI231" s="8">
        <v>-0.3212695048271656</v>
      </c>
    </row>
    <row r="232" spans="24:35" x14ac:dyDescent="0.25">
      <c r="X232" t="str">
        <v>Botswana</v>
      </c>
      <c r="Y232">
        <v>46</v>
      </c>
      <c r="Z232" s="8">
        <v>44.353241703652202</v>
      </c>
      <c r="AA232" s="8">
        <v>1.646758296347798</v>
      </c>
      <c r="AB232" s="8">
        <v>1.6876702584435139</v>
      </c>
      <c r="AC232" s="8">
        <v>2.4241679848910666E-2</v>
      </c>
      <c r="AD232" s="8">
        <v>0.46361835352270747</v>
      </c>
      <c r="AE232" s="8">
        <v>2.8105291100795544E-4</v>
      </c>
      <c r="AF232" s="8">
        <v>-1.0895196306228982</v>
      </c>
      <c r="AG232" s="8">
        <v>-0.97204175565278372</v>
      </c>
      <c r="AH232" s="8">
        <v>0.68089525884875091</v>
      </c>
      <c r="AI232" s="8">
        <v>1.6876702584435139</v>
      </c>
    </row>
    <row r="233" spans="24:35" x14ac:dyDescent="0.25">
      <c r="X233" t="str">
        <v>Botswana</v>
      </c>
      <c r="Y233">
        <v>46.7</v>
      </c>
      <c r="Z233" s="8">
        <v>42.678705693959884</v>
      </c>
      <c r="AA233" s="8">
        <v>4.0212943060401187</v>
      </c>
      <c r="AB233" s="8">
        <v>4.1305590032909292</v>
      </c>
      <c r="AC233" s="8">
        <v>2.645276272866607E-2</v>
      </c>
      <c r="AD233" s="8">
        <v>1.133415731838767</v>
      </c>
      <c r="AE233" s="8">
        <v>1.8371257293204794E-3</v>
      </c>
      <c r="AF233" s="8">
        <v>-1.0895196306228982</v>
      </c>
      <c r="AG233" s="8">
        <v>-0.97202160568125395</v>
      </c>
      <c r="AH233" s="8">
        <v>1.0646199941006025</v>
      </c>
      <c r="AI233" s="8">
        <v>4.1305590032909292</v>
      </c>
    </row>
    <row r="234" spans="24:35" x14ac:dyDescent="0.25">
      <c r="X234" t="str">
        <v>Botswana</v>
      </c>
      <c r="Y234">
        <v>47.8</v>
      </c>
      <c r="Z234" s="8">
        <v>43.164314660505681</v>
      </c>
      <c r="AA234" s="8">
        <v>4.6356853394943158</v>
      </c>
      <c r="AB234" s="8">
        <v>4.7713946021700151</v>
      </c>
      <c r="AC234" s="8">
        <v>2.844226352898567E-2</v>
      </c>
      <c r="AD234" s="8">
        <v>1.3079210632652858</v>
      </c>
      <c r="AE234" s="8">
        <v>2.6357548142228512E-3</v>
      </c>
      <c r="AF234" s="8">
        <v>-1.0895196306228982</v>
      </c>
      <c r="AG234" s="8">
        <v>-0.97158790302081488</v>
      </c>
      <c r="AH234" s="8">
        <v>1.1436437658927214</v>
      </c>
      <c r="AI234" s="8">
        <v>4.7713946021700151</v>
      </c>
    </row>
    <row r="235" spans="24:35" x14ac:dyDescent="0.25">
      <c r="X235" t="str">
        <v>Brazil</v>
      </c>
      <c r="Y235">
        <v>74.8</v>
      </c>
      <c r="Z235" s="8">
        <v>75.699648912159105</v>
      </c>
      <c r="AA235" s="8">
        <v>-0.89964891215910825</v>
      </c>
      <c r="AB235" s="8">
        <v>-0.90268107946861098</v>
      </c>
      <c r="AC235" s="8">
        <v>3.3590682007954877E-3</v>
      </c>
      <c r="AD235" s="8">
        <v>-0.25061415170702783</v>
      </c>
      <c r="AE235" s="8">
        <v>1.1141346556913536E-5</v>
      </c>
      <c r="AF235" s="8">
        <v>-1.0758617643853021</v>
      </c>
      <c r="AG235" s="8">
        <v>-0.97057348200235072</v>
      </c>
      <c r="AH235" s="8">
        <v>0.50061377498729276</v>
      </c>
      <c r="AI235" s="8">
        <v>-0.90268107946861098</v>
      </c>
    </row>
    <row r="236" spans="24:35" x14ac:dyDescent="0.25">
      <c r="X236" t="str">
        <v>Brazil</v>
      </c>
      <c r="Y236">
        <v>74.7</v>
      </c>
      <c r="Z236" s="8">
        <v>75.170319356348216</v>
      </c>
      <c r="AA236" s="8">
        <v>-0.47031935634821309</v>
      </c>
      <c r="AB236" s="8">
        <v>-0.47228113772488767</v>
      </c>
      <c r="AC236" s="8">
        <v>4.1538423196933773E-3</v>
      </c>
      <c r="AD236" s="8">
        <v>-0.13106858732814447</v>
      </c>
      <c r="AE236" s="8">
        <v>3.7713895277807512E-6</v>
      </c>
      <c r="AF236" s="8">
        <v>-1.0758617643853021</v>
      </c>
      <c r="AG236" s="8">
        <v>-0.96500683945327348</v>
      </c>
      <c r="AH236" s="8">
        <v>0.36203395880517131</v>
      </c>
      <c r="AI236" s="8">
        <v>-0.47228113772488767</v>
      </c>
    </row>
    <row r="237" spans="24:35" x14ac:dyDescent="0.25">
      <c r="X237" t="str">
        <v>Brazil</v>
      </c>
      <c r="Y237">
        <v>74.5</v>
      </c>
      <c r="Z237" s="8">
        <v>75.115631818640651</v>
      </c>
      <c r="AA237" s="8">
        <v>-0.61563181864065086</v>
      </c>
      <c r="AB237" s="8">
        <v>-0.61856500798721969</v>
      </c>
      <c r="AC237" s="8">
        <v>4.7419257615514444E-3</v>
      </c>
      <c r="AD237" s="8">
        <v>-0.17161494087345178</v>
      </c>
      <c r="AE237" s="8">
        <v>7.3854273440340479E-6</v>
      </c>
      <c r="AF237" s="8">
        <v>-1.0704544602760233</v>
      </c>
      <c r="AG237" s="8">
        <v>-0.96320583727740727</v>
      </c>
      <c r="AH237" s="8">
        <v>0.41426433695582798</v>
      </c>
      <c r="AI237" s="8">
        <v>-0.61856500798721969</v>
      </c>
    </row>
    <row r="238" spans="24:35" x14ac:dyDescent="0.25">
      <c r="X238" t="str">
        <v>Brazil</v>
      </c>
      <c r="Y238">
        <v>74.099999999999994</v>
      </c>
      <c r="Z238" s="8">
        <v>74.839097307552365</v>
      </c>
      <c r="AA238" s="8">
        <v>-0.73909730755237035</v>
      </c>
      <c r="AB238" s="8">
        <v>-0.7470445289453892</v>
      </c>
      <c r="AC238" s="8">
        <v>1.0638216445059818E-2</v>
      </c>
      <c r="AD238" s="8">
        <v>-0.20664549727805018</v>
      </c>
      <c r="AE238" s="8">
        <v>2.4166401346858812E-5</v>
      </c>
      <c r="AF238" s="8">
        <v>-1.0704544602760233</v>
      </c>
      <c r="AG238" s="8">
        <v>-0.96261532874796207</v>
      </c>
      <c r="AH238" s="8">
        <v>0.45458277274666953</v>
      </c>
      <c r="AI238" s="8">
        <v>-0.7470445289453892</v>
      </c>
    </row>
    <row r="239" spans="24:35" x14ac:dyDescent="0.25">
      <c r="X239" t="str">
        <v>Brazil</v>
      </c>
      <c r="Y239">
        <v>73.8</v>
      </c>
      <c r="Z239" s="8">
        <v>74.47446072224291</v>
      </c>
      <c r="AA239" s="8">
        <v>-0.67446072224291242</v>
      </c>
      <c r="AB239" s="8">
        <v>-0.68064429373565527</v>
      </c>
      <c r="AC239" s="8">
        <v>9.0848796495521453E-3</v>
      </c>
      <c r="AD239" s="8">
        <v>-0.18842578243852012</v>
      </c>
      <c r="AE239" s="8">
        <v>1.713206750028835E-5</v>
      </c>
      <c r="AF239" s="8">
        <v>-1.0704544602760233</v>
      </c>
      <c r="AG239" s="8">
        <v>-0.95618726751133798</v>
      </c>
      <c r="AH239" s="8">
        <v>0.43408038706963037</v>
      </c>
      <c r="AI239" s="8">
        <v>-0.68064429373565527</v>
      </c>
    </row>
    <row r="240" spans="24:35" x14ac:dyDescent="0.25">
      <c r="X240" t="str">
        <v>Brazil</v>
      </c>
      <c r="Y240">
        <v>73.599999999999994</v>
      </c>
      <c r="Z240" s="8">
        <v>74.22517627489762</v>
      </c>
      <c r="AA240" s="8">
        <v>-0.62517627489762617</v>
      </c>
      <c r="AB240" s="8">
        <v>-0.63120524892511876</v>
      </c>
      <c r="AC240" s="8">
        <v>9.5515270789640703E-3</v>
      </c>
      <c r="AD240" s="8">
        <v>-0.17469820264092001</v>
      </c>
      <c r="AE240" s="8">
        <v>1.5490455812655763E-5</v>
      </c>
      <c r="AF240" s="8">
        <v>-1.0704544602760233</v>
      </c>
      <c r="AG240" s="8">
        <v>-0.95463389033168689</v>
      </c>
      <c r="AH240" s="8">
        <v>0.41796914077587116</v>
      </c>
      <c r="AI240" s="8">
        <v>-0.63120524892511876</v>
      </c>
    </row>
    <row r="241" spans="24:35" x14ac:dyDescent="0.25">
      <c r="X241" t="str">
        <v>Brazil</v>
      </c>
      <c r="Y241">
        <v>73.400000000000006</v>
      </c>
      <c r="Z241" s="8">
        <v>72.325296367796</v>
      </c>
      <c r="AA241" s="8">
        <v>1.074703632204006</v>
      </c>
      <c r="AB241" s="8">
        <v>1.0840829881933673</v>
      </c>
      <c r="AC241" s="8">
        <v>8.6518800603928164E-3</v>
      </c>
      <c r="AD241" s="8">
        <v>0.30017707042677355</v>
      </c>
      <c r="AE241" s="8">
        <v>4.1389076056730141E-5</v>
      </c>
      <c r="AF241" s="8">
        <v>-1.0597326997110486</v>
      </c>
      <c r="AG241" s="8">
        <v>-0.95337504802796857</v>
      </c>
      <c r="AH241" s="8">
        <v>0.54788417610547357</v>
      </c>
      <c r="AI241" s="8">
        <v>1.0840829881933673</v>
      </c>
    </row>
    <row r="242" spans="24:35" x14ac:dyDescent="0.25">
      <c r="X242" t="str">
        <v>Brazil</v>
      </c>
      <c r="Y242">
        <v>73.3</v>
      </c>
      <c r="Z242" s="8">
        <v>73.861212986234079</v>
      </c>
      <c r="AA242" s="8">
        <v>-0.56121298623408222</v>
      </c>
      <c r="AB242" s="8">
        <v>-0.5635430226610143</v>
      </c>
      <c r="AC242" s="8">
        <v>4.1346203097853522E-3</v>
      </c>
      <c r="AD242" s="8">
        <v>-0.15639731260051548</v>
      </c>
      <c r="AE242" s="8">
        <v>5.3449047519593193E-6</v>
      </c>
      <c r="AF242" s="8">
        <v>-1.0570712344634026</v>
      </c>
      <c r="AG242" s="8">
        <v>-0.95251405788862009</v>
      </c>
      <c r="AH242" s="8">
        <v>0.39547100096026699</v>
      </c>
      <c r="AI242" s="8">
        <v>-0.5635430226610143</v>
      </c>
    </row>
    <row r="243" spans="24:35" x14ac:dyDescent="0.25">
      <c r="X243" t="str">
        <v>Brazil</v>
      </c>
      <c r="Y243">
        <v>73</v>
      </c>
      <c r="Z243" s="8">
        <v>73.865171062139794</v>
      </c>
      <c r="AA243" s="8">
        <v>-0.86517106213979389</v>
      </c>
      <c r="AB243" s="8">
        <v>-0.86873029485174313</v>
      </c>
      <c r="AC243" s="8">
        <v>4.0970514474308285E-3</v>
      </c>
      <c r="AD243" s="8">
        <v>-0.24109897697914559</v>
      </c>
      <c r="AE243" s="8">
        <v>1.2586110304315174E-5</v>
      </c>
      <c r="AF243" s="8">
        <v>-1.0570712344634026</v>
      </c>
      <c r="AG243" s="8">
        <v>-0.95208414220028559</v>
      </c>
      <c r="AH243" s="8">
        <v>0.49101830615481701</v>
      </c>
      <c r="AI243" s="8">
        <v>-0.86873029485174313</v>
      </c>
    </row>
    <row r="244" spans="24:35" x14ac:dyDescent="0.25">
      <c r="X244" t="str">
        <v>Brazil</v>
      </c>
      <c r="Y244">
        <v>72.7</v>
      </c>
      <c r="Z244" s="8">
        <v>73.695811167955213</v>
      </c>
      <c r="AA244" s="8">
        <v>-0.99581116795521041</v>
      </c>
      <c r="AB244" s="8">
        <v>-1.0041872819908866</v>
      </c>
      <c r="AC244" s="8">
        <v>8.3411871330114802E-3</v>
      </c>
      <c r="AD244" s="8">
        <v>-0.27809792371166742</v>
      </c>
      <c r="AE244" s="8">
        <v>3.423792850416556E-5</v>
      </c>
      <c r="AF244" s="8">
        <v>-1.0570712344634026</v>
      </c>
      <c r="AG244" s="8">
        <v>-0.95032820504586235</v>
      </c>
      <c r="AH244" s="8">
        <v>0.52734990633512724</v>
      </c>
      <c r="AI244" s="8">
        <v>-1.0041872819908866</v>
      </c>
    </row>
    <row r="245" spans="24:35" x14ac:dyDescent="0.25">
      <c r="X245" t="str">
        <v>Brazil</v>
      </c>
      <c r="Y245">
        <v>72</v>
      </c>
      <c r="Z245" s="8">
        <v>76.388970644878995</v>
      </c>
      <c r="AA245" s="8">
        <v>-4.3889706448789951</v>
      </c>
      <c r="AB245" s="8">
        <v>-4.4256273792657925</v>
      </c>
      <c r="AC245" s="8">
        <v>8.2828334257274965E-3</v>
      </c>
      <c r="AD245" s="8">
        <v>-1.2256618048485042</v>
      </c>
      <c r="AE245" s="8">
        <v>6.6035702219422799E-4</v>
      </c>
      <c r="AF245" s="8">
        <v>-1.0491313979639725</v>
      </c>
      <c r="AG245" s="8">
        <v>-0.94954367429860687</v>
      </c>
      <c r="AH245" s="8">
        <v>1.1070961136452897</v>
      </c>
      <c r="AI245" s="8">
        <v>-4.4256273792657925</v>
      </c>
    </row>
    <row r="246" spans="24:35" x14ac:dyDescent="0.25">
      <c r="X246" t="str">
        <v>Brazil</v>
      </c>
      <c r="Y246">
        <v>71.8</v>
      </c>
      <c r="Z246" s="8">
        <v>74.463266272897357</v>
      </c>
      <c r="AA246" s="8">
        <v>-2.66326627289736</v>
      </c>
      <c r="AB246" s="8">
        <v>-2.6850289183279163</v>
      </c>
      <c r="AC246" s="8">
        <v>8.1051810213310753E-3</v>
      </c>
      <c r="AD246" s="8">
        <v>-0.74367583571781126</v>
      </c>
      <c r="AE246" s="8">
        <v>2.3785420651504868E-4</v>
      </c>
      <c r="AF246" s="8">
        <v>-1.0491313979639725</v>
      </c>
      <c r="AG246" s="8">
        <v>-0.94611542416964378</v>
      </c>
      <c r="AH246" s="8">
        <v>0.86236641615835852</v>
      </c>
      <c r="AI246" s="8">
        <v>-2.6850289183279163</v>
      </c>
    </row>
    <row r="247" spans="24:35" x14ac:dyDescent="0.25">
      <c r="X247" t="str">
        <v>Brazil</v>
      </c>
      <c r="Y247">
        <v>71.400000000000006</v>
      </c>
      <c r="Z247" s="8">
        <v>74.392705010276472</v>
      </c>
      <c r="AA247" s="8">
        <v>-2.9927050102764667</v>
      </c>
      <c r="AB247" s="8">
        <v>-3.0089524997384123</v>
      </c>
      <c r="AC247" s="8">
        <v>5.3997161681210038E-3</v>
      </c>
      <c r="AD247" s="8">
        <v>-0.83452915373159609</v>
      </c>
      <c r="AE247" s="8">
        <v>1.9899940525056075E-4</v>
      </c>
      <c r="AF247" s="8">
        <v>-1.0491313979639725</v>
      </c>
      <c r="AG247" s="8">
        <v>-0.94591101856297222</v>
      </c>
      <c r="AH247" s="8">
        <v>0.91352567217982228</v>
      </c>
      <c r="AI247" s="8">
        <v>-3.0089524997384123</v>
      </c>
    </row>
    <row r="248" spans="24:35" x14ac:dyDescent="0.25">
      <c r="X248" t="str">
        <v>Brazil</v>
      </c>
      <c r="Y248">
        <v>71</v>
      </c>
      <c r="Z248" s="8">
        <v>74.088976927288272</v>
      </c>
      <c r="AA248" s="8">
        <v>-3.0889769272882717</v>
      </c>
      <c r="AB248" s="8">
        <v>-3.1073522554666329</v>
      </c>
      <c r="AC248" s="8">
        <v>5.9135001981298644E-3</v>
      </c>
      <c r="AD248" s="8">
        <v>-0.86159757555095617</v>
      </c>
      <c r="AE248" s="8">
        <v>2.324212193579651E-4</v>
      </c>
      <c r="AF248" s="8">
        <v>-1.0491313979639725</v>
      </c>
      <c r="AG248" s="8">
        <v>-0.93705258703699601</v>
      </c>
      <c r="AH248" s="8">
        <v>0.92822280490782827</v>
      </c>
      <c r="AI248" s="8">
        <v>-3.1073522554666329</v>
      </c>
    </row>
    <row r="249" spans="24:35" x14ac:dyDescent="0.25">
      <c r="X249" t="str">
        <v>Brazil</v>
      </c>
      <c r="Y249">
        <v>75</v>
      </c>
      <c r="Z249" s="8">
        <v>73.739853696162115</v>
      </c>
      <c r="AA249" s="8">
        <v>1.2601463038378853</v>
      </c>
      <c r="AB249" s="8">
        <v>1.2703045980910872</v>
      </c>
      <c r="AC249" s="8">
        <v>7.9967389462865506E-3</v>
      </c>
      <c r="AD249" s="8">
        <v>0.35185709421384259</v>
      </c>
      <c r="AE249" s="8">
        <v>5.252654572674101E-5</v>
      </c>
      <c r="AF249" s="8">
        <v>-1.0386467129748296</v>
      </c>
      <c r="AG249" s="8">
        <v>-0.93675721481910768</v>
      </c>
      <c r="AH249" s="8">
        <v>0.59317543291495356</v>
      </c>
      <c r="AI249" s="8">
        <v>1.2703045980910872</v>
      </c>
    </row>
    <row r="250" spans="24:35" x14ac:dyDescent="0.25">
      <c r="X250" t="str">
        <v>Bulgaria</v>
      </c>
      <c r="Y250">
        <v>74.3</v>
      </c>
      <c r="Z250" s="8">
        <v>75.334475793213585</v>
      </c>
      <c r="AA250" s="8">
        <v>-1.0344757932135877</v>
      </c>
      <c r="AB250" s="8">
        <v>-1.0411337482011476</v>
      </c>
      <c r="AC250" s="8">
        <v>6.3949084342557073E-3</v>
      </c>
      <c r="AD250" s="8">
        <v>-0.28861262193054066</v>
      </c>
      <c r="AE250" s="8">
        <v>2.8216137406599498E-5</v>
      </c>
      <c r="AF250" s="8">
        <v>-1.0386467129748296</v>
      </c>
      <c r="AG250" s="8">
        <v>-0.93631970496459771</v>
      </c>
      <c r="AH250" s="8">
        <v>0.53722678817287273</v>
      </c>
      <c r="AI250" s="8">
        <v>-1.0411337482011476</v>
      </c>
    </row>
    <row r="251" spans="24:35" x14ac:dyDescent="0.25">
      <c r="X251" t="str">
        <v>Bulgaria</v>
      </c>
      <c r="Y251">
        <v>74.099999999999994</v>
      </c>
      <c r="Z251" s="8">
        <v>77.107616598194596</v>
      </c>
      <c r="AA251" s="8">
        <v>-3.0076165981946019</v>
      </c>
      <c r="AB251" s="8">
        <v>-3.028478278886761</v>
      </c>
      <c r="AC251" s="8">
        <v>6.888502664059928E-3</v>
      </c>
      <c r="AD251" s="8">
        <v>-0.83931572476189753</v>
      </c>
      <c r="AE251" s="8">
        <v>2.5717215230666371E-4</v>
      </c>
      <c r="AF251" s="8">
        <v>-1.0334469496720613</v>
      </c>
      <c r="AG251" s="8">
        <v>-0.93548846808132557</v>
      </c>
      <c r="AH251" s="8">
        <v>0.91614176018883542</v>
      </c>
      <c r="AI251" s="8">
        <v>-3.028478278886761</v>
      </c>
    </row>
    <row r="252" spans="24:35" x14ac:dyDescent="0.25">
      <c r="X252" t="str">
        <v>Bulgaria</v>
      </c>
      <c r="Y252">
        <v>73.900000000000006</v>
      </c>
      <c r="Z252" s="8">
        <v>75.117480696702742</v>
      </c>
      <c r="AA252" s="8">
        <v>-1.2174806967027365</v>
      </c>
      <c r="AB252" s="8">
        <v>-1.2215890990824008</v>
      </c>
      <c r="AC252" s="8">
        <v>3.3631622799763258E-3</v>
      </c>
      <c r="AD252" s="8">
        <v>-0.33915287907925268</v>
      </c>
      <c r="AE252" s="8">
        <v>2.0429056206543536E-5</v>
      </c>
      <c r="AF252" s="8">
        <v>-1.0334469496720613</v>
      </c>
      <c r="AG252" s="8">
        <v>-0.93491949306671496</v>
      </c>
      <c r="AH252" s="8">
        <v>0.58236833626086904</v>
      </c>
      <c r="AI252" s="8">
        <v>-1.2215890990824008</v>
      </c>
    </row>
    <row r="253" spans="24:35" x14ac:dyDescent="0.25">
      <c r="X253" t="str">
        <v>Bulgaria</v>
      </c>
      <c r="Y253">
        <v>73.7</v>
      </c>
      <c r="Z253" s="8">
        <v>74.892167515970399</v>
      </c>
      <c r="AA253" s="8">
        <v>-1.1921675159703966</v>
      </c>
      <c r="AB253" s="8">
        <v>-1.1959469385545651</v>
      </c>
      <c r="AC253" s="8">
        <v>3.1601925322341895E-3</v>
      </c>
      <c r="AD253" s="8">
        <v>-0.33206758942688619</v>
      </c>
      <c r="AE253" s="8">
        <v>1.8398717362347099E-5</v>
      </c>
      <c r="AF253" s="8">
        <v>-1.0334469496720613</v>
      </c>
      <c r="AG253" s="8">
        <v>-0.93183699999354763</v>
      </c>
      <c r="AH253" s="8">
        <v>0.57625306023212253</v>
      </c>
      <c r="AI253" s="8">
        <v>-1.1959469385545651</v>
      </c>
    </row>
    <row r="254" spans="24:35" x14ac:dyDescent="0.25">
      <c r="X254" t="str">
        <v>Bulgaria</v>
      </c>
      <c r="Y254">
        <v>73.400000000000006</v>
      </c>
      <c r="Z254" s="8">
        <v>74.271007612999014</v>
      </c>
      <c r="AA254" s="8">
        <v>-0.87100761299900853</v>
      </c>
      <c r="AB254" s="8">
        <v>-0.87762920823952706</v>
      </c>
      <c r="AC254" s="8">
        <v>7.5448665317339502E-3</v>
      </c>
      <c r="AD254" s="8">
        <v>-0.24314671221614731</v>
      </c>
      <c r="AE254" s="8">
        <v>2.3655050585739011E-5</v>
      </c>
      <c r="AF254" s="8">
        <v>-1.0334469496720613</v>
      </c>
      <c r="AG254" s="8">
        <v>-0.92616988779841747</v>
      </c>
      <c r="AH254" s="8">
        <v>0.49309908965252341</v>
      </c>
      <c r="AI254" s="8">
        <v>-0.87762920823952706</v>
      </c>
    </row>
    <row r="255" spans="24:35" x14ac:dyDescent="0.25">
      <c r="X255" t="str">
        <v>Bulgaria</v>
      </c>
      <c r="Y255">
        <v>73.2</v>
      </c>
      <c r="Z255" s="8">
        <v>74.136658133939093</v>
      </c>
      <c r="AA255" s="8">
        <v>-0.93665813393909048</v>
      </c>
      <c r="AB255" s="8">
        <v>-0.94003561390069756</v>
      </c>
      <c r="AC255" s="8">
        <v>3.5929276632320588E-3</v>
      </c>
      <c r="AD255" s="8">
        <v>-0.26095438556288114</v>
      </c>
      <c r="AE255" s="8">
        <v>1.2923711992332252E-5</v>
      </c>
      <c r="AF255" s="8">
        <v>-1.0334469496720613</v>
      </c>
      <c r="AG255" s="8">
        <v>-0.92306753322809687</v>
      </c>
      <c r="AH255" s="8">
        <v>0.51083694616078934</v>
      </c>
      <c r="AI255" s="8">
        <v>-0.94003561390069756</v>
      </c>
    </row>
    <row r="256" spans="24:35" x14ac:dyDescent="0.25">
      <c r="X256" t="str">
        <v>Bulgaria</v>
      </c>
      <c r="Y256">
        <v>72.900000000000006</v>
      </c>
      <c r="Z256" s="8">
        <v>73.825028179973629</v>
      </c>
      <c r="AA256" s="8">
        <v>-0.92502817997362285</v>
      </c>
      <c r="AB256" s="8">
        <v>-0.9297829839352566</v>
      </c>
      <c r="AC256" s="8">
        <v>5.1138857602117333E-3</v>
      </c>
      <c r="AD256" s="8">
        <v>-0.25791118110765732</v>
      </c>
      <c r="AE256" s="8">
        <v>1.7995519657833088E-5</v>
      </c>
      <c r="AF256" s="8">
        <v>-1.0205681915260707</v>
      </c>
      <c r="AG256" s="8">
        <v>-0.9195621547553654</v>
      </c>
      <c r="AH256" s="8">
        <v>0.50784956543021409</v>
      </c>
      <c r="AI256" s="8">
        <v>-0.9297829839352566</v>
      </c>
    </row>
    <row r="257" spans="24:35" x14ac:dyDescent="0.25">
      <c r="X257" t="str">
        <v>Bulgaria</v>
      </c>
      <c r="Y257">
        <v>72.599999999999994</v>
      </c>
      <c r="Z257" s="8">
        <v>71.785102245753492</v>
      </c>
      <c r="AA257" s="8">
        <v>0.8148977542465019</v>
      </c>
      <c r="AB257" s="8">
        <v>0.82093720082929322</v>
      </c>
      <c r="AC257" s="8">
        <v>7.3567705016782548E-3</v>
      </c>
      <c r="AD257" s="8">
        <v>0.22746177316701754</v>
      </c>
      <c r="AE257" s="8">
        <v>2.0181677558606676E-5</v>
      </c>
      <c r="AF257" s="8">
        <v>-1.0205681915260707</v>
      </c>
      <c r="AG257" s="8">
        <v>-0.91885456010998612</v>
      </c>
      <c r="AH257" s="8">
        <v>0.47692952641560948</v>
      </c>
      <c r="AI257" s="8">
        <v>0.82093720082929322</v>
      </c>
    </row>
    <row r="258" spans="24:35" x14ac:dyDescent="0.25">
      <c r="X258" t="str">
        <v>Bulgaria</v>
      </c>
      <c r="Y258">
        <v>72.2</v>
      </c>
      <c r="Z258" s="8">
        <v>71.651849845121063</v>
      </c>
      <c r="AA258" s="8">
        <v>0.54815015487893959</v>
      </c>
      <c r="AB258" s="8">
        <v>0.55216880672407265</v>
      </c>
      <c r="AC258" s="8">
        <v>7.2779407242778557E-3</v>
      </c>
      <c r="AD258" s="8">
        <v>0.15299864926503154</v>
      </c>
      <c r="AE258" s="8">
        <v>9.0323848602313245E-6</v>
      </c>
      <c r="AF258" s="8">
        <v>-1.0205681915260707</v>
      </c>
      <c r="AG258" s="8">
        <v>-0.91660462449417812</v>
      </c>
      <c r="AH258" s="8">
        <v>0.39115041769763143</v>
      </c>
      <c r="AI258" s="8">
        <v>0.55216880672407265</v>
      </c>
    </row>
    <row r="259" spans="24:35" x14ac:dyDescent="0.25">
      <c r="X259" t="str">
        <v>Bulgaria</v>
      </c>
      <c r="Y259">
        <v>72.099999999999994</v>
      </c>
      <c r="Z259" s="8">
        <v>75.909113970270425</v>
      </c>
      <c r="AA259" s="8">
        <v>-3.8091139702704311</v>
      </c>
      <c r="AB259" s="8">
        <v>-3.8262613185171261</v>
      </c>
      <c r="AC259" s="8">
        <v>4.4814890618449649E-3</v>
      </c>
      <c r="AD259" s="8">
        <v>-1.0616984638497122</v>
      </c>
      <c r="AE259" s="8">
        <v>2.6706795316271684E-4</v>
      </c>
      <c r="AF259" s="8">
        <v>-1.0205681915260707</v>
      </c>
      <c r="AG259" s="8">
        <v>-0.9151715633363926</v>
      </c>
      <c r="AH259" s="8">
        <v>1.0303875309075281</v>
      </c>
      <c r="AI259" s="8">
        <v>-3.8262613185171261</v>
      </c>
    </row>
    <row r="260" spans="24:35" x14ac:dyDescent="0.25">
      <c r="X260" t="str">
        <v>Bulgaria</v>
      </c>
      <c r="Y260">
        <v>72.2</v>
      </c>
      <c r="Z260" s="8">
        <v>73.188023745858004</v>
      </c>
      <c r="AA260" s="8">
        <v>-0.98802374585800123</v>
      </c>
      <c r="AB260" s="8">
        <v>-0.99204971752271776</v>
      </c>
      <c r="AC260" s="8">
        <v>4.0582357855712256E-3</v>
      </c>
      <c r="AD260" s="8">
        <v>-0.27532921838131508</v>
      </c>
      <c r="AE260" s="8">
        <v>1.6257521399001977E-5</v>
      </c>
      <c r="AF260" s="8">
        <v>-1.0205681915260707</v>
      </c>
      <c r="AG260" s="8">
        <v>-0.91223280198918155</v>
      </c>
      <c r="AH260" s="8">
        <v>0.52471822760536446</v>
      </c>
      <c r="AI260" s="8">
        <v>-0.99204971752271776</v>
      </c>
    </row>
    <row r="261" spans="24:35" x14ac:dyDescent="0.25">
      <c r="X261" t="str">
        <v>Bulgaria</v>
      </c>
      <c r="Y261">
        <v>72</v>
      </c>
      <c r="Z261" s="8">
        <v>72.548371202508775</v>
      </c>
      <c r="AA261" s="8">
        <v>-0.54837120250877547</v>
      </c>
      <c r="AB261" s="8">
        <v>-0.5510198576733164</v>
      </c>
      <c r="AC261" s="8">
        <v>4.8068234341406575E-3</v>
      </c>
      <c r="AD261" s="8">
        <v>-0.15287020108891058</v>
      </c>
      <c r="AE261" s="8">
        <v>5.940771560852576E-6</v>
      </c>
      <c r="AF261" s="8">
        <v>-1.0205681915260707</v>
      </c>
      <c r="AG261" s="8">
        <v>-0.91196377895255154</v>
      </c>
      <c r="AH261" s="8">
        <v>0.39098619040691268</v>
      </c>
      <c r="AI261" s="8">
        <v>-0.5510198576733164</v>
      </c>
    </row>
    <row r="262" spans="24:35" x14ac:dyDescent="0.25">
      <c r="X262" t="str">
        <v>Bulgaria</v>
      </c>
      <c r="Y262">
        <v>71.8</v>
      </c>
      <c r="Z262" s="8">
        <v>72.476575960071841</v>
      </c>
      <c r="AA262" s="8">
        <v>-0.67657596007184395</v>
      </c>
      <c r="AB262" s="8">
        <v>-0.67920651686869171</v>
      </c>
      <c r="AC262" s="8">
        <v>3.8729852136508884E-3</v>
      </c>
      <c r="AD262" s="8">
        <v>-0.18852159050734707</v>
      </c>
      <c r="AE262" s="8">
        <v>7.2727676001123821E-6</v>
      </c>
      <c r="AF262" s="8">
        <v>-1.0205681915260707</v>
      </c>
      <c r="AG262" s="8">
        <v>-0.90863869361072469</v>
      </c>
      <c r="AH262" s="8">
        <v>0.43419073056359353</v>
      </c>
      <c r="AI262" s="8">
        <v>-0.67920651686869171</v>
      </c>
    </row>
    <row r="263" spans="24:35" x14ac:dyDescent="0.25">
      <c r="X263" t="str">
        <v>Bulgaria</v>
      </c>
      <c r="Y263">
        <v>71.599999999999994</v>
      </c>
      <c r="Z263" s="8">
        <v>74.700883598671425</v>
      </c>
      <c r="AA263" s="8">
        <v>-3.1008835986714303</v>
      </c>
      <c r="AB263" s="8">
        <v>-3.1169874204353714</v>
      </c>
      <c r="AC263" s="8">
        <v>5.1664699248904324E-3</v>
      </c>
      <c r="AD263" s="8">
        <v>-0.86459386298320606</v>
      </c>
      <c r="AE263" s="8">
        <v>2.043215560133763E-4</v>
      </c>
      <c r="AF263" s="8">
        <v>-1.0028172174115717</v>
      </c>
      <c r="AG263" s="8">
        <v>-0.90686666610310451</v>
      </c>
      <c r="AH263" s="8">
        <v>0.92983539563903783</v>
      </c>
      <c r="AI263" s="8">
        <v>-3.1169874204353714</v>
      </c>
    </row>
    <row r="264" spans="24:35" x14ac:dyDescent="0.25">
      <c r="X264" t="str">
        <v>Bulgaria</v>
      </c>
      <c r="Y264">
        <v>71.099999999999994</v>
      </c>
      <c r="Z264" s="8">
        <v>72.128480528654805</v>
      </c>
      <c r="AA264" s="8">
        <v>-1.0284805286548107</v>
      </c>
      <c r="AB264" s="8">
        <v>-1.0319974131626761</v>
      </c>
      <c r="AC264" s="8">
        <v>3.4078423676349302E-3</v>
      </c>
      <c r="AD264" s="8">
        <v>-0.28650963612972413</v>
      </c>
      <c r="AE264" s="8">
        <v>1.477361910758218E-5</v>
      </c>
      <c r="AF264" s="8">
        <v>-1.0028172174115717</v>
      </c>
      <c r="AG264" s="8">
        <v>-0.90399928889247871</v>
      </c>
      <c r="AH264" s="8">
        <v>0.5352659489727738</v>
      </c>
      <c r="AI264" s="8">
        <v>-1.0319974131626761</v>
      </c>
    </row>
    <row r="265" spans="24:35" x14ac:dyDescent="0.25">
      <c r="X265" t="str">
        <v>Burkina Faso</v>
      </c>
      <c r="Y265">
        <v>59.3</v>
      </c>
      <c r="Z265" s="8">
        <v>60.442904251276012</v>
      </c>
      <c r="AA265" s="8">
        <v>-1.1429042512760148</v>
      </c>
      <c r="AB265" s="8">
        <v>-1.1473034467903147</v>
      </c>
      <c r="AC265" s="8">
        <v>3.834378364858065E-3</v>
      </c>
      <c r="AD265" s="8">
        <v>-0.31845345498054739</v>
      </c>
      <c r="AE265" s="8">
        <v>2.0544791811820292E-5</v>
      </c>
      <c r="AF265" s="8">
        <v>-1.0028172174115717</v>
      </c>
      <c r="AG265" s="8">
        <v>-0.89888046541897892</v>
      </c>
      <c r="AH265" s="8">
        <v>0.56431680373753479</v>
      </c>
      <c r="AI265" s="8">
        <v>-1.1473034467903147</v>
      </c>
    </row>
    <row r="266" spans="24:35" x14ac:dyDescent="0.25">
      <c r="X266" t="str">
        <v>Burkina Faso</v>
      </c>
      <c r="Y266">
        <v>59</v>
      </c>
      <c r="Z266" s="8">
        <v>63.91657550460971</v>
      </c>
      <c r="AA266" s="8">
        <v>-4.9165755046097104</v>
      </c>
      <c r="AB266" s="8">
        <v>-4.9555694768674314</v>
      </c>
      <c r="AC266" s="8">
        <v>7.8687166913399449E-3</v>
      </c>
      <c r="AD266" s="8">
        <v>-1.3727139051375838</v>
      </c>
      <c r="AE266" s="8">
        <v>7.8657697654650369E-4</v>
      </c>
      <c r="AF266" s="8">
        <v>-1.0028172174115717</v>
      </c>
      <c r="AG266" s="8">
        <v>-0.89425047198798968</v>
      </c>
      <c r="AH266" s="8">
        <v>1.1716287403173344</v>
      </c>
      <c r="AI266" s="8">
        <v>-4.9555694768674314</v>
      </c>
    </row>
    <row r="267" spans="24:35" x14ac:dyDescent="0.25">
      <c r="X267" t="str">
        <v>Burkina Faso</v>
      </c>
      <c r="Y267">
        <v>58.6</v>
      </c>
      <c r="Z267" s="8">
        <v>57.884371604687686</v>
      </c>
      <c r="AA267" s="8">
        <v>0.71562839531231504</v>
      </c>
      <c r="AB267" s="8">
        <v>0.72510585003729233</v>
      </c>
      <c r="AC267" s="8">
        <v>1.3070443059437236E-2</v>
      </c>
      <c r="AD267" s="8">
        <v>0.20033017874418096</v>
      </c>
      <c r="AE267" s="8">
        <v>2.7973274687739092E-5</v>
      </c>
      <c r="AF267" s="8">
        <v>-1.0028172174115717</v>
      </c>
      <c r="AG267" s="8">
        <v>-0.8932218806094615</v>
      </c>
      <c r="AH267" s="8">
        <v>0.44758259432665715</v>
      </c>
      <c r="AI267" s="8">
        <v>0.72510585003729233</v>
      </c>
    </row>
    <row r="268" spans="24:35" x14ac:dyDescent="0.25">
      <c r="X268" t="str">
        <v>Burkina Faso</v>
      </c>
      <c r="Y268">
        <v>58.1</v>
      </c>
      <c r="Z268" s="8">
        <v>57.902384347695566</v>
      </c>
      <c r="AA268" s="8">
        <v>0.19761565230443523</v>
      </c>
      <c r="AB268" s="8">
        <v>0.20101525826554759</v>
      </c>
      <c r="AC268" s="8">
        <v>1.6912178659698435E-2</v>
      </c>
      <c r="AD268" s="8">
        <v>5.5427727607509761E-2</v>
      </c>
      <c r="AE268" s="8">
        <v>2.7816839770658939E-6</v>
      </c>
      <c r="AF268" s="8">
        <v>-0.99032898964496086</v>
      </c>
      <c r="AG268" s="8">
        <v>-0.88854318828231837</v>
      </c>
      <c r="AH268" s="8">
        <v>0.23543094020860927</v>
      </c>
      <c r="AI268" s="8">
        <v>0.20101525826554759</v>
      </c>
    </row>
    <row r="269" spans="24:35" x14ac:dyDescent="0.25">
      <c r="X269" t="str">
        <v>Burkina Faso</v>
      </c>
      <c r="Y269">
        <v>57.5</v>
      </c>
      <c r="Z269" s="8">
        <v>57.318056306842209</v>
      </c>
      <c r="AA269" s="8">
        <v>0.18194369315779113</v>
      </c>
      <c r="AB269" s="8">
        <v>0.18530069760183832</v>
      </c>
      <c r="AC269" s="8">
        <v>1.8116523507431599E-2</v>
      </c>
      <c r="AD269" s="8">
        <v>5.1063305166924214E-2</v>
      </c>
      <c r="AE269" s="8">
        <v>2.5320900874425853E-6</v>
      </c>
      <c r="AF269" s="8">
        <v>-0.99032898964496086</v>
      </c>
      <c r="AG269" s="8">
        <v>-0.88567347615739678</v>
      </c>
      <c r="AH269" s="8">
        <v>0.22597191234072481</v>
      </c>
      <c r="AI269" s="8">
        <v>0.18530069760183832</v>
      </c>
    </row>
    <row r="270" spans="24:35" x14ac:dyDescent="0.25">
      <c r="X270" t="str">
        <v>Burkina Faso</v>
      </c>
      <c r="Y270">
        <v>56.9</v>
      </c>
      <c r="Z270" s="8">
        <v>56.841626063840444</v>
      </c>
      <c r="AA270" s="8">
        <v>5.8373936159554773E-2</v>
      </c>
      <c r="AB270" s="8">
        <v>6.0451446460127588E-2</v>
      </c>
      <c r="AC270" s="8">
        <v>3.4366593724818303E-2</v>
      </c>
      <c r="AD270" s="8">
        <v>1.6520178275993801E-2</v>
      </c>
      <c r="AE270" s="8">
        <v>5.1121085298787267E-7</v>
      </c>
      <c r="AF270" s="8">
        <v>-0.99032898964496086</v>
      </c>
      <c r="AG270" s="8">
        <v>-0.88351866963692771</v>
      </c>
      <c r="AH270" s="8">
        <v>0.12853084562078396</v>
      </c>
      <c r="AI270" s="8">
        <v>6.0451446460127588E-2</v>
      </c>
    </row>
    <row r="271" spans="24:35" x14ac:dyDescent="0.25">
      <c r="X271" t="str">
        <v>Burkina Faso</v>
      </c>
      <c r="Y271">
        <v>56.1</v>
      </c>
      <c r="Z271" s="8">
        <v>56.315520900283936</v>
      </c>
      <c r="AA271" s="8">
        <v>-0.21552090028393422</v>
      </c>
      <c r="AB271" s="8">
        <v>-0.21756948446981647</v>
      </c>
      <c r="AC271" s="8">
        <v>9.4157698211876396E-3</v>
      </c>
      <c r="AD271" s="8">
        <v>-6.0220669490788928E-2</v>
      </c>
      <c r="AE271" s="8">
        <v>1.8142702581565309E-6</v>
      </c>
      <c r="AF271" s="8">
        <v>-0.99032898964496086</v>
      </c>
      <c r="AG271" s="8">
        <v>-0.88175647114025479</v>
      </c>
      <c r="AH271" s="8">
        <v>0.24539900059044439</v>
      </c>
      <c r="AI271" s="8">
        <v>-0.21756948446981647</v>
      </c>
    </row>
    <row r="272" spans="24:35" x14ac:dyDescent="0.25">
      <c r="X272" t="str">
        <v>Burkina Faso</v>
      </c>
      <c r="Y272">
        <v>55.3</v>
      </c>
      <c r="Z272" s="8">
        <v>55.404343569821492</v>
      </c>
      <c r="AA272" s="8">
        <v>-0.10434356982149495</v>
      </c>
      <c r="AB272" s="8">
        <v>-0.10544218591609218</v>
      </c>
      <c r="AC272" s="8">
        <v>1.0419132390440742E-2</v>
      </c>
      <c r="AD272" s="8">
        <v>-2.9170369981215728E-2</v>
      </c>
      <c r="AE272" s="8">
        <v>4.7153131530421553E-7</v>
      </c>
      <c r="AF272" s="8">
        <v>-0.98044852568054008</v>
      </c>
      <c r="AG272" s="8">
        <v>-0.87281817208811119</v>
      </c>
      <c r="AH272" s="8">
        <v>0.17079335461667039</v>
      </c>
      <c r="AI272" s="8">
        <v>-0.10544218591609218</v>
      </c>
    </row>
    <row r="273" spans="24:35" x14ac:dyDescent="0.25">
      <c r="X273" t="str">
        <v>Burkina Faso</v>
      </c>
      <c r="Y273">
        <v>54.3</v>
      </c>
      <c r="Z273" s="8">
        <v>59.354304835481038</v>
      </c>
      <c r="AA273" s="8">
        <v>-5.0543048354810409</v>
      </c>
      <c r="AB273" s="8">
        <v>-5.2267179197727316</v>
      </c>
      <c r="AC273" s="8">
        <v>3.2986873777796605E-2</v>
      </c>
      <c r="AD273" s="8">
        <v>-1.4293781489816981</v>
      </c>
      <c r="AE273" s="8">
        <v>3.6681700949707111E-3</v>
      </c>
      <c r="AF273" s="8">
        <v>-0.98044852568054008</v>
      </c>
      <c r="AG273" s="8">
        <v>-0.87234884810262725</v>
      </c>
      <c r="AH273" s="8">
        <v>1.1955660370643264</v>
      </c>
      <c r="AI273" s="8">
        <v>-5.2267179197727316</v>
      </c>
    </row>
    <row r="274" spans="24:35" x14ac:dyDescent="0.25">
      <c r="X274" t="str">
        <v>Burundi</v>
      </c>
      <c r="Y274">
        <v>59.1</v>
      </c>
      <c r="Z274" s="8">
        <v>63.416998846931619</v>
      </c>
      <c r="AA274" s="8">
        <v>-4.3169988469316181</v>
      </c>
      <c r="AB274" s="8">
        <v>-4.3370394736101732</v>
      </c>
      <c r="AC274" s="8">
        <v>4.6208079959838303E-3</v>
      </c>
      <c r="AD274" s="8">
        <v>-1.2033433036456751</v>
      </c>
      <c r="AE274" s="8">
        <v>3.5379757795358342E-4</v>
      </c>
      <c r="AF274" s="8">
        <v>-0.97554401628441823</v>
      </c>
      <c r="AG274" s="8">
        <v>-0.87091281269900622</v>
      </c>
      <c r="AH274" s="8">
        <v>1.0969700559475974</v>
      </c>
      <c r="AI274" s="8">
        <v>-4.3370394736101732</v>
      </c>
    </row>
    <row r="275" spans="24:35" x14ac:dyDescent="0.25">
      <c r="X275" t="str">
        <v>Burundi</v>
      </c>
      <c r="Y275">
        <v>58.6</v>
      </c>
      <c r="Z275" s="8">
        <v>67.64912307997804</v>
      </c>
      <c r="AA275" s="8">
        <v>-9.0491230799780382</v>
      </c>
      <c r="AB275" s="8">
        <v>-9.1064118759163293</v>
      </c>
      <c r="AC275" s="8">
        <v>6.2910394037636258E-3</v>
      </c>
      <c r="AD275" s="8">
        <v>-2.524519815966217</v>
      </c>
      <c r="AE275" s="8">
        <v>2.1235728606995188E-3</v>
      </c>
      <c r="AF275" s="8">
        <v>-0.97554401628441823</v>
      </c>
      <c r="AG275" s="8">
        <v>-0.87009956380726283</v>
      </c>
      <c r="AH275" s="8">
        <v>1.5888737570890323</v>
      </c>
      <c r="AI275" s="8">
        <v>-9.1064118759163293</v>
      </c>
    </row>
    <row r="276" spans="24:35" x14ac:dyDescent="0.25">
      <c r="X276" t="str">
        <v>Burundi</v>
      </c>
      <c r="Y276">
        <v>58</v>
      </c>
      <c r="Z276" s="8">
        <v>62.522610959958563</v>
      </c>
      <c r="AA276" s="8">
        <v>-4.5226109599585627</v>
      </c>
      <c r="AB276" s="8">
        <v>-4.5461755761613762</v>
      </c>
      <c r="AC276" s="8">
        <v>5.1833933397508851E-3</v>
      </c>
      <c r="AD276" s="8">
        <v>-1.2610131324258123</v>
      </c>
      <c r="AE276" s="8">
        <v>4.3607055021537423E-4</v>
      </c>
      <c r="AF276" s="8">
        <v>-0.97554401628441823</v>
      </c>
      <c r="AG276" s="8">
        <v>-0.86855333445242622</v>
      </c>
      <c r="AH276" s="8">
        <v>1.1229484104026384</v>
      </c>
      <c r="AI276" s="8">
        <v>-4.5461755761613762</v>
      </c>
    </row>
    <row r="277" spans="24:35" x14ac:dyDescent="0.25">
      <c r="X277" t="str">
        <v>Burundi</v>
      </c>
      <c r="Y277">
        <v>57.4</v>
      </c>
      <c r="Z277" s="8">
        <v>61.565901554337913</v>
      </c>
      <c r="AA277" s="8">
        <v>-4.1659015543379141</v>
      </c>
      <c r="AB277" s="8">
        <v>-4.1874724959817256</v>
      </c>
      <c r="AC277" s="8">
        <v>5.1513034806822018E-3</v>
      </c>
      <c r="AD277" s="8">
        <v>-1.1615352038161288</v>
      </c>
      <c r="AE277" s="8">
        <v>3.6768105576689752E-4</v>
      </c>
      <c r="AF277" s="8">
        <v>-0.96823093621551704</v>
      </c>
      <c r="AG277" s="8">
        <v>-0.86459386298320606</v>
      </c>
      <c r="AH277" s="8">
        <v>1.0777454262561863</v>
      </c>
      <c r="AI277" s="8">
        <v>-4.1874724959817256</v>
      </c>
    </row>
    <row r="278" spans="24:35" x14ac:dyDescent="0.25">
      <c r="X278" t="str">
        <v>Burundi</v>
      </c>
      <c r="Y278">
        <v>56.8</v>
      </c>
      <c r="Z278" s="8">
        <v>65.513027816041046</v>
      </c>
      <c r="AA278" s="8">
        <v>-8.7130278160410484</v>
      </c>
      <c r="AB278" s="8">
        <v>-8.7806155601312135</v>
      </c>
      <c r="AC278" s="8">
        <v>7.6973810807809762E-3</v>
      </c>
      <c r="AD278" s="8">
        <v>-2.4324780135462265</v>
      </c>
      <c r="AE278" s="8">
        <v>2.4157005409548055E-3</v>
      </c>
      <c r="AF278" s="8">
        <v>-0.96823093621551704</v>
      </c>
      <c r="AG278" s="8">
        <v>-0.86454306167835204</v>
      </c>
      <c r="AH278" s="8">
        <v>1.5596403474988156</v>
      </c>
      <c r="AI278" s="8">
        <v>-8.7806155601312135</v>
      </c>
    </row>
    <row r="279" spans="24:35" x14ac:dyDescent="0.25">
      <c r="X279" t="str">
        <v>Burundi</v>
      </c>
      <c r="Y279">
        <v>56.2</v>
      </c>
      <c r="Z279" s="8">
        <v>59.10655765712886</v>
      </c>
      <c r="AA279" s="8">
        <v>-2.9065576571288574</v>
      </c>
      <c r="AB279" s="8">
        <v>-2.9209923162051354</v>
      </c>
      <c r="AC279" s="8">
        <v>4.9416970377487834E-3</v>
      </c>
      <c r="AD279" s="8">
        <v>-0.8103200226499675</v>
      </c>
      <c r="AE279" s="8">
        <v>1.7162759947561876E-4</v>
      </c>
      <c r="AF279" s="8">
        <v>-0.96823093621551704</v>
      </c>
      <c r="AG279" s="8">
        <v>-0.86159757555095617</v>
      </c>
      <c r="AH279" s="8">
        <v>0.90017777280377653</v>
      </c>
      <c r="AI279" s="8">
        <v>-2.9209923162051354</v>
      </c>
    </row>
    <row r="280" spans="24:35" x14ac:dyDescent="0.25">
      <c r="X280" t="str">
        <v>Burundi</v>
      </c>
      <c r="Y280">
        <v>55.3</v>
      </c>
      <c r="Z280" s="8">
        <v>63.1173592984875</v>
      </c>
      <c r="AA280" s="8">
        <v>-7.8173592984875029</v>
      </c>
      <c r="AB280" s="8">
        <v>-7.8859155185707959</v>
      </c>
      <c r="AC280" s="8">
        <v>8.6935017147784805E-3</v>
      </c>
      <c r="AD280" s="8">
        <v>-2.183524094127125</v>
      </c>
      <c r="AE280" s="8">
        <v>2.2006408331695405E-3</v>
      </c>
      <c r="AF280" s="8">
        <v>-0.96823093621551704</v>
      </c>
      <c r="AG280" s="8">
        <v>-0.85846839494706118</v>
      </c>
      <c r="AH280" s="8">
        <v>1.4776752329680312</v>
      </c>
      <c r="AI280" s="8">
        <v>-7.8859155185707959</v>
      </c>
    </row>
    <row r="281" spans="24:35" x14ac:dyDescent="0.25">
      <c r="X281" t="str">
        <v>Burundi</v>
      </c>
      <c r="Y281">
        <v>54.8</v>
      </c>
      <c r="Z281" s="8">
        <v>56.336493851142251</v>
      </c>
      <c r="AA281" s="8">
        <v>-1.5364938511422537</v>
      </c>
      <c r="AB281" s="8">
        <v>-1.5496461468403278</v>
      </c>
      <c r="AC281" s="8">
        <v>8.4872896466662191E-3</v>
      </c>
      <c r="AD281" s="8">
        <v>-0.42912476187827231</v>
      </c>
      <c r="AE281" s="8">
        <v>8.2962969369985564E-5</v>
      </c>
      <c r="AF281" s="8">
        <v>-0.96823093621551704</v>
      </c>
      <c r="AG281" s="8">
        <v>-0.85711607327023309</v>
      </c>
      <c r="AH281" s="8">
        <v>0.65507614967900663</v>
      </c>
      <c r="AI281" s="8">
        <v>-1.5496461468403278</v>
      </c>
    </row>
    <row r="282" spans="24:35" x14ac:dyDescent="0.25">
      <c r="X282" t="str">
        <v>Burundi</v>
      </c>
      <c r="Y282">
        <v>54.1</v>
      </c>
      <c r="Z282" s="8">
        <v>55.427428442465313</v>
      </c>
      <c r="AA282" s="8">
        <v>-1.3274284424653118</v>
      </c>
      <c r="AB282" s="8">
        <v>-1.3442078542675986</v>
      </c>
      <c r="AC282" s="8">
        <v>1.2482750899732782E-2</v>
      </c>
      <c r="AD282" s="8">
        <v>-0.37148447246541039</v>
      </c>
      <c r="AE282" s="8">
        <v>9.1810709580566062E-5</v>
      </c>
      <c r="AF282" s="8">
        <v>-0.95615619123390583</v>
      </c>
      <c r="AG282" s="8">
        <v>-0.85582609762498307</v>
      </c>
      <c r="AH282" s="8">
        <v>0.60949526041258961</v>
      </c>
      <c r="AI282" s="8">
        <v>-1.3442078542675986</v>
      </c>
    </row>
    <row r="283" spans="24:35" x14ac:dyDescent="0.25">
      <c r="X283" t="str">
        <v>Burundi</v>
      </c>
      <c r="Y283">
        <v>53.4</v>
      </c>
      <c r="Z283" s="8">
        <v>54.398836800937502</v>
      </c>
      <c r="AA283" s="8">
        <v>-0.99883680093750371</v>
      </c>
      <c r="AB283" s="8">
        <v>-1.0100575868140593</v>
      </c>
      <c r="AC283" s="8">
        <v>1.1109055585581357E-2</v>
      </c>
      <c r="AD283" s="8">
        <v>-0.27933298789180283</v>
      </c>
      <c r="AE283" s="8">
        <v>4.6133838673854912E-5</v>
      </c>
      <c r="AF283" s="8">
        <v>-0.95615619123390583</v>
      </c>
      <c r="AG283" s="8">
        <v>-0.85337108713972454</v>
      </c>
      <c r="AH283" s="8">
        <v>0.52851961921181589</v>
      </c>
      <c r="AI283" s="8">
        <v>-1.0100575868140593</v>
      </c>
    </row>
    <row r="284" spans="24:35" x14ac:dyDescent="0.25">
      <c r="X284" t="str">
        <v>Burundi</v>
      </c>
      <c r="Y284">
        <v>52.6</v>
      </c>
      <c r="Z284" s="8">
        <v>53.214940520280933</v>
      </c>
      <c r="AA284" s="8">
        <v>-0.61494052028093193</v>
      </c>
      <c r="AB284" s="8">
        <v>-0.6208365343295198</v>
      </c>
      <c r="AC284" s="8">
        <v>9.4968864146427467E-3</v>
      </c>
      <c r="AD284" s="8">
        <v>-0.17183320090680237</v>
      </c>
      <c r="AE284" s="8">
        <v>1.4899989355438887E-5</v>
      </c>
      <c r="AF284" s="8">
        <v>-0.95615619123390583</v>
      </c>
      <c r="AG284" s="8">
        <v>-0.84800311097298864</v>
      </c>
      <c r="AH284" s="8">
        <v>0.41452768412592467</v>
      </c>
      <c r="AI284" s="8">
        <v>-0.6208365343295198</v>
      </c>
    </row>
    <row r="285" spans="24:35" x14ac:dyDescent="0.25">
      <c r="X285" t="str">
        <v>Cabo Verde</v>
      </c>
      <c r="Y285">
        <v>73</v>
      </c>
      <c r="Z285" s="8">
        <v>71.261256692671623</v>
      </c>
      <c r="AA285" s="8">
        <v>1.7387433073283773</v>
      </c>
      <c r="AB285" s="8">
        <v>1.7511373889710056</v>
      </c>
      <c r="AC285" s="8">
        <v>7.0777322902752446E-3</v>
      </c>
      <c r="AD285" s="8">
        <v>0.48526585942310674</v>
      </c>
      <c r="AE285" s="8">
        <v>8.8345565716422555E-5</v>
      </c>
      <c r="AF285" s="8">
        <v>-0.94897780985887348</v>
      </c>
      <c r="AG285" s="8">
        <v>-0.83931572476189753</v>
      </c>
      <c r="AH285" s="8">
        <v>0.69661026365041934</v>
      </c>
      <c r="AI285" s="8">
        <v>1.7511373889710056</v>
      </c>
    </row>
    <row r="286" spans="24:35" x14ac:dyDescent="0.25">
      <c r="X286" t="str">
        <v>Cabo Verde</v>
      </c>
      <c r="Y286">
        <v>72.8</v>
      </c>
      <c r="Z286" s="8">
        <v>73.89111489422514</v>
      </c>
      <c r="AA286" s="8">
        <v>-1.091114894225143</v>
      </c>
      <c r="AB286" s="8">
        <v>-1.0966708493458766</v>
      </c>
      <c r="AC286" s="8">
        <v>5.0662011523761753E-3</v>
      </c>
      <c r="AD286" s="8">
        <v>-0.30421125913823127</v>
      </c>
      <c r="AE286" s="8">
        <v>2.4801914796097457E-5</v>
      </c>
      <c r="AF286" s="8">
        <v>-0.94897780985887348</v>
      </c>
      <c r="AG286" s="8">
        <v>-0.83533402688257419</v>
      </c>
      <c r="AH286" s="8">
        <v>0.55155349617079874</v>
      </c>
      <c r="AI286" s="8">
        <v>-1.0966708493458766</v>
      </c>
    </row>
    <row r="287" spans="24:35" x14ac:dyDescent="0.25">
      <c r="X287" t="str">
        <v>Cabo Verde</v>
      </c>
      <c r="Y287">
        <v>72.7</v>
      </c>
      <c r="Z287" s="8">
        <v>71.443580591990411</v>
      </c>
      <c r="AA287" s="8">
        <v>1.2564194080095916</v>
      </c>
      <c r="AB287" s="8">
        <v>1.261004947485173</v>
      </c>
      <c r="AC287" s="8">
        <v>3.6364167204310433E-3</v>
      </c>
      <c r="AD287" s="8">
        <v>0.35004800367003036</v>
      </c>
      <c r="AE287" s="8">
        <v>2.3537341560099775E-5</v>
      </c>
      <c r="AF287" s="8">
        <v>-0.94897780985887348</v>
      </c>
      <c r="AG287" s="8">
        <v>-0.83452915373159609</v>
      </c>
      <c r="AH287" s="8">
        <v>0.59164854742493056</v>
      </c>
      <c r="AI287" s="8">
        <v>1.261004947485173</v>
      </c>
    </row>
    <row r="288" spans="24:35" x14ac:dyDescent="0.25">
      <c r="X288" t="str">
        <v>Cabo Verde</v>
      </c>
      <c r="Y288">
        <v>72.599999999999994</v>
      </c>
      <c r="Z288" s="8">
        <v>69.56507290789429</v>
      </c>
      <c r="AA288" s="8">
        <v>3.0349270921057041</v>
      </c>
      <c r="AB288" s="8">
        <v>3.0806168901206465</v>
      </c>
      <c r="AC288" s="8">
        <v>1.4831379442691188E-2</v>
      </c>
      <c r="AD288" s="8">
        <v>0.85034442573270475</v>
      </c>
      <c r="AE288" s="8">
        <v>5.7293732088829069E-4</v>
      </c>
      <c r="AF288" s="8">
        <v>-0.94897780985887348</v>
      </c>
      <c r="AG288" s="8">
        <v>-0.83302982453363039</v>
      </c>
      <c r="AH288" s="8">
        <v>0.92214121789057057</v>
      </c>
      <c r="AI288" s="8">
        <v>3.0806168901206465</v>
      </c>
    </row>
    <row r="289" spans="24:35" x14ac:dyDescent="0.25">
      <c r="X289" t="str">
        <v>Cabo Verde</v>
      </c>
      <c r="Y289">
        <v>72.5</v>
      </c>
      <c r="Z289" s="8">
        <v>70.755906533912224</v>
      </c>
      <c r="AA289" s="8">
        <v>1.7440934660877758</v>
      </c>
      <c r="AB289" s="8">
        <v>1.747818913737208</v>
      </c>
      <c r="AC289" s="8">
        <v>2.1314837710884145E-3</v>
      </c>
      <c r="AD289" s="8">
        <v>0.48555114955147932</v>
      </c>
      <c r="AE289" s="8">
        <v>2.6504833615385185E-5</v>
      </c>
      <c r="AF289" s="8">
        <v>-0.94897780985887348</v>
      </c>
      <c r="AG289" s="8">
        <v>-0.83189461714908897</v>
      </c>
      <c r="AH289" s="8">
        <v>0.69681500382201822</v>
      </c>
      <c r="AI289" s="8">
        <v>1.747818913737208</v>
      </c>
    </row>
    <row r="290" spans="24:35" x14ac:dyDescent="0.25">
      <c r="X290" t="str">
        <v>Cabo Verde</v>
      </c>
      <c r="Y290">
        <v>72.400000000000006</v>
      </c>
      <c r="Z290" s="8">
        <v>70.371959818782457</v>
      </c>
      <c r="AA290" s="8">
        <v>2.0280401812175484</v>
      </c>
      <c r="AB290" s="8">
        <v>2.0327296438845246</v>
      </c>
      <c r="AC290" s="8">
        <v>2.3069780484997089E-3</v>
      </c>
      <c r="AD290" s="8">
        <v>0.56465084158933454</v>
      </c>
      <c r="AE290" s="8">
        <v>3.8801890524854253E-5</v>
      </c>
      <c r="AF290" s="8">
        <v>-0.93712127394454381</v>
      </c>
      <c r="AG290" s="8">
        <v>-0.82569323601607614</v>
      </c>
      <c r="AH290" s="8">
        <v>0.75143252630514645</v>
      </c>
      <c r="AI290" s="8">
        <v>2.0327296438845246</v>
      </c>
    </row>
    <row r="291" spans="24:35" x14ac:dyDescent="0.25">
      <c r="X291" t="str">
        <v>Cabo Verde</v>
      </c>
      <c r="Y291">
        <v>72.400000000000006</v>
      </c>
      <c r="Z291" s="8">
        <v>70.109189205591591</v>
      </c>
      <c r="AA291" s="8">
        <v>2.2908107944084151</v>
      </c>
      <c r="AB291" s="8">
        <v>2.2964368097930321</v>
      </c>
      <c r="AC291" s="8">
        <v>2.4498890457708812E-3</v>
      </c>
      <c r="AD291" s="8">
        <v>0.6378576257603491</v>
      </c>
      <c r="AE291" s="8">
        <v>5.2590293869921496E-5</v>
      </c>
      <c r="AF291" s="8">
        <v>-0.93712127394454381</v>
      </c>
      <c r="AG291" s="8">
        <v>-0.82542880702061616</v>
      </c>
      <c r="AH291" s="8">
        <v>0.79865989367211188</v>
      </c>
      <c r="AI291" s="8">
        <v>2.2964368097930321</v>
      </c>
    </row>
    <row r="292" spans="24:35" x14ac:dyDescent="0.25">
      <c r="X292" t="str">
        <v>Cabo Verde</v>
      </c>
      <c r="Y292">
        <v>72.3</v>
      </c>
      <c r="Z292" s="8">
        <v>69.502421892181772</v>
      </c>
      <c r="AA292" s="8">
        <v>2.7975781078182251</v>
      </c>
      <c r="AB292" s="8">
        <v>2.8045738968597704</v>
      </c>
      <c r="AC292" s="8">
        <v>2.4944213626813109E-3</v>
      </c>
      <c r="AD292" s="8">
        <v>0.77898024838793112</v>
      </c>
      <c r="AE292" s="8">
        <v>7.9864499622741501E-5</v>
      </c>
      <c r="AF292" s="8">
        <v>-0.93241539434320697</v>
      </c>
      <c r="AG292" s="8">
        <v>-0.82505294640174553</v>
      </c>
      <c r="AH292" s="8">
        <v>0.88259857715041168</v>
      </c>
      <c r="AI292" s="8">
        <v>2.8045738968597704</v>
      </c>
    </row>
    <row r="293" spans="24:35" x14ac:dyDescent="0.25">
      <c r="X293" t="str">
        <v>Cabo Verde</v>
      </c>
      <c r="Y293">
        <v>72.099999999999994</v>
      </c>
      <c r="Z293" s="8">
        <v>69.285163265165039</v>
      </c>
      <c r="AA293" s="8">
        <v>2.8148367348349552</v>
      </c>
      <c r="AB293" s="8">
        <v>2.8211630876117555</v>
      </c>
      <c r="AC293" s="8">
        <v>2.242462622802777E-3</v>
      </c>
      <c r="AD293" s="8">
        <v>0.78368691089706122</v>
      </c>
      <c r="AE293" s="8">
        <v>7.2649358081669719E-5</v>
      </c>
      <c r="AF293" s="8">
        <v>-0.93241539434320697</v>
      </c>
      <c r="AG293" s="8">
        <v>-0.82490840252367492</v>
      </c>
      <c r="AH293" s="8">
        <v>0.88526092814325719</v>
      </c>
      <c r="AI293" s="8">
        <v>2.8211630876117555</v>
      </c>
    </row>
    <row r="294" spans="24:35" x14ac:dyDescent="0.25">
      <c r="X294" t="str">
        <v>Cabo Verde</v>
      </c>
      <c r="Y294">
        <v>71.8</v>
      </c>
      <c r="Z294" s="8">
        <v>68.280403802709628</v>
      </c>
      <c r="AA294" s="8">
        <v>3.5195961972903689</v>
      </c>
      <c r="AB294" s="8">
        <v>3.5275162098603423</v>
      </c>
      <c r="AC294" s="8">
        <v>2.2452094048030077E-3</v>
      </c>
      <c r="AD294" s="8">
        <v>0.97990239860732287</v>
      </c>
      <c r="AE294" s="8">
        <v>1.137221525756454E-4</v>
      </c>
      <c r="AF294" s="8">
        <v>-0.9277300733017374</v>
      </c>
      <c r="AG294" s="8">
        <v>-0.82341415146343555</v>
      </c>
      <c r="AH294" s="8">
        <v>0.98990019628613213</v>
      </c>
      <c r="AI294" s="8">
        <v>3.5275162098603423</v>
      </c>
    </row>
    <row r="295" spans="24:35" x14ac:dyDescent="0.25">
      <c r="X295" t="str">
        <v>Cabo Verde</v>
      </c>
      <c r="Y295">
        <v>71.400000000000006</v>
      </c>
      <c r="Z295" s="8">
        <v>70.259237783517563</v>
      </c>
      <c r="AA295" s="8">
        <v>1.1407622164824431</v>
      </c>
      <c r="AB295" s="8">
        <v>1.1452981345851256</v>
      </c>
      <c r="AC295" s="8">
        <v>3.9604693011444942E-3</v>
      </c>
      <c r="AD295" s="8">
        <v>0.31787672696243763</v>
      </c>
      <c r="AE295" s="8">
        <v>2.1146278156932777E-5</v>
      </c>
      <c r="AF295" s="8">
        <v>-0.9277300733017374</v>
      </c>
      <c r="AG295" s="8">
        <v>-0.82331870615128722</v>
      </c>
      <c r="AH295" s="8">
        <v>0.5638055754978285</v>
      </c>
      <c r="AI295" s="8">
        <v>1.1452981345851256</v>
      </c>
    </row>
    <row r="296" spans="24:35" x14ac:dyDescent="0.25">
      <c r="X296" t="str">
        <v>Cabo Verde</v>
      </c>
      <c r="Y296">
        <v>71.099999999999994</v>
      </c>
      <c r="Z296" s="8">
        <v>68.203997897705932</v>
      </c>
      <c r="AA296" s="8">
        <v>2.8960021022940623</v>
      </c>
      <c r="AB296" s="8">
        <v>2.9041114863540618</v>
      </c>
      <c r="AC296" s="8">
        <v>2.7923804227572169E-3</v>
      </c>
      <c r="AD296" s="8">
        <v>0.80650668296600359</v>
      </c>
      <c r="AE296" s="8">
        <v>9.5863070686605847E-5</v>
      </c>
      <c r="AF296" s="8">
        <v>-0.9277300733017374</v>
      </c>
      <c r="AG296" s="8">
        <v>-0.82152374909944137</v>
      </c>
      <c r="AH296" s="8">
        <v>0.89805717132374352</v>
      </c>
      <c r="AI296" s="8">
        <v>2.9041114863540618</v>
      </c>
    </row>
    <row r="297" spans="24:35" x14ac:dyDescent="0.25">
      <c r="X297" t="str">
        <v>Cabo Verde</v>
      </c>
      <c r="Y297">
        <v>77</v>
      </c>
      <c r="Z297" s="8">
        <v>68.447963521098799</v>
      </c>
      <c r="AA297" s="8">
        <v>8.5520364789012007</v>
      </c>
      <c r="AB297" s="8">
        <v>8.6607651609765117</v>
      </c>
      <c r="AC297" s="8">
        <v>1.2554165833432256E-2</v>
      </c>
      <c r="AD297" s="8">
        <v>2.3933972929986531</v>
      </c>
      <c r="AE297" s="8">
        <v>3.8331037043625063E-3</v>
      </c>
      <c r="AF297" s="8">
        <v>-0.9277300733017374</v>
      </c>
      <c r="AG297" s="8">
        <v>-0.81452539765809451</v>
      </c>
      <c r="AH297" s="8">
        <v>1.5470608562686385</v>
      </c>
      <c r="AI297" s="8">
        <v>8.6607651609765117</v>
      </c>
    </row>
    <row r="298" spans="24:35" x14ac:dyDescent="0.25">
      <c r="X298" t="str">
        <v>Cambodia</v>
      </c>
      <c r="Y298">
        <v>68.3</v>
      </c>
      <c r="Z298" s="8">
        <v>67.332002044820101</v>
      </c>
      <c r="AA298" s="8">
        <v>0.96799795517989651</v>
      </c>
      <c r="AB298" s="8">
        <v>0.98635815893116385</v>
      </c>
      <c r="AC298" s="8">
        <v>1.8614134820117319E-2</v>
      </c>
      <c r="AD298" s="8">
        <v>0.27174179034097418</v>
      </c>
      <c r="AE298" s="8">
        <v>7.3716094881221122E-5</v>
      </c>
      <c r="AF298" s="8">
        <v>-0.91841998904288702</v>
      </c>
      <c r="AG298" s="8">
        <v>-0.81440284476639158</v>
      </c>
      <c r="AH298" s="8">
        <v>0.52128858642883613</v>
      </c>
      <c r="AI298" s="8">
        <v>0.98635815893116385</v>
      </c>
    </row>
    <row r="299" spans="24:35" x14ac:dyDescent="0.25">
      <c r="X299" t="str">
        <v>Cambodia</v>
      </c>
      <c r="Y299">
        <v>67.8</v>
      </c>
      <c r="Z299" s="8">
        <v>66.738035039300399</v>
      </c>
      <c r="AA299" s="8">
        <v>1.0619649606995978</v>
      </c>
      <c r="AB299" s="8">
        <v>1.0658135824426653</v>
      </c>
      <c r="AC299" s="8">
        <v>3.6109708174737647E-3</v>
      </c>
      <c r="AD299" s="8">
        <v>0.29586773756144918</v>
      </c>
      <c r="AE299" s="8">
        <v>1.6696931373758381E-5</v>
      </c>
      <c r="AF299" s="8">
        <v>-0.91841998904288702</v>
      </c>
      <c r="AG299" s="8">
        <v>-0.81396501367622398</v>
      </c>
      <c r="AH299" s="8">
        <v>0.54393725516960978</v>
      </c>
      <c r="AI299" s="8">
        <v>1.0658135824426653</v>
      </c>
    </row>
    <row r="300" spans="24:35" x14ac:dyDescent="0.25">
      <c r="X300" t="str">
        <v>Cambodia</v>
      </c>
      <c r="Y300">
        <v>67.400000000000006</v>
      </c>
      <c r="Z300" s="8">
        <v>66.676508853578071</v>
      </c>
      <c r="AA300" s="8">
        <v>0.72349114642193513</v>
      </c>
      <c r="AB300" s="8">
        <v>0.7257836646903153</v>
      </c>
      <c r="AC300" s="8">
        <v>3.1586798930758036E-3</v>
      </c>
      <c r="AD300" s="8">
        <v>0.2015218293281546</v>
      </c>
      <c r="AE300" s="8">
        <v>6.7728300332746985E-6</v>
      </c>
      <c r="AF300" s="8">
        <v>-0.91841998904288702</v>
      </c>
      <c r="AG300" s="8">
        <v>-0.81229676542960638</v>
      </c>
      <c r="AH300" s="8">
        <v>0.44891182801097435</v>
      </c>
      <c r="AI300" s="8">
        <v>0.7257836646903153</v>
      </c>
    </row>
    <row r="301" spans="24:35" x14ac:dyDescent="0.25">
      <c r="X301" t="str">
        <v>Cambodia</v>
      </c>
      <c r="Y301">
        <v>67</v>
      </c>
      <c r="Z301" s="8">
        <v>69.334927034849002</v>
      </c>
      <c r="AA301" s="8">
        <v>-2.3349270348490023</v>
      </c>
      <c r="AB301" s="8">
        <v>-2.3461039596581488</v>
      </c>
      <c r="AC301" s="8">
        <v>4.7640364627213813E-3</v>
      </c>
      <c r="AD301" s="8">
        <v>-0.65089685758370475</v>
      </c>
      <c r="AE301" s="8">
        <v>1.067381728827956E-4</v>
      </c>
      <c r="AF301" s="8">
        <v>-0.91148934236618206</v>
      </c>
      <c r="AG301" s="8">
        <v>-0.8103200226499675</v>
      </c>
      <c r="AH301" s="8">
        <v>0.80678179056279198</v>
      </c>
      <c r="AI301" s="8">
        <v>-2.3461039596581488</v>
      </c>
    </row>
    <row r="302" spans="24:35" x14ac:dyDescent="0.25">
      <c r="X302" t="str">
        <v>Cambodia</v>
      </c>
      <c r="Y302">
        <v>66.599999999999994</v>
      </c>
      <c r="Z302" s="8">
        <v>66.138830018146876</v>
      </c>
      <c r="AA302" s="8">
        <v>0.46116998185311786</v>
      </c>
      <c r="AB302" s="8">
        <v>0.46248423178162046</v>
      </c>
      <c r="AC302" s="8">
        <v>2.841718351001294E-3</v>
      </c>
      <c r="AD302" s="8">
        <v>0.12843425541014836</v>
      </c>
      <c r="AE302" s="8">
        <v>2.4741445814869897E-6</v>
      </c>
      <c r="AF302" s="8">
        <v>-0.91148934236618206</v>
      </c>
      <c r="AG302" s="8">
        <v>-0.80690340053211995</v>
      </c>
      <c r="AH302" s="8">
        <v>0.35837725291952943</v>
      </c>
      <c r="AI302" s="8">
        <v>0.46248423178162046</v>
      </c>
    </row>
    <row r="303" spans="24:35" x14ac:dyDescent="0.25">
      <c r="X303" t="str">
        <v>Cambodia</v>
      </c>
      <c r="Y303">
        <v>66.099999999999994</v>
      </c>
      <c r="Z303" s="8">
        <v>66.078355082197419</v>
      </c>
      <c r="AA303" s="8">
        <v>2.1644917802575492E-2</v>
      </c>
      <c r="AB303" s="8">
        <v>2.1716714527553305E-2</v>
      </c>
      <c r="AC303" s="8">
        <v>3.3060583306338256E-3</v>
      </c>
      <c r="AD303" s="8">
        <v>6.029439245795909E-3</v>
      </c>
      <c r="AE303" s="8">
        <v>6.3467141613018047E-9</v>
      </c>
      <c r="AF303" s="8">
        <v>-0.91148934236618206</v>
      </c>
      <c r="AG303" s="8">
        <v>-0.80370432094321764</v>
      </c>
      <c r="AH303" s="8">
        <v>7.7649463911838496E-2</v>
      </c>
      <c r="AI303" s="8">
        <v>2.1716714527553305E-2</v>
      </c>
    </row>
    <row r="304" spans="24:35" x14ac:dyDescent="0.25">
      <c r="X304" t="str">
        <v>Cambodia</v>
      </c>
      <c r="Y304">
        <v>65.599999999999994</v>
      </c>
      <c r="Z304" s="8">
        <v>65.748010094313472</v>
      </c>
      <c r="AA304" s="8">
        <v>-0.14801009431347723</v>
      </c>
      <c r="AB304" s="8">
        <v>-0.14846231729961734</v>
      </c>
      <c r="AC304" s="8">
        <v>3.046045584937557E-3</v>
      </c>
      <c r="AD304" s="8">
        <v>-4.1224526583330631E-2</v>
      </c>
      <c r="AE304" s="8">
        <v>2.7328704897435224E-7</v>
      </c>
      <c r="AF304" s="8">
        <v>-0.90460220385671419</v>
      </c>
      <c r="AG304" s="8">
        <v>-0.80261359627555817</v>
      </c>
      <c r="AH304" s="8">
        <v>0.20303823921451503</v>
      </c>
      <c r="AI304" s="8">
        <v>-0.14846231729961734</v>
      </c>
    </row>
    <row r="305" spans="24:35" x14ac:dyDescent="0.25">
      <c r="X305" t="str">
        <v>Cambodia</v>
      </c>
      <c r="Y305">
        <v>65</v>
      </c>
      <c r="Z305" s="8">
        <v>67.8583682702684</v>
      </c>
      <c r="AA305" s="8">
        <v>-2.8583682702684001</v>
      </c>
      <c r="AB305" s="8">
        <v>-2.8738061405765505</v>
      </c>
      <c r="AC305" s="8">
        <v>5.3719247412608142E-3</v>
      </c>
      <c r="AD305" s="8">
        <v>-0.79705761826654653</v>
      </c>
      <c r="AE305" s="8">
        <v>1.8059055768837002E-4</v>
      </c>
      <c r="AF305" s="8">
        <v>-0.90460220385671419</v>
      </c>
      <c r="AG305" s="8">
        <v>-0.80052724276458664</v>
      </c>
      <c r="AH305" s="8">
        <v>0.89278083439696809</v>
      </c>
      <c r="AI305" s="8">
        <v>-2.8738061405765505</v>
      </c>
    </row>
    <row r="306" spans="24:35" x14ac:dyDescent="0.25">
      <c r="X306" t="str">
        <v>Cambodia</v>
      </c>
      <c r="Y306">
        <v>64.099999999999994</v>
      </c>
      <c r="Z306" s="8">
        <v>63.062700414581599</v>
      </c>
      <c r="AA306" s="8">
        <v>1.0372995854183955</v>
      </c>
      <c r="AB306" s="8">
        <v>1.0518397966907864</v>
      </c>
      <c r="AC306" s="8">
        <v>1.3823598724954202E-2</v>
      </c>
      <c r="AD306" s="8">
        <v>0.29048839910378987</v>
      </c>
      <c r="AE306" s="8">
        <v>6.2254463962073517E-5</v>
      </c>
      <c r="AF306" s="8">
        <v>-0.90460220385671419</v>
      </c>
      <c r="AG306" s="8">
        <v>-0.79973729042388886</v>
      </c>
      <c r="AH306" s="8">
        <v>0.53896975713280038</v>
      </c>
      <c r="AI306" s="8">
        <v>1.0518397966907864</v>
      </c>
    </row>
    <row r="307" spans="24:35" x14ac:dyDescent="0.25">
      <c r="X307" t="str">
        <v>Cameroon</v>
      </c>
      <c r="Y307">
        <v>56.7</v>
      </c>
      <c r="Z307" s="8">
        <v>61.405282868164043</v>
      </c>
      <c r="AA307" s="8">
        <v>-4.7052828681640406</v>
      </c>
      <c r="AB307" s="8">
        <v>-4.7246465399355948</v>
      </c>
      <c r="AC307" s="8">
        <v>4.0984381811168405E-3</v>
      </c>
      <c r="AD307" s="8">
        <v>-1.3112316458263693</v>
      </c>
      <c r="AE307" s="8">
        <v>3.7239789603784587E-4</v>
      </c>
      <c r="AF307" s="8">
        <v>-0.90460220385671419</v>
      </c>
      <c r="AG307" s="8">
        <v>-0.79721254822036725</v>
      </c>
      <c r="AH307" s="8">
        <v>1.1450902347965288</v>
      </c>
      <c r="AI307" s="8">
        <v>-4.7246465399355948</v>
      </c>
    </row>
    <row r="308" spans="24:35" x14ac:dyDescent="0.25">
      <c r="X308" t="str">
        <v>Cameroon</v>
      </c>
      <c r="Y308">
        <v>56.4</v>
      </c>
      <c r="Z308" s="8">
        <v>61.210489175469327</v>
      </c>
      <c r="AA308" s="8">
        <v>-4.8104891754693284</v>
      </c>
      <c r="AB308" s="8">
        <v>-4.830111360888079</v>
      </c>
      <c r="AC308" s="8">
        <v>4.0624706042270897E-3</v>
      </c>
      <c r="AD308" s="8">
        <v>-1.3405255148411312</v>
      </c>
      <c r="AE308" s="8">
        <v>3.8579331824088221E-4</v>
      </c>
      <c r="AF308" s="8">
        <v>-0.90460220385671419</v>
      </c>
      <c r="AG308" s="8">
        <v>-0.79709459676327554</v>
      </c>
      <c r="AH308" s="8">
        <v>1.1578106558678458</v>
      </c>
      <c r="AI308" s="8">
        <v>-4.830111360888079</v>
      </c>
    </row>
    <row r="309" spans="24:35" x14ac:dyDescent="0.25">
      <c r="X309" t="str">
        <v>Cameroon</v>
      </c>
      <c r="Y309">
        <v>55.9</v>
      </c>
      <c r="Z309" s="8">
        <v>60.724410314593079</v>
      </c>
      <c r="AA309" s="8">
        <v>-4.8244103145930808</v>
      </c>
      <c r="AB309" s="8">
        <v>-4.8435660951186126</v>
      </c>
      <c r="AC309" s="8">
        <v>3.9548919431153821E-3</v>
      </c>
      <c r="AD309" s="8">
        <v>-1.34433227587116</v>
      </c>
      <c r="AE309" s="8">
        <v>3.7767241523285419E-4</v>
      </c>
      <c r="AF309" s="8">
        <v>-0.90460220385671419</v>
      </c>
      <c r="AG309" s="8">
        <v>-0.79705761826654653</v>
      </c>
      <c r="AH309" s="8">
        <v>1.1594534384231046</v>
      </c>
      <c r="AI309" s="8">
        <v>-4.8435660951186126</v>
      </c>
    </row>
    <row r="310" spans="24:35" x14ac:dyDescent="0.25">
      <c r="X310" t="str">
        <v>Cameroon</v>
      </c>
      <c r="Y310">
        <v>55.6</v>
      </c>
      <c r="Z310" s="8">
        <v>58.978079544041556</v>
      </c>
      <c r="AA310" s="8">
        <v>-3.3780795440415545</v>
      </c>
      <c r="AB310" s="8">
        <v>-3.4262148263094439</v>
      </c>
      <c r="AC310" s="8">
        <v>1.4049113878751884E-2</v>
      </c>
      <c r="AD310" s="8">
        <v>-0.94611542416964378</v>
      </c>
      <c r="AE310" s="8">
        <v>6.7131800542861639E-4</v>
      </c>
      <c r="AF310" s="8">
        <v>-0.89095501331493132</v>
      </c>
      <c r="AG310" s="8">
        <v>-0.79557442612233831</v>
      </c>
      <c r="AH310" s="8">
        <v>0.97268464785337483</v>
      </c>
      <c r="AI310" s="8">
        <v>-3.4262148263094439</v>
      </c>
    </row>
    <row r="311" spans="24:35" x14ac:dyDescent="0.25">
      <c r="X311" t="str">
        <v>Cameroon</v>
      </c>
      <c r="Y311">
        <v>55.3</v>
      </c>
      <c r="Z311" s="8">
        <v>64.697177960119788</v>
      </c>
      <c r="AA311" s="8">
        <v>-9.3971779601197909</v>
      </c>
      <c r="AB311" s="8">
        <v>-9.4522298408569245</v>
      </c>
      <c r="AC311" s="8">
        <v>5.8242215502603651E-3</v>
      </c>
      <c r="AD311" s="8">
        <v>-2.6210044252204265</v>
      </c>
      <c r="AE311" s="8">
        <v>2.1181495331770361E-3</v>
      </c>
      <c r="AF311" s="8">
        <v>-0.88869659543514345</v>
      </c>
      <c r="AG311" s="8">
        <v>-0.79212507109675068</v>
      </c>
      <c r="AH311" s="8">
        <v>1.6189516438795899</v>
      </c>
      <c r="AI311" s="8">
        <v>-9.4522298408569245</v>
      </c>
    </row>
    <row r="312" spans="24:35" x14ac:dyDescent="0.25">
      <c r="X312" t="str">
        <v>Cameroon</v>
      </c>
      <c r="Y312">
        <v>54.8</v>
      </c>
      <c r="Z312" s="8">
        <v>57.304873130918267</v>
      </c>
      <c r="AA312" s="8">
        <v>-2.5048731309182699</v>
      </c>
      <c r="AB312" s="8">
        <v>-2.5432960074179847</v>
      </c>
      <c r="AC312" s="8">
        <v>1.5107512608696565E-2</v>
      </c>
      <c r="AD312" s="8">
        <v>-0.70192904540048939</v>
      </c>
      <c r="AE312" s="8">
        <v>3.9777452605603233E-4</v>
      </c>
      <c r="AF312" s="8">
        <v>-0.88869659543514345</v>
      </c>
      <c r="AG312" s="8">
        <v>-0.79072178111453095</v>
      </c>
      <c r="AH312" s="8">
        <v>0.83781205851938501</v>
      </c>
      <c r="AI312" s="8">
        <v>-2.5432960074179847</v>
      </c>
    </row>
    <row r="313" spans="24:35" x14ac:dyDescent="0.25">
      <c r="X313" t="str">
        <v>Cameroon</v>
      </c>
      <c r="Y313">
        <v>54.2</v>
      </c>
      <c r="Z313" s="8">
        <v>57.276040183166245</v>
      </c>
      <c r="AA313" s="8">
        <v>-3.0760401831662421</v>
      </c>
      <c r="AB313" s="8">
        <v>-3.0880440782276675</v>
      </c>
      <c r="AC313" s="8">
        <v>3.8872162305126374E-3</v>
      </c>
      <c r="AD313" s="8">
        <v>-0.85711607327023309</v>
      </c>
      <c r="AE313" s="8">
        <v>1.5088840352025585E-4</v>
      </c>
      <c r="AF313" s="8">
        <v>-0.88869659543514345</v>
      </c>
      <c r="AG313" s="8">
        <v>-0.78193609487208071</v>
      </c>
      <c r="AH313" s="8">
        <v>0.92580563471510213</v>
      </c>
      <c r="AI313" s="8">
        <v>-3.0880440782276675</v>
      </c>
    </row>
    <row r="314" spans="24:35" x14ac:dyDescent="0.25">
      <c r="X314" t="str">
        <v>Cameroon</v>
      </c>
      <c r="Y314">
        <v>53.6</v>
      </c>
      <c r="Z314" s="8">
        <v>55.971375958088437</v>
      </c>
      <c r="AA314" s="8">
        <v>-2.3713759580884357</v>
      </c>
      <c r="AB314" s="8">
        <v>-2.3823505370770293</v>
      </c>
      <c r="AC314" s="8">
        <v>4.6066180512875123E-3</v>
      </c>
      <c r="AD314" s="8">
        <v>-0.66100528189473029</v>
      </c>
      <c r="AE314" s="8">
        <v>1.0642501371481224E-4</v>
      </c>
      <c r="AF314" s="8">
        <v>-0.88869659543514345</v>
      </c>
      <c r="AG314" s="8">
        <v>-0.77863182865414948</v>
      </c>
      <c r="AH314" s="8">
        <v>0.81302231328219421</v>
      </c>
      <c r="AI314" s="8">
        <v>-2.3823505370770293</v>
      </c>
    </row>
    <row r="315" spans="24:35" x14ac:dyDescent="0.25">
      <c r="X315" t="str">
        <v>Cameroon</v>
      </c>
      <c r="Y315">
        <v>53.3</v>
      </c>
      <c r="Z315" s="8">
        <v>55.967529532075041</v>
      </c>
      <c r="AA315" s="8">
        <v>-2.6675295320750436</v>
      </c>
      <c r="AB315" s="8">
        <v>-2.6788753735932822</v>
      </c>
      <c r="AC315" s="8">
        <v>4.2353002420638256E-3</v>
      </c>
      <c r="AD315" s="8">
        <v>-0.74341747372296574</v>
      </c>
      <c r="AE315" s="8">
        <v>1.237198558694874E-4</v>
      </c>
      <c r="AF315" s="8">
        <v>-0.87970786716299942</v>
      </c>
      <c r="AG315" s="8">
        <v>-0.77551711926024136</v>
      </c>
      <c r="AH315" s="8">
        <v>0.86221660487546037</v>
      </c>
      <c r="AI315" s="8">
        <v>-2.6788753735932822</v>
      </c>
    </row>
    <row r="316" spans="24:35" x14ac:dyDescent="0.25">
      <c r="X316" t="str">
        <v>Cameroon</v>
      </c>
      <c r="Y316">
        <v>52.8</v>
      </c>
      <c r="Z316" s="8">
        <v>61.416144542242627</v>
      </c>
      <c r="AA316" s="8">
        <v>-8.6161445422426297</v>
      </c>
      <c r="AB316" s="8">
        <v>-8.8135356049835085</v>
      </c>
      <c r="AC316" s="8">
        <v>2.2396353925122386E-2</v>
      </c>
      <c r="AD316" s="8">
        <v>-2.4234466380113786</v>
      </c>
      <c r="AE316" s="8">
        <v>7.0815419333814175E-3</v>
      </c>
      <c r="AF316" s="8">
        <v>-0.87970786716299942</v>
      </c>
      <c r="AG316" s="8">
        <v>-0.77334246860028066</v>
      </c>
      <c r="AH316" s="8">
        <v>1.5567423158671376</v>
      </c>
      <c r="AI316" s="8">
        <v>-8.8135356049835085</v>
      </c>
    </row>
    <row r="317" spans="24:35" x14ac:dyDescent="0.25">
      <c r="X317" t="str">
        <v>Canada</v>
      </c>
      <c r="Y317">
        <v>82</v>
      </c>
      <c r="Z317" s="8">
        <v>78.714715455059235</v>
      </c>
      <c r="AA317" s="8">
        <v>3.2852845449407653</v>
      </c>
      <c r="AB317" s="8">
        <v>3.3136222650932803</v>
      </c>
      <c r="AC317" s="8">
        <v>8.5518860888379525E-3</v>
      </c>
      <c r="AD317" s="8">
        <v>0.91757143899228155</v>
      </c>
      <c r="AE317" s="8">
        <v>3.8222411997520936E-4</v>
      </c>
      <c r="AF317" s="8">
        <v>-0.87970786716299942</v>
      </c>
      <c r="AG317" s="8">
        <v>-0.76918059581867482</v>
      </c>
      <c r="AH317" s="8">
        <v>0.95789949315796252</v>
      </c>
      <c r="AI317" s="8">
        <v>3.3136222650932803</v>
      </c>
    </row>
    <row r="318" spans="24:35" x14ac:dyDescent="0.25">
      <c r="X318" t="str">
        <v>Canada</v>
      </c>
      <c r="Y318">
        <v>81.8</v>
      </c>
      <c r="Z318" s="8">
        <v>83.001603730281104</v>
      </c>
      <c r="AA318" s="8">
        <v>-1.2016037302811071</v>
      </c>
      <c r="AB318" s="8">
        <v>-1.2368787134256898</v>
      </c>
      <c r="AC318" s="8">
        <v>2.8519355019769255E-2</v>
      </c>
      <c r="AD318" s="8">
        <v>-0.33903620914241106</v>
      </c>
      <c r="AE318" s="8">
        <v>1.7760047088285642E-4</v>
      </c>
      <c r="AF318" s="8">
        <v>-0.873012700415573</v>
      </c>
      <c r="AG318" s="8">
        <v>-0.76653175559471098</v>
      </c>
      <c r="AH318" s="8">
        <v>0.58226815913495655</v>
      </c>
      <c r="AI318" s="8">
        <v>-1.2368787134256898</v>
      </c>
    </row>
    <row r="319" spans="24:35" x14ac:dyDescent="0.25">
      <c r="X319" t="str">
        <v>Canada</v>
      </c>
      <c r="Y319">
        <v>81.599999999999994</v>
      </c>
      <c r="Z319" s="8">
        <v>83.369370198759015</v>
      </c>
      <c r="AA319" s="8">
        <v>-1.7693701987590202</v>
      </c>
      <c r="AB319" s="8">
        <v>-1.8342876620104298</v>
      </c>
      <c r="AC319" s="8">
        <v>3.5391102822039555E-2</v>
      </c>
      <c r="AD319" s="8">
        <v>-0.50100835493675311</v>
      </c>
      <c r="AE319" s="8">
        <v>4.8470686217198079E-4</v>
      </c>
      <c r="AF319" s="8">
        <v>-0.873012700415573</v>
      </c>
      <c r="AG319" s="8">
        <v>-0.76103900725420792</v>
      </c>
      <c r="AH319" s="8">
        <v>0.70781943667629887</v>
      </c>
      <c r="AI319" s="8">
        <v>-1.8342876620104298</v>
      </c>
    </row>
    <row r="320" spans="24:35" x14ac:dyDescent="0.25">
      <c r="X320" t="str">
        <v>Canada</v>
      </c>
      <c r="Y320">
        <v>81.5</v>
      </c>
      <c r="Z320" s="8">
        <v>79.13473100464283</v>
      </c>
      <c r="AA320" s="8">
        <v>2.3652689953571695</v>
      </c>
      <c r="AB320" s="8">
        <v>2.3996883293664255</v>
      </c>
      <c r="AC320" s="8">
        <v>1.4343251824849981E-2</v>
      </c>
      <c r="AD320" s="8">
        <v>0.66255140753818997</v>
      </c>
      <c r="AE320" s="8">
        <v>3.3620756768148454E-4</v>
      </c>
      <c r="AF320" s="8">
        <v>-0.873012700415573</v>
      </c>
      <c r="AG320" s="8">
        <v>-0.76097871436855047</v>
      </c>
      <c r="AH320" s="8">
        <v>0.81397260859207665</v>
      </c>
      <c r="AI320" s="8">
        <v>2.3996883293664255</v>
      </c>
    </row>
    <row r="321" spans="24:35" x14ac:dyDescent="0.25">
      <c r="X321" t="str">
        <v>Canada</v>
      </c>
      <c r="Y321">
        <v>81.2</v>
      </c>
      <c r="Z321" s="8">
        <v>84.092328241320743</v>
      </c>
      <c r="AA321" s="8">
        <v>-2.8923282413207403</v>
      </c>
      <c r="AB321" s="8">
        <v>-2.9497016155678466</v>
      </c>
      <c r="AC321" s="8">
        <v>1.9450568811537696E-2</v>
      </c>
      <c r="AD321" s="8">
        <v>-0.81229676542960638</v>
      </c>
      <c r="AE321" s="8">
        <v>6.8887220356031616E-4</v>
      </c>
      <c r="AF321" s="8">
        <v>-0.873012700415573</v>
      </c>
      <c r="AG321" s="8">
        <v>-0.7589928142189305</v>
      </c>
      <c r="AH321" s="8">
        <v>0.90127507755934666</v>
      </c>
      <c r="AI321" s="8">
        <v>-2.9497016155678466</v>
      </c>
    </row>
    <row r="322" spans="24:35" x14ac:dyDescent="0.25">
      <c r="X322" t="str">
        <v>Canada</v>
      </c>
      <c r="Y322">
        <v>81</v>
      </c>
      <c r="Z322" s="8">
        <v>79.537459367928506</v>
      </c>
      <c r="AA322" s="8">
        <v>1.4625406320714944</v>
      </c>
      <c r="AB322" s="8">
        <v>1.4751686937521999</v>
      </c>
      <c r="AC322" s="8">
        <v>8.5604187061379886E-3</v>
      </c>
      <c r="AD322" s="8">
        <v>0.40848555695654248</v>
      </c>
      <c r="AE322" s="8">
        <v>7.5827818909281482E-5</v>
      </c>
      <c r="AF322" s="8">
        <v>-0.86414620345364646</v>
      </c>
      <c r="AG322" s="8">
        <v>-0.75871616148820575</v>
      </c>
      <c r="AH322" s="8">
        <v>0.63912874834147659</v>
      </c>
      <c r="AI322" s="8">
        <v>1.4751686937521999</v>
      </c>
    </row>
    <row r="323" spans="24:35" x14ac:dyDescent="0.25">
      <c r="X323" t="str">
        <v>Canada</v>
      </c>
      <c r="Y323">
        <v>87</v>
      </c>
      <c r="Z323" s="8">
        <v>82.13380118081615</v>
      </c>
      <c r="AA323" s="8">
        <v>4.8661988191838503</v>
      </c>
      <c r="AB323" s="8">
        <v>4.9887968135880225</v>
      </c>
      <c r="AC323" s="8">
        <v>2.4574661784230501E-2</v>
      </c>
      <c r="AD323" s="8">
        <v>1.3702339518784261</v>
      </c>
      <c r="AE323" s="8">
        <v>2.4895987902370824E-3</v>
      </c>
      <c r="AF323" s="8">
        <v>-0.86414620345364646</v>
      </c>
      <c r="AG323" s="8">
        <v>-0.75852198911206137</v>
      </c>
      <c r="AH323" s="8">
        <v>1.170569926095159</v>
      </c>
      <c r="AI323" s="8">
        <v>4.9887968135880225</v>
      </c>
    </row>
    <row r="324" spans="24:35" x14ac:dyDescent="0.25">
      <c r="X324" t="str">
        <v>Canada</v>
      </c>
      <c r="Y324">
        <v>85</v>
      </c>
      <c r="Z324" s="8">
        <v>82.035413543983168</v>
      </c>
      <c r="AA324" s="8">
        <v>2.964586456016832</v>
      </c>
      <c r="AB324" s="8">
        <v>3.0624751583343297</v>
      </c>
      <c r="AC324" s="8">
        <v>3.1963917176960607E-2</v>
      </c>
      <c r="AD324" s="8">
        <v>0.83795411713295775</v>
      </c>
      <c r="AE324" s="8">
        <v>1.2202682972143393E-3</v>
      </c>
      <c r="AF324" s="8">
        <v>-0.85973834429501084</v>
      </c>
      <c r="AG324" s="8">
        <v>-0.75126418647432025</v>
      </c>
      <c r="AH324" s="8">
        <v>0.91539833795619152</v>
      </c>
      <c r="AI324" s="8">
        <v>3.0624751583343297</v>
      </c>
    </row>
    <row r="325" spans="24:35" x14ac:dyDescent="0.25">
      <c r="X325" t="str">
        <v>Canada</v>
      </c>
      <c r="Y325">
        <v>85</v>
      </c>
      <c r="Z325" s="8">
        <v>79.414028114607476</v>
      </c>
      <c r="AA325" s="8">
        <v>5.5859718853925244</v>
      </c>
      <c r="AB325" s="8">
        <v>5.6570998393430152</v>
      </c>
      <c r="AC325" s="8">
        <v>1.2573218781790331E-2</v>
      </c>
      <c r="AD325" s="8">
        <v>1.5633210881536634</v>
      </c>
      <c r="AE325" s="8">
        <v>1.6378885319724191E-3</v>
      </c>
      <c r="AF325" s="8">
        <v>-0.85973834429501084</v>
      </c>
      <c r="AG325" s="8">
        <v>-0.74514236004582435</v>
      </c>
      <c r="AH325" s="8">
        <v>1.2503283921249102</v>
      </c>
      <c r="AI325" s="8">
        <v>5.6570998393430152</v>
      </c>
    </row>
    <row r="326" spans="24:35" x14ac:dyDescent="0.25">
      <c r="X326" t="str">
        <v>Canada</v>
      </c>
      <c r="Y326">
        <v>81</v>
      </c>
      <c r="Z326" s="8">
        <v>81.820837397260135</v>
      </c>
      <c r="AA326" s="8">
        <v>-0.82083739726013505</v>
      </c>
      <c r="AB326" s="8">
        <v>-0.83427888717313536</v>
      </c>
      <c r="AC326" s="8">
        <v>1.6111506739125706E-2</v>
      </c>
      <c r="AD326" s="8">
        <v>-0.2301368082869544</v>
      </c>
      <c r="AE326" s="8">
        <v>4.5646643272493367E-5</v>
      </c>
      <c r="AF326" s="8">
        <v>-0.85973834429501084</v>
      </c>
      <c r="AG326" s="8">
        <v>-0.74367583571781126</v>
      </c>
      <c r="AH326" s="8">
        <v>0.47972576362642272</v>
      </c>
      <c r="AI326" s="8">
        <v>-0.83427888717313536</v>
      </c>
    </row>
    <row r="327" spans="24:35" x14ac:dyDescent="0.25">
      <c r="X327" t="str">
        <v>Canada</v>
      </c>
      <c r="Y327">
        <v>80</v>
      </c>
      <c r="Z327" s="8">
        <v>79.520223135340729</v>
      </c>
      <c r="AA327" s="8">
        <v>0.4797768646592715</v>
      </c>
      <c r="AB327" s="8">
        <v>0.48958623279113356</v>
      </c>
      <c r="AC327" s="8">
        <v>2.0036037524868301E-2</v>
      </c>
      <c r="AD327" s="8">
        <v>0.13478331735096552</v>
      </c>
      <c r="AE327" s="8">
        <v>1.9548813924872907E-5</v>
      </c>
      <c r="AF327" s="8">
        <v>-0.85973834429501084</v>
      </c>
      <c r="AG327" s="8">
        <v>-0.74341747372296574</v>
      </c>
      <c r="AH327" s="8">
        <v>0.36712847526576514</v>
      </c>
      <c r="AI327" s="8">
        <v>0.48958623279113356</v>
      </c>
    </row>
    <row r="328" spans="24:35" x14ac:dyDescent="0.25">
      <c r="X328" t="str">
        <v>Canada</v>
      </c>
      <c r="Y328">
        <v>79.7</v>
      </c>
      <c r="Z328" s="8">
        <v>79.05975877334329</v>
      </c>
      <c r="AA328" s="8">
        <v>0.64024122665671257</v>
      </c>
      <c r="AB328" s="8">
        <v>0.65233578756257582</v>
      </c>
      <c r="AC328" s="8">
        <v>1.854039152298247E-2</v>
      </c>
      <c r="AD328" s="8">
        <v>0.17972533929995393</v>
      </c>
      <c r="AE328" s="8">
        <v>3.2115263770196006E-5</v>
      </c>
      <c r="AF328" s="8">
        <v>-0.85973834429501084</v>
      </c>
      <c r="AG328" s="8">
        <v>-0.7428505223265891</v>
      </c>
      <c r="AH328" s="8">
        <v>0.42394025439907679</v>
      </c>
      <c r="AI328" s="8">
        <v>0.65233578756257582</v>
      </c>
    </row>
    <row r="329" spans="24:35" x14ac:dyDescent="0.25">
      <c r="X329" t="str">
        <v>Central African Republic</v>
      </c>
      <c r="Y329">
        <v>58</v>
      </c>
      <c r="Z329" s="8">
        <v>54.788883058895927</v>
      </c>
      <c r="AA329" s="8">
        <v>3.2111169411040734</v>
      </c>
      <c r="AB329" s="8">
        <v>3.2314281524536073</v>
      </c>
      <c r="AC329" s="8">
        <v>6.2855215685708029E-3</v>
      </c>
      <c r="AD329" s="8">
        <v>0.8958333057041773</v>
      </c>
      <c r="AE329" s="8">
        <v>2.6716558405511789E-4</v>
      </c>
      <c r="AF329" s="8">
        <v>-0.85973834429501084</v>
      </c>
      <c r="AG329" s="8">
        <v>-0.74106985552256055</v>
      </c>
      <c r="AH329" s="8">
        <v>0.94648470970437626</v>
      </c>
      <c r="AI329" s="8">
        <v>3.2314281524536073</v>
      </c>
    </row>
    <row r="330" spans="24:35" x14ac:dyDescent="0.25">
      <c r="X330" t="str">
        <v>Central African Republic</v>
      </c>
      <c r="Y330">
        <v>49.9</v>
      </c>
      <c r="Z330" s="8">
        <v>54.096432578843988</v>
      </c>
      <c r="AA330" s="8">
        <v>-4.1964325788439893</v>
      </c>
      <c r="AB330" s="8">
        <v>-4.2393572765375254</v>
      </c>
      <c r="AC330" s="8">
        <v>1.0125284304557253E-2</v>
      </c>
      <c r="AD330" s="8">
        <v>-1.1729838324282309</v>
      </c>
      <c r="AE330" s="8">
        <v>7.4072575716586876E-4</v>
      </c>
      <c r="AF330" s="8">
        <v>-0.85973834429501084</v>
      </c>
      <c r="AG330" s="8">
        <v>-0.7383179628381118</v>
      </c>
      <c r="AH330" s="8">
        <v>1.0830437813995475</v>
      </c>
      <c r="AI330" s="8">
        <v>-4.2393572765375254</v>
      </c>
    </row>
    <row r="331" spans="24:35" x14ac:dyDescent="0.25">
      <c r="X331" t="str">
        <v>Central African Republic</v>
      </c>
      <c r="Y331">
        <v>53</v>
      </c>
      <c r="Z331" s="8">
        <v>54.614793181963925</v>
      </c>
      <c r="AA331" s="8">
        <v>-1.6147931819639254</v>
      </c>
      <c r="AB331" s="8">
        <v>-1.6251917191895215</v>
      </c>
      <c r="AC331" s="8">
        <v>6.398344947746765E-3</v>
      </c>
      <c r="AD331" s="8">
        <v>-0.45051851684558691</v>
      </c>
      <c r="AE331" s="8">
        <v>6.8790273204978345E-5</v>
      </c>
      <c r="AF331" s="8">
        <v>-0.84444052159937644</v>
      </c>
      <c r="AG331" s="8">
        <v>-0.73661633848085117</v>
      </c>
      <c r="AH331" s="8">
        <v>0.67120676162087856</v>
      </c>
      <c r="AI331" s="8">
        <v>-1.6251917191895215</v>
      </c>
    </row>
    <row r="332" spans="24:35" x14ac:dyDescent="0.25">
      <c r="X332" t="str">
        <v>Central African Republic</v>
      </c>
      <c r="Y332">
        <v>49.8</v>
      </c>
      <c r="Z332" s="8">
        <v>53.157630252875975</v>
      </c>
      <c r="AA332" s="8">
        <v>-3.3576302528759783</v>
      </c>
      <c r="AB332" s="8">
        <v>-3.3813589438271348</v>
      </c>
      <c r="AC332" s="8">
        <v>7.0175013494129454E-3</v>
      </c>
      <c r="AD332" s="8">
        <v>-0.93705258703699601</v>
      </c>
      <c r="AE332" s="8">
        <v>3.26599291130705E-4</v>
      </c>
      <c r="AF332" s="8">
        <v>-0.84444052159937644</v>
      </c>
      <c r="AG332" s="8">
        <v>-0.7361578383554952</v>
      </c>
      <c r="AH332" s="8">
        <v>0.96801476591888613</v>
      </c>
      <c r="AI332" s="8">
        <v>-3.3813589438271348</v>
      </c>
    </row>
    <row r="333" spans="24:35" x14ac:dyDescent="0.25">
      <c r="X333" t="str">
        <v>Central African Republic</v>
      </c>
      <c r="Y333">
        <v>49.2</v>
      </c>
      <c r="Z333" s="8">
        <v>52.549403052311519</v>
      </c>
      <c r="AA333" s="8">
        <v>-3.3494030523115157</v>
      </c>
      <c r="AB333" s="8">
        <v>-3.3742498288136584</v>
      </c>
      <c r="AC333" s="8">
        <v>7.3636445914494874E-3</v>
      </c>
      <c r="AD333" s="8">
        <v>-0.93491949306671496</v>
      </c>
      <c r="AE333" s="8">
        <v>3.412694956429967E-4</v>
      </c>
      <c r="AF333" s="8">
        <v>-0.84444052159937644</v>
      </c>
      <c r="AG333" s="8">
        <v>-0.73594176867540551</v>
      </c>
      <c r="AH333" s="8">
        <v>0.96691235025038069</v>
      </c>
      <c r="AI333" s="8">
        <v>-3.3742498288136584</v>
      </c>
    </row>
    <row r="334" spans="24:35" x14ac:dyDescent="0.25">
      <c r="X334" t="str">
        <v>Central African Republic</v>
      </c>
      <c r="Y334">
        <v>48.6</v>
      </c>
      <c r="Z334" s="8">
        <v>52.335995810323055</v>
      </c>
      <c r="AA334" s="8">
        <v>-3.7359958103230539</v>
      </c>
      <c r="AB334" s="8">
        <v>-3.7638520406372571</v>
      </c>
      <c r="AC334" s="8">
        <v>7.4009897343060458E-3</v>
      </c>
      <c r="AD334" s="8">
        <v>-1.042848818372055</v>
      </c>
      <c r="AE334" s="8">
        <v>4.2678099324571471E-4</v>
      </c>
      <c r="AF334" s="8">
        <v>-0.84444052159937644</v>
      </c>
      <c r="AG334" s="8">
        <v>-0.73430289333132159</v>
      </c>
      <c r="AH334" s="8">
        <v>1.0211996956384461</v>
      </c>
      <c r="AI334" s="8">
        <v>-3.7638520406372571</v>
      </c>
    </row>
    <row r="335" spans="24:35" x14ac:dyDescent="0.25">
      <c r="X335" t="str">
        <v>Chad</v>
      </c>
      <c r="Y335">
        <v>52.6</v>
      </c>
      <c r="Z335" s="8">
        <v>56.013333415618291</v>
      </c>
      <c r="AA335" s="8">
        <v>-3.4133334156182897</v>
      </c>
      <c r="AB335" s="8">
        <v>-3.4337460068803085</v>
      </c>
      <c r="AC335" s="8">
        <v>5.9447004004132943E-3</v>
      </c>
      <c r="AD335" s="8">
        <v>-0.95208414220028559</v>
      </c>
      <c r="AE335" s="8">
        <v>2.8530966865470845E-4</v>
      </c>
      <c r="AF335" s="8">
        <v>-0.8357870519497973</v>
      </c>
      <c r="AG335" s="8">
        <v>-0.73036405980618335</v>
      </c>
      <c r="AH335" s="8">
        <v>0.97574799113310273</v>
      </c>
      <c r="AI335" s="8">
        <v>-3.4337460068803085</v>
      </c>
    </row>
    <row r="336" spans="24:35" x14ac:dyDescent="0.25">
      <c r="X336" t="str">
        <v>Chad</v>
      </c>
      <c r="Y336">
        <v>52.2</v>
      </c>
      <c r="Z336" s="8">
        <v>55.829753490840929</v>
      </c>
      <c r="AA336" s="8">
        <v>-3.6297534908409261</v>
      </c>
      <c r="AB336" s="8">
        <v>-3.6509609175575251</v>
      </c>
      <c r="AC336" s="8">
        <v>5.8087246605714703E-3</v>
      </c>
      <c r="AD336" s="8">
        <v>-1.0123811484403478</v>
      </c>
      <c r="AE336" s="8">
        <v>3.1517034094200513E-4</v>
      </c>
      <c r="AF336" s="8">
        <v>-0.8357870519497973</v>
      </c>
      <c r="AG336" s="8">
        <v>-0.7301630997167502</v>
      </c>
      <c r="AH336" s="8">
        <v>1.0061715303268861</v>
      </c>
      <c r="AI336" s="8">
        <v>-3.6509609175575251</v>
      </c>
    </row>
    <row r="337" spans="24:35" x14ac:dyDescent="0.25">
      <c r="X337" t="str">
        <v>Chad</v>
      </c>
      <c r="Y337">
        <v>51.8</v>
      </c>
      <c r="Z337" s="8">
        <v>55.142697854547407</v>
      </c>
      <c r="AA337" s="8">
        <v>-3.34269785454741</v>
      </c>
      <c r="AB337" s="8">
        <v>-3.3851348222931339</v>
      </c>
      <c r="AC337" s="8">
        <v>1.2536271071465445E-2</v>
      </c>
      <c r="AD337" s="8">
        <v>-0.93548846808132557</v>
      </c>
      <c r="AE337" s="8">
        <v>5.8475035961186241E-4</v>
      </c>
      <c r="AF337" s="8">
        <v>-0.8357870519497973</v>
      </c>
      <c r="AG337" s="8">
        <v>-0.72810469907103637</v>
      </c>
      <c r="AH337" s="8">
        <v>0.96720652814242603</v>
      </c>
      <c r="AI337" s="8">
        <v>-3.3851348222931339</v>
      </c>
    </row>
    <row r="338" spans="24:35" x14ac:dyDescent="0.25">
      <c r="X338" t="str">
        <v>Chad</v>
      </c>
      <c r="Y338">
        <v>51.6</v>
      </c>
      <c r="Z338" s="8">
        <v>54.211283405071342</v>
      </c>
      <c r="AA338" s="8">
        <v>-2.6112834050713403</v>
      </c>
      <c r="AB338" s="8">
        <v>-2.6398665320241075</v>
      </c>
      <c r="AC338" s="8">
        <v>1.0827489422676027E-2</v>
      </c>
      <c r="AD338" s="8">
        <v>-0.7301630997167502</v>
      </c>
      <c r="AE338" s="8">
        <v>3.0714389749293995E-4</v>
      </c>
      <c r="AF338" s="8">
        <v>-0.8357870519497973</v>
      </c>
      <c r="AG338" s="8">
        <v>-0.72749515886651428</v>
      </c>
      <c r="AH338" s="8">
        <v>0.85449581609083969</v>
      </c>
      <c r="AI338" s="8">
        <v>-2.6398665320241075</v>
      </c>
    </row>
    <row r="339" spans="24:35" x14ac:dyDescent="0.25">
      <c r="X339" t="str">
        <v>Chad</v>
      </c>
      <c r="Y339">
        <v>51.2</v>
      </c>
      <c r="Z339" s="8">
        <v>54.360722286014671</v>
      </c>
      <c r="AA339" s="8">
        <v>-3.1607222860146678</v>
      </c>
      <c r="AB339" s="8">
        <v>-3.1805863373052974</v>
      </c>
      <c r="AC339" s="8">
        <v>6.2454054642827293E-3</v>
      </c>
      <c r="AD339" s="8">
        <v>-0.88175647114025479</v>
      </c>
      <c r="AE339" s="8">
        <v>2.5717289843849516E-4</v>
      </c>
      <c r="AF339" s="8">
        <v>-0.8357870519497973</v>
      </c>
      <c r="AG339" s="8">
        <v>-0.72619398839167515</v>
      </c>
      <c r="AH339" s="8">
        <v>0.9390188875311587</v>
      </c>
      <c r="AI339" s="8">
        <v>-3.1805863373052974</v>
      </c>
    </row>
    <row r="340" spans="24:35" x14ac:dyDescent="0.25">
      <c r="X340" t="str">
        <v>Chad</v>
      </c>
      <c r="Y340">
        <v>57</v>
      </c>
      <c r="Z340" s="8">
        <v>58.994569813160645</v>
      </c>
      <c r="AA340" s="8">
        <v>-1.9945698131606449</v>
      </c>
      <c r="AB340" s="8">
        <v>-2.01929821103306</v>
      </c>
      <c r="AC340" s="8">
        <v>1.2246035646099055E-2</v>
      </c>
      <c r="AD340" s="8">
        <v>-0.55811891720225248</v>
      </c>
      <c r="AE340" s="8">
        <v>2.032575202617854E-4</v>
      </c>
      <c r="AF340" s="8">
        <v>-0.82505741806651978</v>
      </c>
      <c r="AG340" s="8">
        <v>-0.72592449697535788</v>
      </c>
      <c r="AH340" s="8">
        <v>0.74707356880179643</v>
      </c>
      <c r="AI340" s="8">
        <v>-2.01929821103306</v>
      </c>
    </row>
    <row r="341" spans="24:35" x14ac:dyDescent="0.25">
      <c r="X341" t="str">
        <v>Chad</v>
      </c>
      <c r="Y341">
        <v>49.6</v>
      </c>
      <c r="Z341" s="8">
        <v>52.231414196872024</v>
      </c>
      <c r="AA341" s="8">
        <v>-2.6314141968720222</v>
      </c>
      <c r="AB341" s="8">
        <v>-2.6628633745005876</v>
      </c>
      <c r="AC341" s="8">
        <v>1.1810285848579688E-2</v>
      </c>
      <c r="AD341" s="8">
        <v>-0.7361578383554952</v>
      </c>
      <c r="AE341" s="8">
        <v>3.4088536817420664E-4</v>
      </c>
      <c r="AF341" s="8">
        <v>-0.82505741806651978</v>
      </c>
      <c r="AG341" s="8">
        <v>-0.72591222163555147</v>
      </c>
      <c r="AH341" s="8">
        <v>0.85799640929056065</v>
      </c>
      <c r="AI341" s="8">
        <v>-2.6628633745005876</v>
      </c>
    </row>
    <row r="342" spans="24:35" x14ac:dyDescent="0.25">
      <c r="X342" t="str">
        <v>Chile</v>
      </c>
      <c r="Y342">
        <v>83</v>
      </c>
      <c r="Z342" s="8">
        <v>79.334042122153576</v>
      </c>
      <c r="AA342" s="8">
        <v>3.6659578778464237</v>
      </c>
      <c r="AB342" s="8">
        <v>3.6761090970796571</v>
      </c>
      <c r="AC342" s="8">
        <v>2.7614031480451408E-3</v>
      </c>
      <c r="AD342" s="8">
        <v>1.0209155595718671</v>
      </c>
      <c r="AE342" s="8">
        <v>1.5189965287974461E-4</v>
      </c>
      <c r="AF342" s="8">
        <v>-0.8207920883323806</v>
      </c>
      <c r="AG342" s="8">
        <v>-0.72250285546419091</v>
      </c>
      <c r="AH342" s="8">
        <v>1.0104036616975747</v>
      </c>
      <c r="AI342" s="8">
        <v>3.6761090970796571</v>
      </c>
    </row>
    <row r="343" spans="24:35" x14ac:dyDescent="0.25">
      <c r="X343" t="str">
        <v>Chile</v>
      </c>
      <c r="Y343">
        <v>81</v>
      </c>
      <c r="Z343" s="8">
        <v>78.446863874993596</v>
      </c>
      <c r="AA343" s="8">
        <v>2.5531361250064037</v>
      </c>
      <c r="AB343" s="8">
        <v>2.6085516443023216</v>
      </c>
      <c r="AC343" s="8">
        <v>2.1243788451326358E-2</v>
      </c>
      <c r="AD343" s="8">
        <v>0.71769281222397541</v>
      </c>
      <c r="AE343" s="8">
        <v>5.8841133364702413E-4</v>
      </c>
      <c r="AF343" s="8">
        <v>-0.81866501502518862</v>
      </c>
      <c r="AG343" s="8">
        <v>-0.71980606449294804</v>
      </c>
      <c r="AH343" s="8">
        <v>0.84716752311687171</v>
      </c>
      <c r="AI343" s="8">
        <v>2.6085516443023216</v>
      </c>
    </row>
    <row r="344" spans="24:35" x14ac:dyDescent="0.25">
      <c r="X344" t="str">
        <v>Chile</v>
      </c>
      <c r="Y344">
        <v>79.900000000000006</v>
      </c>
      <c r="Z344" s="8">
        <v>77.042654074295257</v>
      </c>
      <c r="AA344" s="8">
        <v>2.8573459257047489</v>
      </c>
      <c r="AB344" s="8">
        <v>2.9034353097603431</v>
      </c>
      <c r="AC344" s="8">
        <v>1.5874086775984904E-2</v>
      </c>
      <c r="AD344" s="8">
        <v>0.80101265904459262</v>
      </c>
      <c r="AE344" s="8">
        <v>5.4470735686298476E-4</v>
      </c>
      <c r="AF344" s="8">
        <v>-0.81866501502518862</v>
      </c>
      <c r="AG344" s="8">
        <v>-0.71631368705368381</v>
      </c>
      <c r="AH344" s="8">
        <v>0.89499310558494949</v>
      </c>
      <c r="AI344" s="8">
        <v>2.9034353097603431</v>
      </c>
    </row>
    <row r="345" spans="24:35" x14ac:dyDescent="0.25">
      <c r="X345" t="str">
        <v>Chile</v>
      </c>
      <c r="Y345">
        <v>79.8</v>
      </c>
      <c r="Z345" s="8">
        <v>77.224787578563081</v>
      </c>
      <c r="AA345" s="8">
        <v>2.5752124214369161</v>
      </c>
      <c r="AB345" s="8">
        <v>2.5819869658607968</v>
      </c>
      <c r="AC345" s="8">
        <v>2.62377173605206E-3</v>
      </c>
      <c r="AD345" s="8">
        <v>0.71710944697893453</v>
      </c>
      <c r="AE345" s="8">
        <v>7.1200709802737795E-5</v>
      </c>
      <c r="AF345" s="8">
        <v>-0.81866501502518862</v>
      </c>
      <c r="AG345" s="8">
        <v>-0.71598885620590902</v>
      </c>
      <c r="AH345" s="8">
        <v>0.84682314976560158</v>
      </c>
      <c r="AI345" s="8">
        <v>2.5819869658607968</v>
      </c>
    </row>
    <row r="346" spans="24:35" x14ac:dyDescent="0.25">
      <c r="X346" t="str">
        <v>Chile</v>
      </c>
      <c r="Y346">
        <v>79.099999999999994</v>
      </c>
      <c r="Z346" s="8">
        <v>75.035615894424296</v>
      </c>
      <c r="AA346" s="8">
        <v>4.064384105575698</v>
      </c>
      <c r="AB346" s="8">
        <v>4.1007138461404802</v>
      </c>
      <c r="AC346" s="8">
        <v>8.8593698384917575E-3</v>
      </c>
      <c r="AD346" s="8">
        <v>1.1353479921505021</v>
      </c>
      <c r="AE346" s="8">
        <v>6.064178045007149E-4</v>
      </c>
      <c r="AF346" s="8">
        <v>-0.81230589119800856</v>
      </c>
      <c r="AG346" s="8">
        <v>-0.71490550151828647</v>
      </c>
      <c r="AH346" s="8">
        <v>1.0655270959250647</v>
      </c>
      <c r="AI346" s="8">
        <v>4.1007138461404802</v>
      </c>
    </row>
    <row r="347" spans="24:35" x14ac:dyDescent="0.25">
      <c r="X347" t="str">
        <v>Chile</v>
      </c>
      <c r="Y347">
        <v>79.3</v>
      </c>
      <c r="Z347" s="8">
        <v>76.966890544062508</v>
      </c>
      <c r="AA347" s="8">
        <v>2.333109455937489</v>
      </c>
      <c r="AB347" s="8">
        <v>2.3392632167308411</v>
      </c>
      <c r="AC347" s="8">
        <v>2.630640600569997E-3</v>
      </c>
      <c r="AD347" s="8">
        <v>0.64969420737413075</v>
      </c>
      <c r="AE347" s="8">
        <v>5.8596258332193378E-5</v>
      </c>
      <c r="AF347" s="8">
        <v>-0.81230589119800856</v>
      </c>
      <c r="AG347" s="8">
        <v>-0.71419790854143772</v>
      </c>
      <c r="AH347" s="8">
        <v>0.80603610798408454</v>
      </c>
      <c r="AI347" s="8">
        <v>2.3392632167308411</v>
      </c>
    </row>
    <row r="348" spans="24:35" x14ac:dyDescent="0.25">
      <c r="X348" t="str">
        <v>Chile</v>
      </c>
      <c r="Y348">
        <v>79.599999999999994</v>
      </c>
      <c r="Z348" s="8">
        <v>76.815842395341505</v>
      </c>
      <c r="AA348" s="8">
        <v>2.784157604658489</v>
      </c>
      <c r="AB348" s="8">
        <v>2.7908283024102016</v>
      </c>
      <c r="AC348" s="8">
        <v>2.3902214786741811E-3</v>
      </c>
      <c r="AD348" s="8">
        <v>0.77520284710876808</v>
      </c>
      <c r="AE348" s="8">
        <v>7.5779993638406859E-5</v>
      </c>
      <c r="AF348" s="8">
        <v>-0.80808466725232064</v>
      </c>
      <c r="AG348" s="8">
        <v>-0.70761858054909088</v>
      </c>
      <c r="AH348" s="8">
        <v>0.88045604496122809</v>
      </c>
      <c r="AI348" s="8">
        <v>2.7908283024102016</v>
      </c>
    </row>
    <row r="349" spans="24:35" x14ac:dyDescent="0.25">
      <c r="X349" t="str">
        <v>Chile</v>
      </c>
      <c r="Y349">
        <v>78.900000000000006</v>
      </c>
      <c r="Z349" s="8">
        <v>77.679638626805783</v>
      </c>
      <c r="AA349" s="8">
        <v>1.2203613731942227</v>
      </c>
      <c r="AB349" s="8">
        <v>1.2239317443693887</v>
      </c>
      <c r="AC349" s="8">
        <v>2.9171325865117578E-3</v>
      </c>
      <c r="AD349" s="8">
        <v>0.33987930202439948</v>
      </c>
      <c r="AE349" s="8">
        <v>1.7787739032069781E-5</v>
      </c>
      <c r="AF349" s="8">
        <v>-0.80808466725232064</v>
      </c>
      <c r="AG349" s="8">
        <v>-0.70680629082241653</v>
      </c>
      <c r="AH349" s="8">
        <v>0.58299168263741075</v>
      </c>
      <c r="AI349" s="8">
        <v>1.2239317443693887</v>
      </c>
    </row>
    <row r="350" spans="24:35" x14ac:dyDescent="0.25">
      <c r="X350" t="str">
        <v>Chile</v>
      </c>
      <c r="Y350">
        <v>78.900000000000006</v>
      </c>
      <c r="Z350" s="8">
        <v>76.801914080018832</v>
      </c>
      <c r="AA350" s="8">
        <v>2.0980859199811732</v>
      </c>
      <c r="AB350" s="8">
        <v>2.1015775869747189</v>
      </c>
      <c r="AC350" s="8">
        <v>1.66145043380106E-3</v>
      </c>
      <c r="AD350" s="8">
        <v>0.58396422288311411</v>
      </c>
      <c r="AE350" s="8">
        <v>2.9869532702301146E-5</v>
      </c>
      <c r="AF350" s="8">
        <v>-0.80808466725232064</v>
      </c>
      <c r="AG350" s="8">
        <v>-0.70554373230474521</v>
      </c>
      <c r="AH350" s="8">
        <v>0.76417551837461672</v>
      </c>
      <c r="AI350" s="8">
        <v>2.1015775869747189</v>
      </c>
    </row>
    <row r="351" spans="24:35" x14ac:dyDescent="0.25">
      <c r="X351" t="str">
        <v>China</v>
      </c>
      <c r="Y351">
        <v>75.8</v>
      </c>
      <c r="Z351" s="8">
        <v>74.816036432855341</v>
      </c>
      <c r="AA351" s="8">
        <v>0.98396356714465583</v>
      </c>
      <c r="AB351" s="8">
        <v>1.0069369406626305</v>
      </c>
      <c r="AC351" s="8">
        <v>2.2815106478124382E-2</v>
      </c>
      <c r="AD351" s="8">
        <v>0.27681685984087206</v>
      </c>
      <c r="AE351" s="8">
        <v>9.4162337305000416E-5</v>
      </c>
      <c r="AF351" s="8">
        <v>-0.80808466725232064</v>
      </c>
      <c r="AG351" s="8">
        <v>-0.70231707391198317</v>
      </c>
      <c r="AH351" s="8">
        <v>0.52613388014921836</v>
      </c>
      <c r="AI351" s="8">
        <v>1.0069369406626305</v>
      </c>
    </row>
    <row r="352" spans="24:35" x14ac:dyDescent="0.25">
      <c r="X352" t="str">
        <v>China</v>
      </c>
      <c r="Y352">
        <v>75.599999999999994</v>
      </c>
      <c r="Z352" s="8">
        <v>73.502162833440977</v>
      </c>
      <c r="AA352" s="8">
        <v>2.0978371665590174</v>
      </c>
      <c r="AB352" s="8">
        <v>2.1290660559206223</v>
      </c>
      <c r="AC352" s="8">
        <v>1.4667881851181494E-2</v>
      </c>
      <c r="AD352" s="8">
        <v>0.58773607377028836</v>
      </c>
      <c r="AE352" s="8">
        <v>2.7064241345503781E-4</v>
      </c>
      <c r="AF352" s="8">
        <v>-0.79968509868701798</v>
      </c>
      <c r="AG352" s="8">
        <v>-0.70192904540048939</v>
      </c>
      <c r="AH352" s="8">
        <v>0.76663946791845272</v>
      </c>
      <c r="AI352" s="8">
        <v>2.1290660559206223</v>
      </c>
    </row>
    <row r="353" spans="24:35" x14ac:dyDescent="0.25">
      <c r="X353" t="str">
        <v>China</v>
      </c>
      <c r="Y353">
        <v>75.400000000000006</v>
      </c>
      <c r="Z353" s="8">
        <v>73.668048661359549</v>
      </c>
      <c r="AA353" s="8">
        <v>1.7319513386404566</v>
      </c>
      <c r="AB353" s="8">
        <v>1.7645975086694252</v>
      </c>
      <c r="AC353" s="8">
        <v>1.8500632506041038E-2</v>
      </c>
      <c r="AD353" s="8">
        <v>0.48617493582075427</v>
      </c>
      <c r="AE353" s="8">
        <v>2.3449202794201818E-4</v>
      </c>
      <c r="AF353" s="8">
        <v>-0.79968509868701798</v>
      </c>
      <c r="AG353" s="8">
        <v>-0.70157207185898141</v>
      </c>
      <c r="AH353" s="8">
        <v>0.69726245834746781</v>
      </c>
      <c r="AI353" s="8">
        <v>1.7645975086694252</v>
      </c>
    </row>
    <row r="354" spans="24:35" x14ac:dyDescent="0.25">
      <c r="X354" t="str">
        <v>China</v>
      </c>
      <c r="Y354">
        <v>75.2</v>
      </c>
      <c r="Z354" s="8">
        <v>74.824185835722005</v>
      </c>
      <c r="AA354" s="8">
        <v>0.37581416427799752</v>
      </c>
      <c r="AB354" s="8">
        <v>0.38122210225285469</v>
      </c>
      <c r="AC354" s="8">
        <v>1.4185793381072741E-2</v>
      </c>
      <c r="AD354" s="8">
        <v>0.10526342578485759</v>
      </c>
      <c r="AE354" s="8">
        <v>8.3918933606443783E-6</v>
      </c>
      <c r="AF354" s="8">
        <v>-0.79968509868701798</v>
      </c>
      <c r="AG354" s="8">
        <v>-0.70122684301760574</v>
      </c>
      <c r="AH354" s="8">
        <v>0.32444325510766531</v>
      </c>
      <c r="AI354" s="8">
        <v>0.38122210225285469</v>
      </c>
    </row>
    <row r="355" spans="24:35" x14ac:dyDescent="0.25">
      <c r="X355" t="str">
        <v>China</v>
      </c>
      <c r="Y355">
        <v>75</v>
      </c>
      <c r="Z355" s="8">
        <v>74.3340347238411</v>
      </c>
      <c r="AA355" s="8">
        <v>0.66596527615890011</v>
      </c>
      <c r="AB355" s="8">
        <v>0.67821243068090931</v>
      </c>
      <c r="AC355" s="8">
        <v>1.8057991814914486E-2</v>
      </c>
      <c r="AD355" s="8">
        <v>0.18690054045717522</v>
      </c>
      <c r="AE355" s="8">
        <v>3.3810463579567315E-5</v>
      </c>
      <c r="AF355" s="8">
        <v>-0.79968509868701798</v>
      </c>
      <c r="AG355" s="8">
        <v>-0.69949488981508934</v>
      </c>
      <c r="AH355" s="8">
        <v>0.43231995149099378</v>
      </c>
      <c r="AI355" s="8">
        <v>0.67821243068090931</v>
      </c>
    </row>
    <row r="356" spans="24:35" x14ac:dyDescent="0.25">
      <c r="X356" t="str">
        <v>China</v>
      </c>
      <c r="Y356">
        <v>74.900000000000006</v>
      </c>
      <c r="Z356" s="8">
        <v>74.170088986603332</v>
      </c>
      <c r="AA356" s="8">
        <v>0.72991101339667352</v>
      </c>
      <c r="AB356" s="8">
        <v>0.74885424985701976</v>
      </c>
      <c r="AC356" s="8">
        <v>2.52962929221048E-2</v>
      </c>
      <c r="AD356" s="8">
        <v>0.2056058652611478</v>
      </c>
      <c r="AE356" s="8">
        <v>5.7743308224856309E-5</v>
      </c>
      <c r="AF356" s="8">
        <v>-0.79968509868701798</v>
      </c>
      <c r="AG356" s="8">
        <v>-0.69841123275254702</v>
      </c>
      <c r="AH356" s="8">
        <v>0.45343782954353046</v>
      </c>
      <c r="AI356" s="8">
        <v>0.74885424985701976</v>
      </c>
    </row>
    <row r="357" spans="24:35" x14ac:dyDescent="0.25">
      <c r="X357" t="str">
        <v>China</v>
      </c>
      <c r="Y357">
        <v>74.5</v>
      </c>
      <c r="Z357" s="8">
        <v>73.219494241802181</v>
      </c>
      <c r="AA357" s="8">
        <v>1.280505758197819</v>
      </c>
      <c r="AB357" s="8">
        <v>1.4609615376606593</v>
      </c>
      <c r="AC357" s="8">
        <v>0.12351850121379121</v>
      </c>
      <c r="AD357" s="8">
        <v>0.38037507492633565</v>
      </c>
      <c r="AE357" s="8">
        <v>1.073148346886883E-3</v>
      </c>
      <c r="AF357" s="8">
        <v>-0.78926429572475043</v>
      </c>
      <c r="AG357" s="8">
        <v>-0.69146800832855526</v>
      </c>
      <c r="AH357" s="8">
        <v>0.61674555120108943</v>
      </c>
      <c r="AI357" s="8">
        <v>1.4609615376606593</v>
      </c>
    </row>
    <row r="358" spans="24:35" x14ac:dyDescent="0.25">
      <c r="X358" t="str">
        <v>China</v>
      </c>
      <c r="Y358">
        <v>74.400000000000006</v>
      </c>
      <c r="Z358" s="8">
        <v>72.930145162447019</v>
      </c>
      <c r="AA358" s="8">
        <v>1.4698548375529867</v>
      </c>
      <c r="AB358" s="8">
        <v>1.6050374113940136</v>
      </c>
      <c r="AC358" s="8">
        <v>8.4223939505321199E-2</v>
      </c>
      <c r="AD358" s="8">
        <v>0.42715126284343774</v>
      </c>
      <c r="AE358" s="8">
        <v>8.831938847780876E-4</v>
      </c>
      <c r="AF358" s="8">
        <v>-0.78926429572475043</v>
      </c>
      <c r="AG358" s="8">
        <v>-0.68817977272493014</v>
      </c>
      <c r="AH358" s="8">
        <v>0.65356810115200525</v>
      </c>
      <c r="AI358" s="8">
        <v>1.6050374113940136</v>
      </c>
    </row>
    <row r="359" spans="24:35" x14ac:dyDescent="0.25">
      <c r="X359" t="str">
        <v>China</v>
      </c>
      <c r="Y359">
        <v>74.2</v>
      </c>
      <c r="Z359" s="8">
        <v>72.463737717266497</v>
      </c>
      <c r="AA359" s="8">
        <v>1.7362622827335059</v>
      </c>
      <c r="AB359" s="8">
        <v>1.8688511003366428</v>
      </c>
      <c r="AC359" s="8">
        <v>7.0946699594875776E-2</v>
      </c>
      <c r="AD359" s="8">
        <v>0.50095291445386003</v>
      </c>
      <c r="AE359" s="8">
        <v>1.0086297665827346E-3</v>
      </c>
      <c r="AF359" s="8">
        <v>-0.78926429572475043</v>
      </c>
      <c r="AG359" s="8">
        <v>-0.68346822857985434</v>
      </c>
      <c r="AH359" s="8">
        <v>0.70778027272159827</v>
      </c>
      <c r="AI359" s="8">
        <v>1.8688511003366428</v>
      </c>
    </row>
    <row r="360" spans="24:35" x14ac:dyDescent="0.25">
      <c r="X360" t="str">
        <v>China</v>
      </c>
      <c r="Y360">
        <v>73.900000000000006</v>
      </c>
      <c r="Z360" s="8">
        <v>71.821471371966865</v>
      </c>
      <c r="AA360" s="8">
        <v>2.0785286280331405</v>
      </c>
      <c r="AB360" s="8">
        <v>2.3306130928830493</v>
      </c>
      <c r="AC360" s="8">
        <v>0.10816229670196856</v>
      </c>
      <c r="AD360" s="8">
        <v>0.61208958239022315</v>
      </c>
      <c r="AE360" s="8">
        <v>2.3914783128827373E-3</v>
      </c>
      <c r="AF360" s="8">
        <v>-0.78926429572475043</v>
      </c>
      <c r="AG360" s="8">
        <v>-0.68278968023243425</v>
      </c>
      <c r="AH360" s="8">
        <v>0.78236154199335695</v>
      </c>
      <c r="AI360" s="8">
        <v>2.3306130928830493</v>
      </c>
    </row>
    <row r="361" spans="24:35" x14ac:dyDescent="0.25">
      <c r="X361" t="str">
        <v>China</v>
      </c>
      <c r="Y361">
        <v>73.5</v>
      </c>
      <c r="Z361" s="8">
        <v>73.363142244649495</v>
      </c>
      <c r="AA361" s="8">
        <v>0.13685775535050482</v>
      </c>
      <c r="AB361" s="8">
        <v>0.14306729414264421</v>
      </c>
      <c r="AC361" s="8">
        <v>4.3402923284117108E-2</v>
      </c>
      <c r="AD361" s="8">
        <v>3.8914081111811154E-2</v>
      </c>
      <c r="AE361" s="8">
        <v>3.6161787557892877E-6</v>
      </c>
      <c r="AF361" s="8">
        <v>-0.78098898173722842</v>
      </c>
      <c r="AG361" s="8">
        <v>-0.67974777870180614</v>
      </c>
      <c r="AH361" s="8">
        <v>0.19726652303878414</v>
      </c>
      <c r="AI361" s="8">
        <v>0.14306729414264421</v>
      </c>
    </row>
    <row r="362" spans="24:35" x14ac:dyDescent="0.25">
      <c r="X362" t="str">
        <v>China</v>
      </c>
      <c r="Y362">
        <v>73.099999999999994</v>
      </c>
      <c r="Z362" s="8">
        <v>73.070367051538057</v>
      </c>
      <c r="AA362" s="8">
        <v>2.9632948461937758E-2</v>
      </c>
      <c r="AB362" s="8">
        <v>3.1063064013084597E-2</v>
      </c>
      <c r="AC362" s="8">
        <v>4.6039101311591106E-2</v>
      </c>
      <c r="AD362" s="8">
        <v>8.4374550164360816E-3</v>
      </c>
      <c r="AE362" s="8">
        <v>1.8082796857456002E-7</v>
      </c>
      <c r="AF362" s="8">
        <v>-0.78098898173722842</v>
      </c>
      <c r="AG362" s="8">
        <v>-0.67956406006873504</v>
      </c>
      <c r="AH362" s="8">
        <v>9.1855620494535231E-2</v>
      </c>
      <c r="AI362" s="8">
        <v>3.1063064013084597E-2</v>
      </c>
    </row>
    <row r="363" spans="24:35" x14ac:dyDescent="0.25">
      <c r="X363" t="str">
        <v>China</v>
      </c>
      <c r="Y363">
        <v>72.7</v>
      </c>
      <c r="Z363" s="8">
        <v>72.994754685424823</v>
      </c>
      <c r="AA363" s="8">
        <v>-0.2947546854248202</v>
      </c>
      <c r="AB363" s="8">
        <v>-0.30827435117590529</v>
      </c>
      <c r="AC363" s="8">
        <v>4.3855953956320588E-2</v>
      </c>
      <c r="AD363" s="8">
        <v>-8.3830285772046667E-2</v>
      </c>
      <c r="AE363" s="8">
        <v>1.6964986936573833E-5</v>
      </c>
      <c r="AF363" s="8">
        <v>-0.78098898173722842</v>
      </c>
      <c r="AG363" s="8">
        <v>-0.67527761144894538</v>
      </c>
      <c r="AH363" s="8">
        <v>0.28953460202892273</v>
      </c>
      <c r="AI363" s="8">
        <v>-0.30827435117590529</v>
      </c>
    </row>
    <row r="364" spans="24:35" x14ac:dyDescent="0.25">
      <c r="X364" t="str">
        <v>China</v>
      </c>
      <c r="Y364">
        <v>72.2</v>
      </c>
      <c r="Z364" s="8">
        <v>72.198803653071877</v>
      </c>
      <c r="AA364" s="8">
        <v>1.1963469281255357E-3</v>
      </c>
      <c r="AB364" s="8">
        <v>1.2749022730580749E-3</v>
      </c>
      <c r="AC364" s="8">
        <v>6.161675807833536E-2</v>
      </c>
      <c r="AD364" s="8">
        <v>3.4345426111546235E-4</v>
      </c>
      <c r="AE364" s="8">
        <v>4.0766442850453764E-10</v>
      </c>
      <c r="AF364" s="8">
        <v>-0.78098898173722842</v>
      </c>
      <c r="AG364" s="8">
        <v>-0.67487195428744173</v>
      </c>
      <c r="AH364" s="8">
        <v>1.8532519016999885E-2</v>
      </c>
      <c r="AI364" s="8">
        <v>1.2749022730580749E-3</v>
      </c>
    </row>
    <row r="365" spans="24:35" x14ac:dyDescent="0.25">
      <c r="X365" t="str">
        <v>China</v>
      </c>
      <c r="Y365">
        <v>71.7</v>
      </c>
      <c r="Z365" s="8">
        <v>69.673043582690966</v>
      </c>
      <c r="AA365" s="8">
        <v>2.0269564173090373</v>
      </c>
      <c r="AB365" s="8">
        <v>2.1400055850787911</v>
      </c>
      <c r="AC365" s="8">
        <v>5.2826576041665657E-2</v>
      </c>
      <c r="AD365" s="8">
        <v>0.57920399748461393</v>
      </c>
      <c r="AE365" s="8">
        <v>9.8476466942949616E-4</v>
      </c>
      <c r="AF365" s="8">
        <v>-0.78098898173722842</v>
      </c>
      <c r="AG365" s="8">
        <v>-0.67409076665251522</v>
      </c>
      <c r="AH365" s="8">
        <v>0.7610545299021706</v>
      </c>
      <c r="AI365" s="8">
        <v>2.1400055850787911</v>
      </c>
    </row>
    <row r="366" spans="24:35" x14ac:dyDescent="0.25">
      <c r="X366" t="str">
        <v>Colombia</v>
      </c>
      <c r="Y366">
        <v>74.599999999999994</v>
      </c>
      <c r="Z366" s="8">
        <v>72.91458303236854</v>
      </c>
      <c r="AA366" s="8">
        <v>1.6854169676314541</v>
      </c>
      <c r="AB366" s="8">
        <v>1.7105124251404924</v>
      </c>
      <c r="AC366" s="8">
        <v>1.4671309684860741E-2</v>
      </c>
      <c r="AD366" s="8">
        <v>0.47219207003402131</v>
      </c>
      <c r="AE366" s="8">
        <v>1.7473163207319729E-4</v>
      </c>
      <c r="AF366" s="8">
        <v>-0.78098898173722842</v>
      </c>
      <c r="AG366" s="8">
        <v>-0.66524031843716691</v>
      </c>
      <c r="AH366" s="8">
        <v>0.68716233164662144</v>
      </c>
      <c r="AI366" s="8">
        <v>1.7105124251404924</v>
      </c>
    </row>
    <row r="367" spans="24:35" x14ac:dyDescent="0.25">
      <c r="X367" t="str">
        <v>Colombia</v>
      </c>
      <c r="Y367">
        <v>74.400000000000006</v>
      </c>
      <c r="Z367" s="8">
        <v>73.148262560540218</v>
      </c>
      <c r="AA367" s="8">
        <v>1.251737439459788</v>
      </c>
      <c r="AB367" s="8">
        <v>1.2544182796925489</v>
      </c>
      <c r="AC367" s="8">
        <v>2.13711827718112E-3</v>
      </c>
      <c r="AD367" s="8">
        <v>0.34848147787151851</v>
      </c>
      <c r="AE367" s="8">
        <v>1.368874045633509E-5</v>
      </c>
      <c r="AF367" s="8">
        <v>-0.78098898173722842</v>
      </c>
      <c r="AG367" s="8">
        <v>-0.66455870111768978</v>
      </c>
      <c r="AH367" s="8">
        <v>0.59032319780906328</v>
      </c>
      <c r="AI367" s="8">
        <v>1.2544182796925489</v>
      </c>
    </row>
    <row r="368" spans="24:35" x14ac:dyDescent="0.25">
      <c r="X368" t="str">
        <v>Colombia</v>
      </c>
      <c r="Y368">
        <v>74.3</v>
      </c>
      <c r="Z368" s="8">
        <v>73.686061461134727</v>
      </c>
      <c r="AA368" s="8">
        <v>0.61393853886526983</v>
      </c>
      <c r="AB368" s="8">
        <v>0.61535589603020346</v>
      </c>
      <c r="AC368" s="8">
        <v>2.3033128862132457E-3</v>
      </c>
      <c r="AD368" s="8">
        <v>0.17093363292970265</v>
      </c>
      <c r="AE368" s="8">
        <v>3.5502247900367462E-6</v>
      </c>
      <c r="AF368" s="8">
        <v>-0.78098898173722842</v>
      </c>
      <c r="AG368" s="8">
        <v>-0.66100528189473029</v>
      </c>
      <c r="AH368" s="8">
        <v>0.41344120855292432</v>
      </c>
      <c r="AI368" s="8">
        <v>0.61535589603020346</v>
      </c>
    </row>
    <row r="369" spans="24:35" x14ac:dyDescent="0.25">
      <c r="X369" t="str">
        <v>Colombia</v>
      </c>
      <c r="Y369">
        <v>74.2</v>
      </c>
      <c r="Z369" s="8">
        <v>72.832658311371489</v>
      </c>
      <c r="AA369" s="8">
        <v>1.3673416886285139</v>
      </c>
      <c r="AB369" s="8">
        <v>1.3710279616920789</v>
      </c>
      <c r="AC369" s="8">
        <v>2.6886928396525609E-3</v>
      </c>
      <c r="AD369" s="8">
        <v>0.38077074650348031</v>
      </c>
      <c r="AE369" s="8">
        <v>2.057235441169348E-5</v>
      </c>
      <c r="AF369" s="8">
        <v>-0.76459654801725674</v>
      </c>
      <c r="AG369" s="8">
        <v>-0.66072138025689253</v>
      </c>
      <c r="AH369" s="8">
        <v>0.61706624158471046</v>
      </c>
      <c r="AI369" s="8">
        <v>1.3710279616920789</v>
      </c>
    </row>
    <row r="370" spans="24:35" x14ac:dyDescent="0.25">
      <c r="X370" t="str">
        <v>Colombia</v>
      </c>
      <c r="Y370">
        <v>73.599999999999994</v>
      </c>
      <c r="Z370" s="8">
        <v>74.635537467781489</v>
      </c>
      <c r="AA370" s="8">
        <v>-1.035537467781495</v>
      </c>
      <c r="AB370" s="8">
        <v>-1.038120678856731</v>
      </c>
      <c r="AC370" s="8">
        <v>2.4883533560672217E-3</v>
      </c>
      <c r="AD370" s="8">
        <v>-0.28834254103048124</v>
      </c>
      <c r="AE370" s="8">
        <v>1.0915859035186053E-5</v>
      </c>
      <c r="AF370" s="8">
        <v>-0.7625619542054235</v>
      </c>
      <c r="AG370" s="8">
        <v>-0.65089685758370475</v>
      </c>
      <c r="AH370" s="8">
        <v>0.53697536352283537</v>
      </c>
      <c r="AI370" s="8">
        <v>-1.038120678856731</v>
      </c>
    </row>
    <row r="371" spans="24:35" x14ac:dyDescent="0.25">
      <c r="X371" t="str">
        <v>Colombia</v>
      </c>
      <c r="Y371">
        <v>73.599999999999994</v>
      </c>
      <c r="Z371" s="8">
        <v>74.752777513787592</v>
      </c>
      <c r="AA371" s="8">
        <v>-1.1527775137875977</v>
      </c>
      <c r="AB371" s="8">
        <v>-1.156174943082225</v>
      </c>
      <c r="AC371" s="8">
        <v>2.9385079783602595E-3</v>
      </c>
      <c r="AD371" s="8">
        <v>-0.32106015906073404</v>
      </c>
      <c r="AE371" s="8">
        <v>1.5989105304658831E-5</v>
      </c>
      <c r="AF371" s="8">
        <v>-0.7625619542054235</v>
      </c>
      <c r="AG371" s="8">
        <v>-0.65060543475110411</v>
      </c>
      <c r="AH371" s="8">
        <v>0.56662170719160954</v>
      </c>
      <c r="AI371" s="8">
        <v>-1.156174943082225</v>
      </c>
    </row>
    <row r="372" spans="24:35" x14ac:dyDescent="0.25">
      <c r="X372" t="str">
        <v>Colombia</v>
      </c>
      <c r="Y372">
        <v>73.5</v>
      </c>
      <c r="Z372" s="8">
        <v>72.286777339223349</v>
      </c>
      <c r="AA372" s="8">
        <v>1.2132226607766512</v>
      </c>
      <c r="AB372" s="8">
        <v>1.215359553470756</v>
      </c>
      <c r="AC372" s="8">
        <v>1.7582391054584146E-3</v>
      </c>
      <c r="AD372" s="8">
        <v>0.33769492824245823</v>
      </c>
      <c r="AE372" s="8">
        <v>1.0571525847705383E-5</v>
      </c>
      <c r="AF372" s="8">
        <v>-0.7625619542054235</v>
      </c>
      <c r="AG372" s="8">
        <v>-0.64956438445779552</v>
      </c>
      <c r="AH372" s="8">
        <v>0.58111524523321378</v>
      </c>
      <c r="AI372" s="8">
        <v>1.215359553470756</v>
      </c>
    </row>
    <row r="373" spans="24:35" x14ac:dyDescent="0.25">
      <c r="X373" t="str">
        <v>Colombia</v>
      </c>
      <c r="Y373">
        <v>73.5</v>
      </c>
      <c r="Z373" s="8">
        <v>71.739116254608405</v>
      </c>
      <c r="AA373" s="8">
        <v>1.7608837453915953</v>
      </c>
      <c r="AB373" s="8">
        <v>1.7643426505079427</v>
      </c>
      <c r="AC373" s="8">
        <v>1.9604497546730488E-3</v>
      </c>
      <c r="AD373" s="8">
        <v>0.49018351349548017</v>
      </c>
      <c r="AE373" s="8">
        <v>2.4841153819538302E-5</v>
      </c>
      <c r="AF373" s="8">
        <v>-0.75647701124006039</v>
      </c>
      <c r="AG373" s="8">
        <v>-0.64725317098580093</v>
      </c>
      <c r="AH373" s="8">
        <v>0.70013106879746467</v>
      </c>
      <c r="AI373" s="8">
        <v>1.7643426505079427</v>
      </c>
    </row>
    <row r="374" spans="24:35" x14ac:dyDescent="0.25">
      <c r="X374" t="str">
        <v>Colombia</v>
      </c>
      <c r="Y374">
        <v>73.099999999999994</v>
      </c>
      <c r="Z374" s="8">
        <v>71.021886651704165</v>
      </c>
      <c r="AA374" s="8">
        <v>2.0781133482958296</v>
      </c>
      <c r="AB374" s="8">
        <v>2.0828348543742323</v>
      </c>
      <c r="AC374" s="8">
        <v>2.2668653102703371E-3</v>
      </c>
      <c r="AD374" s="8">
        <v>0.57858067797670121</v>
      </c>
      <c r="AE374" s="8">
        <v>4.0029998360038695E-5</v>
      </c>
      <c r="AF374" s="8">
        <v>-0.75647701124006039</v>
      </c>
      <c r="AG374" s="8">
        <v>-0.64271283568494231</v>
      </c>
      <c r="AH374" s="8">
        <v>0.76064490925575856</v>
      </c>
      <c r="AI374" s="8">
        <v>2.0828348543742323</v>
      </c>
    </row>
    <row r="375" spans="24:35" x14ac:dyDescent="0.25">
      <c r="X375" t="str">
        <v>Colombia</v>
      </c>
      <c r="Y375">
        <v>73.099999999999994</v>
      </c>
      <c r="Z375" s="8">
        <v>69.204098677435127</v>
      </c>
      <c r="AA375" s="8">
        <v>3.8959013225648675</v>
      </c>
      <c r="AB375" s="8">
        <v>3.9189898990291705</v>
      </c>
      <c r="AC375" s="8">
        <v>5.8914610803213058E-3</v>
      </c>
      <c r="AD375" s="8">
        <v>1.0866581409824747</v>
      </c>
      <c r="AE375" s="8">
        <v>3.6831676192065232E-4</v>
      </c>
      <c r="AF375" s="8">
        <v>-0.75647701124006039</v>
      </c>
      <c r="AG375" s="8">
        <v>-0.6420358430830988</v>
      </c>
      <c r="AH375" s="8">
        <v>1.0424289620796587</v>
      </c>
      <c r="AI375" s="8">
        <v>3.9189898990291705</v>
      </c>
    </row>
    <row r="376" spans="24:35" x14ac:dyDescent="0.25">
      <c r="X376" t="str">
        <v>Colombia</v>
      </c>
      <c r="Y376">
        <v>72.8</v>
      </c>
      <c r="Z376" s="8">
        <v>70.490689912460439</v>
      </c>
      <c r="AA376" s="8">
        <v>2.3093100875395578</v>
      </c>
      <c r="AB376" s="8">
        <v>2.3142496506719845</v>
      </c>
      <c r="AC376" s="8">
        <v>2.1344123919354897E-3</v>
      </c>
      <c r="AD376" s="8">
        <v>0.6429069513204575</v>
      </c>
      <c r="AE376" s="8">
        <v>4.6531701125906016E-5</v>
      </c>
      <c r="AF376" s="8">
        <v>-0.75647701124006039</v>
      </c>
      <c r="AG376" s="8">
        <v>-0.64126672805389029</v>
      </c>
      <c r="AH376" s="8">
        <v>0.80181478616975976</v>
      </c>
      <c r="AI376" s="8">
        <v>2.3142496506719845</v>
      </c>
    </row>
    <row r="377" spans="24:35" x14ac:dyDescent="0.25">
      <c r="X377" t="str">
        <v>Colombia</v>
      </c>
      <c r="Y377">
        <v>72.400000000000006</v>
      </c>
      <c r="Z377" s="8">
        <v>73.246399879818128</v>
      </c>
      <c r="AA377" s="8">
        <v>-0.84639987981812226</v>
      </c>
      <c r="AB377" s="8">
        <v>-0.84899926674741766</v>
      </c>
      <c r="AC377" s="8">
        <v>3.0617069190811046E-3</v>
      </c>
      <c r="AD377" s="8">
        <v>-0.23574546436591023</v>
      </c>
      <c r="AE377" s="8">
        <v>8.9831453873620583E-6</v>
      </c>
      <c r="AF377" s="8">
        <v>-0.75647701124006039</v>
      </c>
      <c r="AG377" s="8">
        <v>-0.63980931082964476</v>
      </c>
      <c r="AH377" s="8">
        <v>0.48553626472788852</v>
      </c>
      <c r="AI377" s="8">
        <v>-0.84899926674741766</v>
      </c>
    </row>
    <row r="378" spans="24:35" x14ac:dyDescent="0.25">
      <c r="X378" t="str">
        <v>Colombia</v>
      </c>
      <c r="Y378">
        <v>71.8</v>
      </c>
      <c r="Z378" s="8">
        <v>70.431116369770947</v>
      </c>
      <c r="AA378" s="8">
        <v>1.3688836302290497</v>
      </c>
      <c r="AB378" s="8">
        <v>1.3712773755515499</v>
      </c>
      <c r="AC378" s="8">
        <v>1.7456317483086842E-3</v>
      </c>
      <c r="AD378" s="8">
        <v>0.38102003461703726</v>
      </c>
      <c r="AE378" s="8">
        <v>1.3361445236236385E-5</v>
      </c>
      <c r="AF378" s="8">
        <v>-0.74639716414434454</v>
      </c>
      <c r="AG378" s="8">
        <v>-0.63807361207895852</v>
      </c>
      <c r="AH378" s="8">
        <v>0.61726820314757613</v>
      </c>
      <c r="AI378" s="8">
        <v>1.3712773755515499</v>
      </c>
    </row>
    <row r="379" spans="24:35" x14ac:dyDescent="0.25">
      <c r="X379" t="str">
        <v>Colombia</v>
      </c>
      <c r="Y379">
        <v>71.5</v>
      </c>
      <c r="Z379" s="8">
        <v>69.584831279432606</v>
      </c>
      <c r="AA379" s="8">
        <v>1.9151687205673937</v>
      </c>
      <c r="AB379" s="8">
        <v>1.9453712560179386</v>
      </c>
      <c r="AC379" s="8">
        <v>1.552533243056527E-2</v>
      </c>
      <c r="AD379" s="8">
        <v>0.53679277168334738</v>
      </c>
      <c r="AE379" s="8">
        <v>2.3916414958721099E-4</v>
      </c>
      <c r="AF379" s="8">
        <v>-0.74639716414434454</v>
      </c>
      <c r="AG379" s="8">
        <v>-0.63751406076187545</v>
      </c>
      <c r="AH379" s="8">
        <v>0.73266143045976384</v>
      </c>
      <c r="AI379" s="8">
        <v>1.9453712560179386</v>
      </c>
    </row>
    <row r="380" spans="24:35" x14ac:dyDescent="0.25">
      <c r="X380" t="str">
        <v>Colombia</v>
      </c>
      <c r="Y380">
        <v>71.400000000000006</v>
      </c>
      <c r="Z380" s="8">
        <v>70.134864694549037</v>
      </c>
      <c r="AA380" s="8">
        <v>1.2651353054509684</v>
      </c>
      <c r="AB380" s="8">
        <v>1.2673353447461229</v>
      </c>
      <c r="AC380" s="8">
        <v>1.735956709701962E-3</v>
      </c>
      <c r="AD380" s="8">
        <v>0.35214064313835503</v>
      </c>
      <c r="AE380" s="8">
        <v>1.1349380790491047E-5</v>
      </c>
      <c r="AF380" s="8">
        <v>-0.74639716414434454</v>
      </c>
      <c r="AG380" s="8">
        <v>-0.63654914642326477</v>
      </c>
      <c r="AH380" s="8">
        <v>0.59341439411119357</v>
      </c>
      <c r="AI380" s="8">
        <v>1.2673353447461229</v>
      </c>
    </row>
    <row r="381" spans="24:35" x14ac:dyDescent="0.25">
      <c r="X381" t="str">
        <v>Comoros</v>
      </c>
      <c r="Y381">
        <v>63.2</v>
      </c>
      <c r="Z381" s="8">
        <v>69.543495831122826</v>
      </c>
      <c r="AA381" s="8">
        <v>-6.3434958311228229</v>
      </c>
      <c r="AB381" s="8">
        <v>-6.3688565322411703</v>
      </c>
      <c r="AC381" s="8">
        <v>3.9819865606900567E-3</v>
      </c>
      <c r="AD381" s="8">
        <v>-1.767652753581364</v>
      </c>
      <c r="AE381" s="8">
        <v>6.574654028153492E-4</v>
      </c>
      <c r="AF381" s="8">
        <v>-0.74038552290047832</v>
      </c>
      <c r="AG381" s="8">
        <v>-0.63605416231155265</v>
      </c>
      <c r="AH381" s="8">
        <v>1.3295310276865915</v>
      </c>
      <c r="AI381" s="8">
        <v>-6.3688565322411703</v>
      </c>
    </row>
    <row r="382" spans="24:35" x14ac:dyDescent="0.25">
      <c r="X382" t="str">
        <v>Comoros</v>
      </c>
      <c r="Y382">
        <v>62.9</v>
      </c>
      <c r="Z382" s="8">
        <v>65.69652653804954</v>
      </c>
      <c r="AA382" s="8">
        <v>-2.796526538049541</v>
      </c>
      <c r="AB382" s="8">
        <v>-2.8031192692940814</v>
      </c>
      <c r="AC382" s="8">
        <v>2.3519267684249056E-3</v>
      </c>
      <c r="AD382" s="8">
        <v>-0.77863182865414948</v>
      </c>
      <c r="AE382" s="8">
        <v>7.5224122676053001E-5</v>
      </c>
      <c r="AF382" s="8">
        <v>-0.74038552290047832</v>
      </c>
      <c r="AG382" s="8">
        <v>-0.63457535150867905</v>
      </c>
      <c r="AH382" s="8">
        <v>0.88240117217405678</v>
      </c>
      <c r="AI382" s="8">
        <v>-2.8031192692940814</v>
      </c>
    </row>
    <row r="383" spans="24:35" x14ac:dyDescent="0.25">
      <c r="X383" t="str">
        <v>Comoros</v>
      </c>
      <c r="Y383">
        <v>62.5</v>
      </c>
      <c r="Z383" s="8">
        <v>65.582893692543891</v>
      </c>
      <c r="AA383" s="8">
        <v>-3.082893692543891</v>
      </c>
      <c r="AB383" s="8">
        <v>-3.0909094987323669</v>
      </c>
      <c r="AC383" s="8">
        <v>2.5933487188037549E-3</v>
      </c>
      <c r="AD383" s="8">
        <v>-0.85846839494706118</v>
      </c>
      <c r="AE383" s="8">
        <v>1.0085180600811461E-4</v>
      </c>
      <c r="AF383" s="8">
        <v>-0.74038552290047832</v>
      </c>
      <c r="AG383" s="8">
        <v>-0.63428883885306364</v>
      </c>
      <c r="AH383" s="8">
        <v>0.92653569545218339</v>
      </c>
      <c r="AI383" s="8">
        <v>-3.0909094987323669</v>
      </c>
    </row>
    <row r="384" spans="24:35" x14ac:dyDescent="0.25">
      <c r="X384" t="str">
        <v>Comoros</v>
      </c>
      <c r="Y384">
        <v>62.2</v>
      </c>
      <c r="Z384" s="8">
        <v>65.428517218383817</v>
      </c>
      <c r="AA384" s="8">
        <v>-3.2285172183838142</v>
      </c>
      <c r="AB384" s="8">
        <v>-3.2359141738303916</v>
      </c>
      <c r="AC384" s="8">
        <v>2.2858935834572927E-3</v>
      </c>
      <c r="AD384" s="8">
        <v>-0.89888046541897892</v>
      </c>
      <c r="AE384" s="8">
        <v>9.7431677456602205E-5</v>
      </c>
      <c r="AF384" s="8">
        <v>-0.74038552290047832</v>
      </c>
      <c r="AG384" s="8">
        <v>-0.63361045284813888</v>
      </c>
      <c r="AH384" s="8">
        <v>0.94809306790999104</v>
      </c>
      <c r="AI384" s="8">
        <v>-3.2359141738303916</v>
      </c>
    </row>
    <row r="385" spans="24:35" x14ac:dyDescent="0.25">
      <c r="X385" t="str">
        <v>Comoros</v>
      </c>
      <c r="Y385">
        <v>61.8</v>
      </c>
      <c r="Z385" s="8">
        <v>65.115228925683553</v>
      </c>
      <c r="AA385" s="8">
        <v>-3.3152289256835559</v>
      </c>
      <c r="AB385" s="8">
        <v>-3.3231477078667866</v>
      </c>
      <c r="AC385" s="8">
        <v>2.382916102249943E-3</v>
      </c>
      <c r="AD385" s="8">
        <v>-0.92306753322809687</v>
      </c>
      <c r="AE385" s="8">
        <v>1.0711695663491124E-4</v>
      </c>
      <c r="AF385" s="8">
        <v>-0.74038552290047832</v>
      </c>
      <c r="AG385" s="8">
        <v>-0.62822624705487418</v>
      </c>
      <c r="AH385" s="8">
        <v>0.96076403618583517</v>
      </c>
      <c r="AI385" s="8">
        <v>-3.3231477078667866</v>
      </c>
    </row>
    <row r="386" spans="24:35" x14ac:dyDescent="0.25">
      <c r="X386" t="str">
        <v>Comoros</v>
      </c>
      <c r="Y386">
        <v>61.3</v>
      </c>
      <c r="Z386" s="8">
        <v>64.662444307945847</v>
      </c>
      <c r="AA386" s="8">
        <v>-3.3624443079458501</v>
      </c>
      <c r="AB386" s="8">
        <v>-3.3712382292507845</v>
      </c>
      <c r="AC386" s="8">
        <v>2.6085137587232715E-3</v>
      </c>
      <c r="AD386" s="8">
        <v>-0.93631970496459771</v>
      </c>
      <c r="AE386" s="8">
        <v>1.2067635962683006E-4</v>
      </c>
      <c r="AF386" s="8">
        <v>-0.73042509746273321</v>
      </c>
      <c r="AG386" s="8">
        <v>-0.62482615116762641</v>
      </c>
      <c r="AH386" s="8">
        <v>0.96763614285773647</v>
      </c>
      <c r="AI386" s="8">
        <v>-3.3712382292507845</v>
      </c>
    </row>
    <row r="387" spans="24:35" x14ac:dyDescent="0.25">
      <c r="X387" t="str">
        <v>Comoros</v>
      </c>
      <c r="Y387">
        <v>61</v>
      </c>
      <c r="Z387" s="8">
        <v>63.92299434399439</v>
      </c>
      <c r="AA387" s="8">
        <v>-2.9229943439943895</v>
      </c>
      <c r="AB387" s="8">
        <v>-2.9347931895176096</v>
      </c>
      <c r="AC387" s="8">
        <v>4.0203328688926745E-3</v>
      </c>
      <c r="AD387" s="8">
        <v>-0.81452539765809451</v>
      </c>
      <c r="AE387" s="8">
        <v>1.4095068808399417E-4</v>
      </c>
      <c r="AF387" s="8">
        <v>-0.73042509746273321</v>
      </c>
      <c r="AG387" s="8">
        <v>-0.62272221751252343</v>
      </c>
      <c r="AH387" s="8">
        <v>0.90251060805848404</v>
      </c>
      <c r="AI387" s="8">
        <v>-2.9347931895176096</v>
      </c>
    </row>
    <row r="388" spans="24:35" x14ac:dyDescent="0.25">
      <c r="X388" t="str">
        <v>Comoros</v>
      </c>
      <c r="Y388">
        <v>66</v>
      </c>
      <c r="Z388" s="8">
        <v>63.477979890500706</v>
      </c>
      <c r="AA388" s="8">
        <v>2.5220201094992944</v>
      </c>
      <c r="AB388" s="8">
        <v>2.5322439942838146</v>
      </c>
      <c r="AC388" s="8">
        <v>4.0374801194510024E-3</v>
      </c>
      <c r="AD388" s="8">
        <v>0.70279544690154172</v>
      </c>
      <c r="AE388" s="8">
        <v>1.0538327209335309E-4</v>
      </c>
      <c r="AF388" s="8">
        <v>-0.73042509746273321</v>
      </c>
      <c r="AG388" s="8">
        <v>-0.61959499633196957</v>
      </c>
      <c r="AH388" s="8">
        <v>0.83832896102994181</v>
      </c>
      <c r="AI388" s="8">
        <v>2.5322439942838146</v>
      </c>
    </row>
    <row r="389" spans="24:35" x14ac:dyDescent="0.25">
      <c r="X389" t="str">
        <v>Comoros</v>
      </c>
      <c r="Y389">
        <v>63</v>
      </c>
      <c r="Z389" s="8">
        <v>63.740156125928699</v>
      </c>
      <c r="AA389" s="8">
        <v>-0.74015612592869928</v>
      </c>
      <c r="AB389" s="8">
        <v>-0.74205146448163661</v>
      </c>
      <c r="AC389" s="8">
        <v>2.5541874703547207E-3</v>
      </c>
      <c r="AD389" s="8">
        <v>-0.2061012254330824</v>
      </c>
      <c r="AE389" s="8">
        <v>5.7249408744404824E-6</v>
      </c>
      <c r="AF389" s="8">
        <v>-0.72448350403832318</v>
      </c>
      <c r="AG389" s="8">
        <v>-0.61821927102813745</v>
      </c>
      <c r="AH389" s="8">
        <v>0.45398372815893129</v>
      </c>
      <c r="AI389" s="8">
        <v>-0.74205146448163661</v>
      </c>
    </row>
    <row r="390" spans="24:35" x14ac:dyDescent="0.25">
      <c r="X390" t="str">
        <v>Comoros</v>
      </c>
      <c r="Y390">
        <v>60</v>
      </c>
      <c r="Z390" s="8">
        <v>63.256512753590791</v>
      </c>
      <c r="AA390" s="8">
        <v>-3.2565127535907905</v>
      </c>
      <c r="AB390" s="8">
        <v>-3.2653543018227253</v>
      </c>
      <c r="AC390" s="8">
        <v>2.7076841943305982E-3</v>
      </c>
      <c r="AD390" s="8">
        <v>-0.90686666610310451</v>
      </c>
      <c r="AE390" s="8">
        <v>1.1751919653416219E-4</v>
      </c>
      <c r="AF390" s="8">
        <v>-0.72448350403832318</v>
      </c>
      <c r="AG390" s="8">
        <v>-0.61644658222307103</v>
      </c>
      <c r="AH390" s="8">
        <v>0.95229547205849119</v>
      </c>
      <c r="AI390" s="8">
        <v>-3.2653543018227253</v>
      </c>
    </row>
    <row r="391" spans="24:35" x14ac:dyDescent="0.25">
      <c r="X391" t="str">
        <v>Comoros</v>
      </c>
      <c r="Y391">
        <v>59.8</v>
      </c>
      <c r="Z391" s="8">
        <v>58.813615424845807</v>
      </c>
      <c r="AA391" s="8">
        <v>0.9863845751541902</v>
      </c>
      <c r="AB391" s="8">
        <v>1.0009700262808994</v>
      </c>
      <c r="AC391" s="8">
        <v>1.4571316566692097E-2</v>
      </c>
      <c r="AD391" s="8">
        <v>0.27633478946614154</v>
      </c>
      <c r="AE391" s="8">
        <v>5.9428000975885613E-5</v>
      </c>
      <c r="AF391" s="8">
        <v>-0.72448350403832318</v>
      </c>
      <c r="AG391" s="8">
        <v>-0.61421945141925205</v>
      </c>
      <c r="AH391" s="8">
        <v>0.52567555532489951</v>
      </c>
      <c r="AI391" s="8">
        <v>1.0009700262808994</v>
      </c>
    </row>
    <row r="392" spans="24:35" x14ac:dyDescent="0.25">
      <c r="X392" t="str">
        <v>Comoros</v>
      </c>
      <c r="Y392">
        <v>59.6</v>
      </c>
      <c r="Z392" s="8">
        <v>57.271822159748758</v>
      </c>
      <c r="AA392" s="8">
        <v>2.328177840251243</v>
      </c>
      <c r="AB392" s="8">
        <v>2.3796247730501432</v>
      </c>
      <c r="AC392" s="8">
        <v>2.1619766856333694E-2</v>
      </c>
      <c r="AD392" s="8">
        <v>0.65458222525773579</v>
      </c>
      <c r="AE392" s="8">
        <v>4.9833128389885405E-4</v>
      </c>
      <c r="AF392" s="8">
        <v>-0.72448350403832318</v>
      </c>
      <c r="AG392" s="8">
        <v>-0.61413691378631852</v>
      </c>
      <c r="AH392" s="8">
        <v>0.80906255954514161</v>
      </c>
      <c r="AI392" s="8">
        <v>2.3796247730501432</v>
      </c>
    </row>
    <row r="393" spans="24:35" x14ac:dyDescent="0.25">
      <c r="X393" t="str">
        <v>Costa Rica</v>
      </c>
      <c r="Y393">
        <v>79.5</v>
      </c>
      <c r="Z393" s="8">
        <v>75.518961664317757</v>
      </c>
      <c r="AA393" s="8">
        <v>3.9810383356822427</v>
      </c>
      <c r="AB393" s="8">
        <v>3.9955553605459557</v>
      </c>
      <c r="AC393" s="8">
        <v>3.6332933857107998E-3</v>
      </c>
      <c r="AD393" s="8">
        <v>1.1091458225250623</v>
      </c>
      <c r="AE393" s="8">
        <v>2.3610487574091777E-4</v>
      </c>
      <c r="AF393" s="8">
        <v>-0.71660092108895201</v>
      </c>
      <c r="AG393" s="8">
        <v>-0.61313761544588541</v>
      </c>
      <c r="AH393" s="8">
        <v>1.0531599225782675</v>
      </c>
      <c r="AI393" s="8">
        <v>3.9955553605459557</v>
      </c>
    </row>
    <row r="394" spans="24:35" x14ac:dyDescent="0.25">
      <c r="X394" t="str">
        <v>Costa Rica</v>
      </c>
      <c r="Y394">
        <v>79.400000000000006</v>
      </c>
      <c r="Z394" s="8">
        <v>75.340200370442716</v>
      </c>
      <c r="AA394" s="8">
        <v>4.0597996295572898</v>
      </c>
      <c r="AB394" s="8">
        <v>4.0752004687606478</v>
      </c>
      <c r="AC394" s="8">
        <v>3.7791611287387962E-3</v>
      </c>
      <c r="AD394" s="8">
        <v>1.131172088313724</v>
      </c>
      <c r="AE394" s="8">
        <v>2.5547214043567001E-4</v>
      </c>
      <c r="AF394" s="8">
        <v>-0.71660092108895201</v>
      </c>
      <c r="AG394" s="8">
        <v>-0.60985227705489142</v>
      </c>
      <c r="AH394" s="8">
        <v>1.0635657423562137</v>
      </c>
      <c r="AI394" s="8">
        <v>4.0752004687606478</v>
      </c>
    </row>
    <row r="395" spans="24:35" x14ac:dyDescent="0.25">
      <c r="X395" t="str">
        <v>Costa Rica</v>
      </c>
      <c r="Y395">
        <v>79.2</v>
      </c>
      <c r="Z395" s="8">
        <v>75.395972568543769</v>
      </c>
      <c r="AA395" s="8">
        <v>3.8040274314562339</v>
      </c>
      <c r="AB395" s="8">
        <v>3.8816474976901336</v>
      </c>
      <c r="AC395" s="8">
        <v>1.9996680862981345E-2</v>
      </c>
      <c r="AD395" s="8">
        <v>1.0686408179169016</v>
      </c>
      <c r="AE395" s="8">
        <v>1.2264229956934021E-3</v>
      </c>
      <c r="AF395" s="8">
        <v>-0.7126762947196924</v>
      </c>
      <c r="AG395" s="8">
        <v>-0.60932070762868662</v>
      </c>
      <c r="AH395" s="8">
        <v>1.0337508490525662</v>
      </c>
      <c r="AI395" s="8">
        <v>3.8816474976901336</v>
      </c>
    </row>
    <row r="396" spans="24:35" x14ac:dyDescent="0.25">
      <c r="X396" t="str">
        <v>Costa Rica</v>
      </c>
      <c r="Y396">
        <v>79</v>
      </c>
      <c r="Z396" s="8">
        <v>75.585400318682531</v>
      </c>
      <c r="AA396" s="8">
        <v>3.414599681317469</v>
      </c>
      <c r="AB396" s="8">
        <v>3.4381631214054313</v>
      </c>
      <c r="AC396" s="8">
        <v>6.8534968400016695E-3</v>
      </c>
      <c r="AD396" s="8">
        <v>0.95287301557724668</v>
      </c>
      <c r="AE396" s="8">
        <v>3.2977319716488896E-4</v>
      </c>
      <c r="AF396" s="8">
        <v>-0.7126762947196924</v>
      </c>
      <c r="AG396" s="8">
        <v>-0.6093115950249729</v>
      </c>
      <c r="AH396" s="8">
        <v>0.97615214776040249</v>
      </c>
      <c r="AI396" s="8">
        <v>3.4381631214054313</v>
      </c>
    </row>
    <row r="397" spans="24:35" x14ac:dyDescent="0.25">
      <c r="X397" t="str">
        <v>Costa Rica</v>
      </c>
      <c r="Y397">
        <v>78.099999999999994</v>
      </c>
      <c r="Z397" s="8">
        <v>76.867069478658237</v>
      </c>
      <c r="AA397" s="8">
        <v>1.232930521341757</v>
      </c>
      <c r="AB397" s="8">
        <v>1.2427113655341655</v>
      </c>
      <c r="AC397" s="8">
        <v>7.8705679079423708E-3</v>
      </c>
      <c r="AD397" s="8">
        <v>0.34423603341596648</v>
      </c>
      <c r="AE397" s="8">
        <v>4.9476252083615265E-5</v>
      </c>
      <c r="AF397" s="8">
        <v>-0.7126762947196924</v>
      </c>
      <c r="AG397" s="8">
        <v>-0.60590301082771403</v>
      </c>
      <c r="AH397" s="8">
        <v>0.586716314257552</v>
      </c>
      <c r="AI397" s="8">
        <v>1.2427113655341655</v>
      </c>
    </row>
    <row r="398" spans="24:35" x14ac:dyDescent="0.25">
      <c r="X398" t="str">
        <v>Costa Rica</v>
      </c>
      <c r="Y398">
        <v>79.2</v>
      </c>
      <c r="Z398" s="8">
        <v>73.579983623174087</v>
      </c>
      <c r="AA398" s="8">
        <v>5.6200163768259159</v>
      </c>
      <c r="AB398" s="8">
        <v>5.7119834863970205</v>
      </c>
      <c r="AC398" s="8">
        <v>1.6100730996530838E-2</v>
      </c>
      <c r="AD398" s="8">
        <v>1.5756659640766657</v>
      </c>
      <c r="AE398" s="8">
        <v>2.1383050571825201E-3</v>
      </c>
      <c r="AF398" s="8">
        <v>-0.7126762947196924</v>
      </c>
      <c r="AG398" s="8">
        <v>-0.60520984283617851</v>
      </c>
      <c r="AH398" s="8">
        <v>1.2552553381988327</v>
      </c>
      <c r="AI398" s="8">
        <v>5.7119834863970205</v>
      </c>
    </row>
    <row r="399" spans="24:35" x14ac:dyDescent="0.25">
      <c r="X399" t="str">
        <v>Costa Rica</v>
      </c>
      <c r="Y399">
        <v>78.900000000000006</v>
      </c>
      <c r="Z399" s="8">
        <v>73.493423149787404</v>
      </c>
      <c r="AA399" s="8">
        <v>5.4065768502126019</v>
      </c>
      <c r="AB399" s="8">
        <v>5.5346613840759096</v>
      </c>
      <c r="AC399" s="8">
        <v>2.3142252971758485E-2</v>
      </c>
      <c r="AD399" s="8">
        <v>1.5212780876329783</v>
      </c>
      <c r="AE399" s="8">
        <v>2.8856119654548039E-3</v>
      </c>
      <c r="AF399" s="8">
        <v>-0.7126762947196924</v>
      </c>
      <c r="AG399" s="8">
        <v>-0.60508084975728549</v>
      </c>
      <c r="AH399" s="8">
        <v>1.2334010246602596</v>
      </c>
      <c r="AI399" s="8">
        <v>5.5346613840759096</v>
      </c>
    </row>
    <row r="400" spans="24:35" x14ac:dyDescent="0.25">
      <c r="X400" t="str">
        <v>Costa Rica</v>
      </c>
      <c r="Y400">
        <v>78.900000000000006</v>
      </c>
      <c r="Z400" s="8">
        <v>73.768335078815554</v>
      </c>
      <c r="AA400" s="8">
        <v>5.1316649211844521</v>
      </c>
      <c r="AB400" s="8">
        <v>5.1440584595646612</v>
      </c>
      <c r="AC400" s="8">
        <v>2.4092919000882492E-3</v>
      </c>
      <c r="AD400" s="8">
        <v>1.4288412674358002</v>
      </c>
      <c r="AE400" s="8">
        <v>2.5950838449648834E-4</v>
      </c>
      <c r="AF400" s="8">
        <v>-0.70291235686137066</v>
      </c>
      <c r="AG400" s="8">
        <v>-0.60253262064445434</v>
      </c>
      <c r="AH400" s="8">
        <v>1.1953414857001325</v>
      </c>
      <c r="AI400" s="8">
        <v>5.1440584595646612</v>
      </c>
    </row>
    <row r="401" spans="24:35" x14ac:dyDescent="0.25">
      <c r="X401" t="str">
        <v>Costa Rica</v>
      </c>
      <c r="Y401">
        <v>78</v>
      </c>
      <c r="Z401" s="8">
        <v>75.211908150423071</v>
      </c>
      <c r="AA401" s="8">
        <v>2.7880918495769293</v>
      </c>
      <c r="AB401" s="8">
        <v>2.7970624055455788</v>
      </c>
      <c r="AC401" s="8">
        <v>3.2071347249400441E-3</v>
      </c>
      <c r="AD401" s="8">
        <v>0.77661631205995352</v>
      </c>
      <c r="AE401" s="8">
        <v>1.0213431931263919E-4</v>
      </c>
      <c r="AF401" s="8">
        <v>-0.70291235686137066</v>
      </c>
      <c r="AG401" s="8">
        <v>-0.60152498624841499</v>
      </c>
      <c r="AH401" s="8">
        <v>0.88125836850492012</v>
      </c>
      <c r="AI401" s="8">
        <v>2.7970624055455788</v>
      </c>
    </row>
    <row r="402" spans="24:35" x14ac:dyDescent="0.25">
      <c r="X402" t="str">
        <v>Costa Rica</v>
      </c>
      <c r="Y402">
        <v>78.599999999999994</v>
      </c>
      <c r="Z402" s="8">
        <v>72.482214103208108</v>
      </c>
      <c r="AA402" s="8">
        <v>6.1177858967918866</v>
      </c>
      <c r="AB402" s="8">
        <v>6.2109395633903022</v>
      </c>
      <c r="AC402" s="8">
        <v>1.4998321211737425E-2</v>
      </c>
      <c r="AD402" s="8">
        <v>1.7142639031778741</v>
      </c>
      <c r="AE402" s="8">
        <v>2.3550896270129657E-3</v>
      </c>
      <c r="AF402" s="8">
        <v>-0.70291235686137066</v>
      </c>
      <c r="AG402" s="8">
        <v>-0.60046792625930956</v>
      </c>
      <c r="AH402" s="8">
        <v>1.3092990121350716</v>
      </c>
      <c r="AI402" s="8">
        <v>6.2109395633903022</v>
      </c>
    </row>
    <row r="403" spans="24:35" x14ac:dyDescent="0.25">
      <c r="X403" t="str">
        <v>Costa Rica</v>
      </c>
      <c r="Y403">
        <v>77.7</v>
      </c>
      <c r="Z403" s="8">
        <v>72.926189418322636</v>
      </c>
      <c r="AA403" s="8">
        <v>4.7738105816773668</v>
      </c>
      <c r="AB403" s="8">
        <v>4.8804278618356376</v>
      </c>
      <c r="AC403" s="8">
        <v>2.184588793781897E-2</v>
      </c>
      <c r="AD403" s="8">
        <v>1.3423427826203533</v>
      </c>
      <c r="AE403" s="8">
        <v>2.1180474230512504E-3</v>
      </c>
      <c r="AF403" s="8">
        <v>-0.69708605805955215</v>
      </c>
      <c r="AG403" s="8">
        <v>-0.59936595603501652</v>
      </c>
      <c r="AH403" s="8">
        <v>1.1585951763322482</v>
      </c>
      <c r="AI403" s="8">
        <v>4.8804278618356376</v>
      </c>
    </row>
    <row r="404" spans="24:35" x14ac:dyDescent="0.25">
      <c r="X404" t="str">
        <v>Costa Rica</v>
      </c>
      <c r="Y404">
        <v>78</v>
      </c>
      <c r="Z404" s="8">
        <v>74.776566277370279</v>
      </c>
      <c r="AA404" s="8">
        <v>3.2234337226297214</v>
      </c>
      <c r="AB404" s="8">
        <v>3.2364337958621827</v>
      </c>
      <c r="AC404" s="8">
        <v>4.0167894826343064E-3</v>
      </c>
      <c r="AD404" s="8">
        <v>0.89824462701327668</v>
      </c>
      <c r="AE404" s="8">
        <v>1.7126266941839191E-4</v>
      </c>
      <c r="AF404" s="8">
        <v>-0.69708605805955215</v>
      </c>
      <c r="AG404" s="8">
        <v>-0.59216243217500686</v>
      </c>
      <c r="AH404" s="8">
        <v>0.9477576837004682</v>
      </c>
      <c r="AI404" s="8">
        <v>3.2364337958621827</v>
      </c>
    </row>
    <row r="405" spans="24:35" x14ac:dyDescent="0.25">
      <c r="X405" t="str">
        <v>Costa Rica</v>
      </c>
      <c r="Y405">
        <v>78.3</v>
      </c>
      <c r="Z405" s="8">
        <v>72.531820274250435</v>
      </c>
      <c r="AA405" s="8">
        <v>5.7681797257495617</v>
      </c>
      <c r="AB405" s="8">
        <v>5.782959680133672</v>
      </c>
      <c r="AC405" s="8">
        <v>2.5557768342885714E-3</v>
      </c>
      <c r="AD405" s="8">
        <v>1.6061879588780448</v>
      </c>
      <c r="AE405" s="8">
        <v>3.479152301515446E-4</v>
      </c>
      <c r="AF405" s="8">
        <v>-0.69708605805955215</v>
      </c>
      <c r="AG405" s="8">
        <v>-0.58964780058256083</v>
      </c>
      <c r="AH405" s="8">
        <v>1.2673547091789437</v>
      </c>
      <c r="AI405" s="8">
        <v>5.782959680133672</v>
      </c>
    </row>
    <row r="406" spans="24:35" x14ac:dyDescent="0.25">
      <c r="X406" t="str">
        <v>Costa Rica</v>
      </c>
      <c r="Y406">
        <v>77.5</v>
      </c>
      <c r="Z406" s="8">
        <v>74.608753917922556</v>
      </c>
      <c r="AA406" s="8">
        <v>2.8912460820774442</v>
      </c>
      <c r="AB406" s="8">
        <v>2.9271047635790906</v>
      </c>
      <c r="AC406" s="8">
        <v>1.2250563064166095E-2</v>
      </c>
      <c r="AD406" s="8">
        <v>0.80902800202932945</v>
      </c>
      <c r="AE406" s="8">
        <v>4.2725068323590297E-4</v>
      </c>
      <c r="AF406" s="8">
        <v>-0.69708605805955215</v>
      </c>
      <c r="AG406" s="8">
        <v>-0.58922355471291588</v>
      </c>
      <c r="AH406" s="8">
        <v>0.89945983903080939</v>
      </c>
      <c r="AI406" s="8">
        <v>2.9271047635790906</v>
      </c>
    </row>
    <row r="407" spans="24:35" x14ac:dyDescent="0.25">
      <c r="X407" t="str">
        <v>Costa Rica</v>
      </c>
      <c r="Y407">
        <v>77.599999999999994</v>
      </c>
      <c r="Z407" s="8">
        <v>71.275556713720007</v>
      </c>
      <c r="AA407" s="8">
        <v>6.3244432862799869</v>
      </c>
      <c r="AB407" s="8">
        <v>6.4187121574090078</v>
      </c>
      <c r="AC407" s="8">
        <v>1.4686570891048316E-2</v>
      </c>
      <c r="AD407" s="8">
        <v>1.7718909633360733</v>
      </c>
      <c r="AE407" s="8">
        <v>2.4630112159574891E-3</v>
      </c>
      <c r="AF407" s="8">
        <v>-0.69708605805955215</v>
      </c>
      <c r="AG407" s="8">
        <v>-0.58740895880638355</v>
      </c>
      <c r="AH407" s="8">
        <v>1.3311239473978647</v>
      </c>
      <c r="AI407" s="8">
        <v>6.4187121574090078</v>
      </c>
    </row>
    <row r="408" spans="24:35" x14ac:dyDescent="0.25">
      <c r="X408" t="str">
        <v>Croatia</v>
      </c>
      <c r="Y408">
        <v>77.8</v>
      </c>
      <c r="Z408" s="8">
        <v>77.380376522070605</v>
      </c>
      <c r="AA408" s="8">
        <v>0.4196234779293917</v>
      </c>
      <c r="AB408" s="8">
        <v>0.4211036925997001</v>
      </c>
      <c r="AC408" s="8">
        <v>3.5150835680642441E-3</v>
      </c>
      <c r="AD408" s="8">
        <v>0.11690317491563391</v>
      </c>
      <c r="AE408" s="8">
        <v>2.5372539451205687E-6</v>
      </c>
      <c r="AF408" s="8">
        <v>-0.68742774275107121</v>
      </c>
      <c r="AG408" s="8">
        <v>-0.58242415562533167</v>
      </c>
      <c r="AH408" s="8">
        <v>0.34191106287400808</v>
      </c>
      <c r="AI408" s="8">
        <v>0.4211036925997001</v>
      </c>
    </row>
    <row r="409" spans="24:35" x14ac:dyDescent="0.25">
      <c r="X409" t="str">
        <v>Croatia</v>
      </c>
      <c r="Y409">
        <v>77.7</v>
      </c>
      <c r="Z409" s="8">
        <v>77.167727031719963</v>
      </c>
      <c r="AA409" s="8">
        <v>0.53227296828004</v>
      </c>
      <c r="AB409" s="8">
        <v>0.5342706142499275</v>
      </c>
      <c r="AC409" s="8">
        <v>3.7390152417273144E-3</v>
      </c>
      <c r="AD409" s="8">
        <v>0.14830293334009603</v>
      </c>
      <c r="AE409" s="8">
        <v>4.3444018902666156E-6</v>
      </c>
      <c r="AF409" s="8">
        <v>-0.68742774275107121</v>
      </c>
      <c r="AG409" s="8">
        <v>-0.58234887612569175</v>
      </c>
      <c r="AH409" s="8">
        <v>0.38510119882973104</v>
      </c>
      <c r="AI409" s="8">
        <v>0.5342706142499275</v>
      </c>
    </row>
    <row r="410" spans="24:35" x14ac:dyDescent="0.25">
      <c r="X410" t="str">
        <v>Croatia</v>
      </c>
      <c r="Y410">
        <v>77.099999999999994</v>
      </c>
      <c r="Z410" s="8">
        <v>78.278971848979708</v>
      </c>
      <c r="AA410" s="8">
        <v>-1.1789718489797139</v>
      </c>
      <c r="AB410" s="8">
        <v>-1.1836363950220385</v>
      </c>
      <c r="AC410" s="8">
        <v>3.9408606071444129E-3</v>
      </c>
      <c r="AD410" s="8">
        <v>-0.32852071905209129</v>
      </c>
      <c r="AE410" s="8">
        <v>2.2473870674993921E-5</v>
      </c>
      <c r="AF410" s="8">
        <v>-0.68742774275107121</v>
      </c>
      <c r="AG410" s="8">
        <v>-0.58072638101573748</v>
      </c>
      <c r="AH410" s="8">
        <v>0.57316726969715504</v>
      </c>
      <c r="AI410" s="8">
        <v>-1.1836363950220385</v>
      </c>
    </row>
    <row r="411" spans="24:35" x14ac:dyDescent="0.25">
      <c r="X411" t="str">
        <v>Croatia</v>
      </c>
      <c r="Y411">
        <v>77</v>
      </c>
      <c r="Z411" s="8">
        <v>78.112819714702283</v>
      </c>
      <c r="AA411" s="8">
        <v>-1.1128197147022831</v>
      </c>
      <c r="AB411" s="8">
        <v>-1.1177978544941509</v>
      </c>
      <c r="AC411" s="8">
        <v>4.4535241965736796E-3</v>
      </c>
      <c r="AD411" s="8">
        <v>-0.31016724542618201</v>
      </c>
      <c r="AE411" s="8">
        <v>2.2650643368457124E-5</v>
      </c>
      <c r="AF411" s="8">
        <v>-0.68742774275107121</v>
      </c>
      <c r="AG411" s="8">
        <v>-0.57465737791624172</v>
      </c>
      <c r="AH411" s="8">
        <v>0.55692660685783546</v>
      </c>
      <c r="AI411" s="8">
        <v>-1.1177978544941509</v>
      </c>
    </row>
    <row r="412" spans="24:35" x14ac:dyDescent="0.25">
      <c r="X412" t="str">
        <v>Croatia</v>
      </c>
      <c r="Y412">
        <v>76.599999999999994</v>
      </c>
      <c r="Z412" s="8">
        <v>75.162376816314691</v>
      </c>
      <c r="AA412" s="8">
        <v>1.4376231836853037</v>
      </c>
      <c r="AB412" s="8">
        <v>1.453928663081395</v>
      </c>
      <c r="AC412" s="8">
        <v>1.1214772643338713E-2</v>
      </c>
      <c r="AD412" s="8">
        <v>0.40206472754861089</v>
      </c>
      <c r="AE412" s="8">
        <v>9.6499897710414847E-5</v>
      </c>
      <c r="AF412" s="8">
        <v>-0.68742774275107121</v>
      </c>
      <c r="AG412" s="8">
        <v>-0.57276507658476883</v>
      </c>
      <c r="AH412" s="8">
        <v>0.6340857414802914</v>
      </c>
      <c r="AI412" s="8">
        <v>1.453928663081395</v>
      </c>
    </row>
    <row r="413" spans="24:35" x14ac:dyDescent="0.25">
      <c r="X413" t="str">
        <v>Croatia</v>
      </c>
      <c r="Y413">
        <v>76.3</v>
      </c>
      <c r="Z413" s="8">
        <v>75.974630291027637</v>
      </c>
      <c r="AA413" s="8">
        <v>0.32536970897236017</v>
      </c>
      <c r="AB413" s="8">
        <v>0.32868051498894124</v>
      </c>
      <c r="AC413" s="8">
        <v>1.0073021872600124E-2</v>
      </c>
      <c r="AD413" s="8">
        <v>9.0944707518648762E-2</v>
      </c>
      <c r="AE413" s="8">
        <v>4.4295323430590117E-6</v>
      </c>
      <c r="AF413" s="8">
        <v>-0.68742774275107121</v>
      </c>
      <c r="AG413" s="8">
        <v>-0.5725965460425616</v>
      </c>
      <c r="AH413" s="8">
        <v>0.30157040225898951</v>
      </c>
      <c r="AI413" s="8">
        <v>0.32868051498894124</v>
      </c>
    </row>
    <row r="414" spans="24:35" x14ac:dyDescent="0.25">
      <c r="X414" t="str">
        <v>Croatia</v>
      </c>
      <c r="Y414">
        <v>76</v>
      </c>
      <c r="Z414" s="8">
        <v>76.272044598093046</v>
      </c>
      <c r="AA414" s="8">
        <v>-0.27204459809304637</v>
      </c>
      <c r="AB414" s="8">
        <v>-0.27307521273861818</v>
      </c>
      <c r="AC414" s="8">
        <v>3.7741054387029366E-3</v>
      </c>
      <c r="AD414" s="8">
        <v>-7.5798931814058557E-2</v>
      </c>
      <c r="AE414" s="8">
        <v>1.1455888367363813E-6</v>
      </c>
      <c r="AF414" s="8">
        <v>-0.68742774275107121</v>
      </c>
      <c r="AG414" s="8">
        <v>-0.57120222281356892</v>
      </c>
      <c r="AH414" s="8">
        <v>0.27531605803886294</v>
      </c>
      <c r="AI414" s="8">
        <v>-0.27307521273861818</v>
      </c>
    </row>
    <row r="415" spans="24:35" x14ac:dyDescent="0.25">
      <c r="X415" t="str">
        <v>Croatia</v>
      </c>
      <c r="Y415">
        <v>75.8</v>
      </c>
      <c r="Z415" s="8">
        <v>75.991082885244211</v>
      </c>
      <c r="AA415" s="8">
        <v>-0.19108288524421368</v>
      </c>
      <c r="AB415" s="8">
        <v>-0.19183872455066056</v>
      </c>
      <c r="AC415" s="8">
        <v>3.9399725379599491E-3</v>
      </c>
      <c r="AD415" s="8">
        <v>-5.324525681330413E-2</v>
      </c>
      <c r="AE415" s="8">
        <v>5.9022273471409681E-7</v>
      </c>
      <c r="AF415" s="8">
        <v>-0.67401274003943057</v>
      </c>
      <c r="AG415" s="8">
        <v>-0.57042069836592901</v>
      </c>
      <c r="AH415" s="8">
        <v>0.23074933762267688</v>
      </c>
      <c r="AI415" s="8">
        <v>-0.19183872455066056</v>
      </c>
    </row>
    <row r="416" spans="24:35" x14ac:dyDescent="0.25">
      <c r="X416" t="str">
        <v>Cyprus</v>
      </c>
      <c r="Y416">
        <v>83</v>
      </c>
      <c r="Z416" s="8">
        <v>77.30157928100023</v>
      </c>
      <c r="AA416" s="8">
        <v>5.6984207189997704</v>
      </c>
      <c r="AB416" s="8">
        <v>5.7320957538064148</v>
      </c>
      <c r="AC416" s="8">
        <v>5.8748207031053849E-3</v>
      </c>
      <c r="AD416" s="8">
        <v>1.5894097224523007</v>
      </c>
      <c r="AE416" s="8">
        <v>7.8572699165760482E-4</v>
      </c>
      <c r="AF416" s="8">
        <v>-0.67401274003943057</v>
      </c>
      <c r="AG416" s="8">
        <v>-0.56998395779132482</v>
      </c>
      <c r="AH416" s="8">
        <v>1.2607179392918548</v>
      </c>
      <c r="AI416" s="8">
        <v>5.7320957538064148</v>
      </c>
    </row>
    <row r="417" spans="24:35" x14ac:dyDescent="0.25">
      <c r="X417" t="str">
        <v>Cyprus</v>
      </c>
      <c r="Y417">
        <v>81</v>
      </c>
      <c r="Z417" s="8">
        <v>76.607390363693327</v>
      </c>
      <c r="AA417" s="8">
        <v>4.3926096363066733</v>
      </c>
      <c r="AB417" s="8">
        <v>4.407757423463444</v>
      </c>
      <c r="AC417" s="8">
        <v>3.4366199637338715E-3</v>
      </c>
      <c r="AD417" s="8">
        <v>1.2236917709877888</v>
      </c>
      <c r="AE417" s="8">
        <v>2.7177972965373656E-4</v>
      </c>
      <c r="AF417" s="8">
        <v>-0.67401274003943057</v>
      </c>
      <c r="AG417" s="8">
        <v>-0.56855605332066284</v>
      </c>
      <c r="AH417" s="8">
        <v>1.106206025561147</v>
      </c>
      <c r="AI417" s="8">
        <v>4.407757423463444</v>
      </c>
    </row>
    <row r="418" spans="24:35" x14ac:dyDescent="0.25">
      <c r="X418" t="str">
        <v>Cyprus</v>
      </c>
      <c r="Y418">
        <v>80</v>
      </c>
      <c r="Z418" s="8">
        <v>77.571278730883137</v>
      </c>
      <c r="AA418" s="8">
        <v>2.4287212691168634</v>
      </c>
      <c r="AB418" s="8">
        <v>2.4656662944513843</v>
      </c>
      <c r="AC418" s="8">
        <v>1.4983789743835248E-2</v>
      </c>
      <c r="AD418" s="8">
        <v>0.68054661634584634</v>
      </c>
      <c r="AE418" s="8">
        <v>3.7080061836172826E-4</v>
      </c>
      <c r="AF418" s="8">
        <v>-0.67401274003943057</v>
      </c>
      <c r="AG418" s="8">
        <v>-0.56792977648932008</v>
      </c>
      <c r="AH418" s="8">
        <v>0.8249524933872534</v>
      </c>
      <c r="AI418" s="8">
        <v>2.4656662944513843</v>
      </c>
    </row>
    <row r="419" spans="24:35" x14ac:dyDescent="0.25">
      <c r="X419" t="str">
        <v>Cyprus</v>
      </c>
      <c r="Y419">
        <v>79.7</v>
      </c>
      <c r="Z419" s="8">
        <v>77.663701689344791</v>
      </c>
      <c r="AA419" s="8">
        <v>2.0362983106552122</v>
      </c>
      <c r="AB419" s="8">
        <v>2.0734642959262235</v>
      </c>
      <c r="AC419" s="8">
        <v>1.7924584158035439E-2</v>
      </c>
      <c r="AD419" s="8">
        <v>0.57144031032566456</v>
      </c>
      <c r="AE419" s="8">
        <v>3.1368401960537055E-4</v>
      </c>
      <c r="AF419" s="8">
        <v>-0.6664012884495929</v>
      </c>
      <c r="AG419" s="8">
        <v>-0.56406855167537395</v>
      </c>
      <c r="AH419" s="8">
        <v>0.75593671052917155</v>
      </c>
      <c r="AI419" s="8">
        <v>2.0734642959262235</v>
      </c>
    </row>
    <row r="420" spans="24:35" x14ac:dyDescent="0.25">
      <c r="X420" t="str">
        <v>Cyprus</v>
      </c>
      <c r="Y420">
        <v>79.5</v>
      </c>
      <c r="Z420" s="8">
        <v>77.10751662703619</v>
      </c>
      <c r="AA420" s="8">
        <v>2.3924833729638095</v>
      </c>
      <c r="AB420" s="8">
        <v>2.4017565573007551</v>
      </c>
      <c r="AC420" s="8">
        <v>3.8610009448115292E-3</v>
      </c>
      <c r="AD420" s="8">
        <v>0.66663920122297748</v>
      </c>
      <c r="AE420" s="8">
        <v>9.0658402212918772E-5</v>
      </c>
      <c r="AF420" s="8">
        <v>-0.6664012884495929</v>
      </c>
      <c r="AG420" s="8">
        <v>-0.56287672829393809</v>
      </c>
      <c r="AH420" s="8">
        <v>0.81647976167384428</v>
      </c>
      <c r="AI420" s="8">
        <v>2.4017565573007551</v>
      </c>
    </row>
    <row r="421" spans="24:35" x14ac:dyDescent="0.25">
      <c r="X421" t="str">
        <v>Cyprus</v>
      </c>
      <c r="Y421">
        <v>79.3</v>
      </c>
      <c r="Z421" s="8">
        <v>77.521050208890003</v>
      </c>
      <c r="AA421" s="8">
        <v>1.7789497911099943</v>
      </c>
      <c r="AB421" s="8">
        <v>1.7870628419055541</v>
      </c>
      <c r="AC421" s="8">
        <v>4.5398799669007514E-3</v>
      </c>
      <c r="AD421" s="8">
        <v>0.4958538042146266</v>
      </c>
      <c r="AE421" s="8">
        <v>5.901660225567026E-5</v>
      </c>
      <c r="AF421" s="8">
        <v>-0.6664012884495929</v>
      </c>
      <c r="AG421" s="8">
        <v>-0.56279579667904311</v>
      </c>
      <c r="AH421" s="8">
        <v>0.704168874784044</v>
      </c>
      <c r="AI421" s="8">
        <v>1.7870628419055541</v>
      </c>
    </row>
    <row r="422" spans="24:35" x14ac:dyDescent="0.25">
      <c r="X422" t="str">
        <v>Cyprus</v>
      </c>
      <c r="Y422">
        <v>79.099999999999994</v>
      </c>
      <c r="Z422" s="8">
        <v>76.031856878801676</v>
      </c>
      <c r="AA422" s="8">
        <v>3.0681431211983181</v>
      </c>
      <c r="AB422" s="8">
        <v>3.0832615798432612</v>
      </c>
      <c r="AC422" s="8">
        <v>4.9033979937932589E-3</v>
      </c>
      <c r="AD422" s="8">
        <v>0.85535201862982713</v>
      </c>
      <c r="AE422" s="8">
        <v>1.8974400804922653E-4</v>
      </c>
      <c r="AF422" s="8">
        <v>-0.66071795340131467</v>
      </c>
      <c r="AG422" s="8">
        <v>-0.56038873958878166</v>
      </c>
      <c r="AH422" s="8">
        <v>0.92485243073142598</v>
      </c>
      <c r="AI422" s="8">
        <v>3.0832615798432612</v>
      </c>
    </row>
    <row r="423" spans="24:35" x14ac:dyDescent="0.25">
      <c r="X423" t="str">
        <v>Cyprus</v>
      </c>
      <c r="Y423">
        <v>78.900000000000006</v>
      </c>
      <c r="Z423" s="8">
        <v>76.771725178143527</v>
      </c>
      <c r="AA423" s="8">
        <v>2.1282748218564791</v>
      </c>
      <c r="AB423" s="8">
        <v>2.1773438036160511</v>
      </c>
      <c r="AC423" s="8">
        <v>2.2536166166353705E-2</v>
      </c>
      <c r="AD423" s="8">
        <v>0.598658633835495</v>
      </c>
      <c r="AE423" s="8">
        <v>4.348948234511101E-4</v>
      </c>
      <c r="AF423" s="8">
        <v>-0.66071795340131467</v>
      </c>
      <c r="AG423" s="8">
        <v>-0.55982497928829689</v>
      </c>
      <c r="AH423" s="8">
        <v>0.7737303366389966</v>
      </c>
      <c r="AI423" s="8">
        <v>2.1773438036160511</v>
      </c>
    </row>
    <row r="424" spans="24:35" x14ac:dyDescent="0.25">
      <c r="X424" t="str">
        <v>Cyprus</v>
      </c>
      <c r="Y424">
        <v>78.8</v>
      </c>
      <c r="Z424" s="8">
        <v>76.41328353287949</v>
      </c>
      <c r="AA424" s="8">
        <v>2.3867164671205074</v>
      </c>
      <c r="AB424" s="8">
        <v>2.4286965144346935</v>
      </c>
      <c r="AC424" s="8">
        <v>1.7285011554421199E-2</v>
      </c>
      <c r="AD424" s="8">
        <v>0.66955912216534763</v>
      </c>
      <c r="AE424" s="8">
        <v>4.1501744830391943E-4</v>
      </c>
      <c r="AF424" s="8">
        <v>-0.66071795340131467</v>
      </c>
      <c r="AG424" s="8">
        <v>-0.55944120375480566</v>
      </c>
      <c r="AH424" s="8">
        <v>0.81826592386909747</v>
      </c>
      <c r="AI424" s="8">
        <v>2.4286965144346935</v>
      </c>
    </row>
    <row r="425" spans="24:35" x14ac:dyDescent="0.25">
      <c r="X425" t="str">
        <v>Cyprus</v>
      </c>
      <c r="Y425">
        <v>78.7</v>
      </c>
      <c r="Z425" s="8">
        <v>76.420726850461349</v>
      </c>
      <c r="AA425" s="8">
        <v>2.2792731495386533</v>
      </c>
      <c r="AB425" s="8">
        <v>2.3147090799400631</v>
      </c>
      <c r="AC425" s="8">
        <v>1.5309021210703225E-2</v>
      </c>
      <c r="AD425" s="8">
        <v>0.63877555300161049</v>
      </c>
      <c r="AE425" s="8">
        <v>3.338800254107346E-4</v>
      </c>
      <c r="AF425" s="8">
        <v>-0.66071795340131467</v>
      </c>
      <c r="AG425" s="8">
        <v>-0.55930489367306124</v>
      </c>
      <c r="AH425" s="8">
        <v>0.79923435424261546</v>
      </c>
      <c r="AI425" s="8">
        <v>2.3147090799400631</v>
      </c>
    </row>
    <row r="426" spans="24:35" x14ac:dyDescent="0.25">
      <c r="X426" t="str">
        <v>Cyprus</v>
      </c>
      <c r="Y426">
        <v>78.599999999999994</v>
      </c>
      <c r="Z426" s="8">
        <v>76.192597371964752</v>
      </c>
      <c r="AA426" s="8">
        <v>2.4074026280352427</v>
      </c>
      <c r="AB426" s="8">
        <v>2.4420515069967119</v>
      </c>
      <c r="AC426" s="8">
        <v>1.4188430859134911E-2</v>
      </c>
      <c r="AD426" s="8">
        <v>0.67430078733309573</v>
      </c>
      <c r="AE426" s="8">
        <v>3.4442462180693116E-4</v>
      </c>
      <c r="AF426" s="8">
        <v>-0.66071795340131467</v>
      </c>
      <c r="AG426" s="8">
        <v>-0.55869484340411346</v>
      </c>
      <c r="AH426" s="8">
        <v>0.82115819872488383</v>
      </c>
      <c r="AI426" s="8">
        <v>2.4420515069967119</v>
      </c>
    </row>
    <row r="427" spans="24:35" x14ac:dyDescent="0.25">
      <c r="X427" t="str">
        <v>Cyprus</v>
      </c>
      <c r="Y427">
        <v>78.5</v>
      </c>
      <c r="Z427" s="8">
        <v>75.053360708583924</v>
      </c>
      <c r="AA427" s="8">
        <v>3.4466392914160764</v>
      </c>
      <c r="AB427" s="8">
        <v>3.4616878175997159</v>
      </c>
      <c r="AC427" s="8">
        <v>4.3471644401700919E-3</v>
      </c>
      <c r="AD427" s="8">
        <v>0.96060260255749907</v>
      </c>
      <c r="AE427" s="8">
        <v>2.120469599762742E-4</v>
      </c>
      <c r="AF427" s="8">
        <v>-0.66071795340131467</v>
      </c>
      <c r="AG427" s="8">
        <v>-0.55819038373494112</v>
      </c>
      <c r="AH427" s="8">
        <v>0.98010336320078972</v>
      </c>
      <c r="AI427" s="8">
        <v>3.4616878175997159</v>
      </c>
    </row>
    <row r="428" spans="24:35" x14ac:dyDescent="0.25">
      <c r="X428" t="str">
        <v>Cyprus</v>
      </c>
      <c r="Y428">
        <v>78.400000000000006</v>
      </c>
      <c r="Z428" s="8">
        <v>74.912056076950918</v>
      </c>
      <c r="AA428" s="8">
        <v>3.4879439230490874</v>
      </c>
      <c r="AB428" s="8">
        <v>3.5182554997474913</v>
      </c>
      <c r="AC428" s="8">
        <v>8.6155131998171489E-3</v>
      </c>
      <c r="AD428" s="8">
        <v>0.97420493759427995</v>
      </c>
      <c r="AE428" s="8">
        <v>4.3409630103689384E-4</v>
      </c>
      <c r="AF428" s="8">
        <v>-0.64941472986293491</v>
      </c>
      <c r="AG428" s="8">
        <v>-0.55811891720225248</v>
      </c>
      <c r="AH428" s="8">
        <v>0.9870182053003278</v>
      </c>
      <c r="AI428" s="8">
        <v>3.5182554997474913</v>
      </c>
    </row>
    <row r="429" spans="24:35" x14ac:dyDescent="0.25">
      <c r="X429" t="str">
        <v>Cyprus</v>
      </c>
      <c r="Y429">
        <v>78.2</v>
      </c>
      <c r="Z429" s="8">
        <v>74.17693365883639</v>
      </c>
      <c r="AA429" s="8">
        <v>4.0230663411636129</v>
      </c>
      <c r="AB429" s="8">
        <v>4.0418360197040277</v>
      </c>
      <c r="AC429" s="8">
        <v>4.6438495893729084E-3</v>
      </c>
      <c r="AD429" s="8">
        <v>1.1214239676633204</v>
      </c>
      <c r="AE429" s="8">
        <v>3.0880598382863509E-4</v>
      </c>
      <c r="AF429" s="8">
        <v>-0.64941472986293491</v>
      </c>
      <c r="AG429" s="8">
        <v>-0.55684466485067363</v>
      </c>
      <c r="AH429" s="8">
        <v>1.0589730722087887</v>
      </c>
      <c r="AI429" s="8">
        <v>4.0418360197040277</v>
      </c>
    </row>
    <row r="430" spans="24:35" x14ac:dyDescent="0.25">
      <c r="X430" t="str">
        <v>Cyprus</v>
      </c>
      <c r="Y430">
        <v>78.099999999999994</v>
      </c>
      <c r="Z430" s="8">
        <v>75.809059036220461</v>
      </c>
      <c r="AA430" s="8">
        <v>2.2909409637795335</v>
      </c>
      <c r="AB430" s="8">
        <v>2.3080065922264974</v>
      </c>
      <c r="AC430" s="8">
        <v>7.3940986583149442E-3</v>
      </c>
      <c r="AD430" s="8">
        <v>0.63948058435979116</v>
      </c>
      <c r="AE430" s="8">
        <v>1.6032805110619751E-4</v>
      </c>
      <c r="AF430" s="8">
        <v>-0.64941472986293491</v>
      </c>
      <c r="AG430" s="8">
        <v>-0.55253039621355571</v>
      </c>
      <c r="AH430" s="8">
        <v>0.79967529933079162</v>
      </c>
      <c r="AI430" s="8">
        <v>2.3080065922264974</v>
      </c>
    </row>
    <row r="431" spans="24:35" x14ac:dyDescent="0.25">
      <c r="X431" t="str">
        <v>Djibouti</v>
      </c>
      <c r="Y431">
        <v>63</v>
      </c>
      <c r="Z431" s="8">
        <v>60.490810355843912</v>
      </c>
      <c r="AA431" s="8">
        <v>2.5091896441560877</v>
      </c>
      <c r="AB431" s="8">
        <v>2.5269294693357822</v>
      </c>
      <c r="AC431" s="8">
        <v>7.0203087957011658E-3</v>
      </c>
      <c r="AD431" s="8">
        <v>0.70026947405379514</v>
      </c>
      <c r="AE431" s="8">
        <v>1.8247049009076531E-4</v>
      </c>
      <c r="AF431" s="8">
        <v>-0.64941472986293491</v>
      </c>
      <c r="AG431" s="8">
        <v>-0.55224635582269033</v>
      </c>
      <c r="AH431" s="8">
        <v>0.83682105258758588</v>
      </c>
      <c r="AI431" s="8">
        <v>2.5269294693357822</v>
      </c>
    </row>
    <row r="432" spans="24:35" x14ac:dyDescent="0.25">
      <c r="X432" t="str">
        <v>Djibouti</v>
      </c>
      <c r="Y432">
        <v>62.7</v>
      </c>
      <c r="Z432" s="8">
        <v>61.062468068814496</v>
      </c>
      <c r="AA432" s="8">
        <v>1.6375319311855066</v>
      </c>
      <c r="AB432" s="8">
        <v>1.6499489232132931</v>
      </c>
      <c r="AC432" s="8">
        <v>7.5256826760457312E-3</v>
      </c>
      <c r="AD432" s="8">
        <v>0.45712190246063811</v>
      </c>
      <c r="AE432" s="8">
        <v>8.3394437756798497E-5</v>
      </c>
      <c r="AF432" s="8">
        <v>-0.64941472986293491</v>
      </c>
      <c r="AG432" s="8">
        <v>-0.5513870061462911</v>
      </c>
      <c r="AH432" s="8">
        <v>0.67610790740874949</v>
      </c>
      <c r="AI432" s="8">
        <v>1.6499489232132931</v>
      </c>
    </row>
    <row r="433" spans="24:35" x14ac:dyDescent="0.25">
      <c r="X433" t="str">
        <v>Djibouti</v>
      </c>
      <c r="Y433">
        <v>62.2</v>
      </c>
      <c r="Z433" s="8">
        <v>60.924465103980531</v>
      </c>
      <c r="AA433" s="8">
        <v>1.2755348960194723</v>
      </c>
      <c r="AB433" s="8">
        <v>1.2849070064518255</v>
      </c>
      <c r="AC433" s="8">
        <v>7.2939990094953687E-3</v>
      </c>
      <c r="AD433" s="8">
        <v>0.35602780165138875</v>
      </c>
      <c r="AE433" s="8">
        <v>4.9018416448398787E-5</v>
      </c>
      <c r="AF433" s="8">
        <v>-0.64941472986293491</v>
      </c>
      <c r="AG433" s="8">
        <v>-0.55035232193750461</v>
      </c>
      <c r="AH433" s="8">
        <v>0.59668065298900785</v>
      </c>
      <c r="AI433" s="8">
        <v>1.2849070064518255</v>
      </c>
    </row>
    <row r="434" spans="24:35" x14ac:dyDescent="0.25">
      <c r="X434" t="str">
        <v>Djibouti</v>
      </c>
      <c r="Y434">
        <v>61.8</v>
      </c>
      <c r="Z434" s="8">
        <v>60.032757791553635</v>
      </c>
      <c r="AA434" s="8">
        <v>1.7672422084463619</v>
      </c>
      <c r="AB434" s="8">
        <v>1.7814111892379161</v>
      </c>
      <c r="AC434" s="8">
        <v>7.9537957755926939E-3</v>
      </c>
      <c r="AD434" s="8">
        <v>0.49343734752100799</v>
      </c>
      <c r="AE434" s="8">
        <v>1.027431720845283E-4</v>
      </c>
      <c r="AF434" s="8">
        <v>-0.64941472986293491</v>
      </c>
      <c r="AG434" s="8">
        <v>-0.54945086631217699</v>
      </c>
      <c r="AH434" s="8">
        <v>0.70245095737781438</v>
      </c>
      <c r="AI434" s="8">
        <v>1.7814111892379161</v>
      </c>
    </row>
    <row r="435" spans="24:35" x14ac:dyDescent="0.25">
      <c r="X435" t="str">
        <v>Djibouti</v>
      </c>
      <c r="Y435">
        <v>61.3</v>
      </c>
      <c r="Z435" s="8">
        <v>59.405688892260159</v>
      </c>
      <c r="AA435" s="8">
        <v>1.8943111077398385</v>
      </c>
      <c r="AB435" s="8">
        <v>1.9115348862575168</v>
      </c>
      <c r="AC435" s="8">
        <v>9.0104442464033103E-3</v>
      </c>
      <c r="AD435" s="8">
        <v>0.52919856630938911</v>
      </c>
      <c r="AE435" s="8">
        <v>1.3401729357204832E-4</v>
      </c>
      <c r="AF435" s="8">
        <v>-0.63633155866502356</v>
      </c>
      <c r="AG435" s="8">
        <v>-0.54903142888438405</v>
      </c>
      <c r="AH435" s="8">
        <v>0.72746035377152285</v>
      </c>
      <c r="AI435" s="8">
        <v>1.9115348862575168</v>
      </c>
    </row>
    <row r="436" spans="24:35" x14ac:dyDescent="0.25">
      <c r="X436" t="str">
        <v>Djibouti</v>
      </c>
      <c r="Y436">
        <v>69</v>
      </c>
      <c r="Z436" s="8">
        <v>58.989879555349859</v>
      </c>
      <c r="AA436" s="8">
        <v>10.010120444650141</v>
      </c>
      <c r="AB436" s="8">
        <v>10.101808367931673</v>
      </c>
      <c r="AC436" s="8">
        <v>9.076387112291296E-3</v>
      </c>
      <c r="AD436" s="8">
        <v>2.7965404542385945</v>
      </c>
      <c r="AE436" s="8">
        <v>3.7701744364533559E-3</v>
      </c>
      <c r="AF436" s="8">
        <v>-0.63633155866502356</v>
      </c>
      <c r="AG436" s="8">
        <v>-0.54857427925052948</v>
      </c>
      <c r="AH436" s="8">
        <v>1.6722859965444292</v>
      </c>
      <c r="AI436" s="8">
        <v>10.101808367931673</v>
      </c>
    </row>
    <row r="437" spans="24:35" x14ac:dyDescent="0.25">
      <c r="X437" t="str">
        <v>Djibouti</v>
      </c>
      <c r="Y437">
        <v>62</v>
      </c>
      <c r="Z437" s="8">
        <v>58.423853157542403</v>
      </c>
      <c r="AA437" s="8">
        <v>3.5761468424575966</v>
      </c>
      <c r="AB437" s="8">
        <v>3.6118139321892158</v>
      </c>
      <c r="AC437" s="8">
        <v>9.8751182650210229E-3</v>
      </c>
      <c r="AD437" s="8">
        <v>0.99947571888077891</v>
      </c>
      <c r="AE437" s="8">
        <v>5.2437650650602788E-4</v>
      </c>
      <c r="AF437" s="8">
        <v>-0.63633155866502356</v>
      </c>
      <c r="AG437" s="8">
        <v>-0.54779545105407668</v>
      </c>
      <c r="AH437" s="8">
        <v>0.99973782507254316</v>
      </c>
      <c r="AI437" s="8">
        <v>3.6118139321892158</v>
      </c>
    </row>
    <row r="438" spans="24:35" x14ac:dyDescent="0.25">
      <c r="X438" t="str">
        <v>Djibouti</v>
      </c>
      <c r="Y438">
        <v>59.8</v>
      </c>
      <c r="Z438" s="8">
        <v>56.946177609162518</v>
      </c>
      <c r="AA438" s="8">
        <v>2.8538223908374789</v>
      </c>
      <c r="AB438" s="8">
        <v>2.8992660113731161</v>
      </c>
      <c r="AC438" s="8">
        <v>1.5674181105622288E-2</v>
      </c>
      <c r="AD438" s="8">
        <v>0.79994364841586407</v>
      </c>
      <c r="AE438" s="8">
        <v>5.3630416724911542E-4</v>
      </c>
      <c r="AF438" s="8">
        <v>-0.63633155866502356</v>
      </c>
      <c r="AG438" s="8">
        <v>-0.54615783871585555</v>
      </c>
      <c r="AH438" s="8">
        <v>0.89439568895196719</v>
      </c>
      <c r="AI438" s="8">
        <v>2.8992660113731161</v>
      </c>
    </row>
    <row r="439" spans="24:35" x14ac:dyDescent="0.25">
      <c r="X439" t="str">
        <v>Dominican Republic</v>
      </c>
      <c r="Y439">
        <v>73.599999999999994</v>
      </c>
      <c r="Z439" s="8">
        <v>72.362190954979496</v>
      </c>
      <c r="AA439" s="8">
        <v>1.2378090450204979</v>
      </c>
      <c r="AB439" s="8">
        <v>1.2571689652886715</v>
      </c>
      <c r="AC439" s="8">
        <v>1.5399616760129044E-2</v>
      </c>
      <c r="AD439" s="8">
        <v>0.34691696907426578</v>
      </c>
      <c r="AE439" s="8">
        <v>9.907119428710233E-5</v>
      </c>
      <c r="AF439" s="8">
        <v>-0.62890421763218984</v>
      </c>
      <c r="AG439" s="8">
        <v>-0.54583245592742524</v>
      </c>
      <c r="AH439" s="8">
        <v>0.58899657815157613</v>
      </c>
      <c r="AI439" s="8">
        <v>1.2571689652886715</v>
      </c>
    </row>
    <row r="440" spans="24:35" x14ac:dyDescent="0.25">
      <c r="X440" t="str">
        <v>Dominican Republic</v>
      </c>
      <c r="Y440">
        <v>73.400000000000006</v>
      </c>
      <c r="Z440" s="8">
        <v>72.680056264818617</v>
      </c>
      <c r="AA440" s="8">
        <v>0.71994373518138843</v>
      </c>
      <c r="AB440" s="8">
        <v>0.72725721021697753</v>
      </c>
      <c r="AC440" s="8">
        <v>1.0056242733443852E-2</v>
      </c>
      <c r="AD440" s="8">
        <v>0.20123114023931407</v>
      </c>
      <c r="AE440" s="8">
        <v>2.1650204431108348E-5</v>
      </c>
      <c r="AF440" s="8">
        <v>-0.62890421763218984</v>
      </c>
      <c r="AG440" s="8">
        <v>-0.54559059432246759</v>
      </c>
      <c r="AH440" s="8">
        <v>0.44858794036321803</v>
      </c>
      <c r="AI440" s="8">
        <v>0.72725721021697753</v>
      </c>
    </row>
    <row r="441" spans="24:35" x14ac:dyDescent="0.25">
      <c r="X441" t="str">
        <v>Dominican Republic</v>
      </c>
      <c r="Y441">
        <v>72.099999999999994</v>
      </c>
      <c r="Z441" s="8">
        <v>72.25490716116731</v>
      </c>
      <c r="AA441" s="8">
        <v>-0.15490716116731562</v>
      </c>
      <c r="AB441" s="8">
        <v>-0.15520930929863025</v>
      </c>
      <c r="AC441" s="8">
        <v>1.9467139740522083E-3</v>
      </c>
      <c r="AD441" s="8">
        <v>-4.3121764402256194E-2</v>
      </c>
      <c r="AE441" s="8">
        <v>1.9089205860467902E-7</v>
      </c>
      <c r="AF441" s="8">
        <v>-0.62890421763218984</v>
      </c>
      <c r="AG441" s="8">
        <v>-0.54254225695123626</v>
      </c>
      <c r="AH441" s="8">
        <v>0.20765780602292849</v>
      </c>
      <c r="AI441" s="8">
        <v>-0.15520930929863025</v>
      </c>
    </row>
    <row r="442" spans="24:35" x14ac:dyDescent="0.25">
      <c r="X442" t="str">
        <v>Dominican Republic</v>
      </c>
      <c r="Y442">
        <v>73.099999999999994</v>
      </c>
      <c r="Z442" s="8">
        <v>74.973888378657321</v>
      </c>
      <c r="AA442" s="8">
        <v>-1.8738883786573268</v>
      </c>
      <c r="AB442" s="8">
        <v>-1.8935449854183126</v>
      </c>
      <c r="AC442" s="8">
        <v>1.0380850157960919E-2</v>
      </c>
      <c r="AD442" s="8">
        <v>-0.52385556795554633</v>
      </c>
      <c r="AE442" s="8">
        <v>1.5150757928870554E-4</v>
      </c>
      <c r="AF442" s="8">
        <v>-0.62335641379693996</v>
      </c>
      <c r="AG442" s="8">
        <v>-0.53932116518799167</v>
      </c>
      <c r="AH442" s="8">
        <v>0.7237786733218563</v>
      </c>
      <c r="AI442" s="8">
        <v>-1.8935449854183126</v>
      </c>
    </row>
    <row r="443" spans="24:35" x14ac:dyDescent="0.25">
      <c r="X443" t="str">
        <v>Dominican Republic</v>
      </c>
      <c r="Y443">
        <v>72.7</v>
      </c>
      <c r="Z443" s="8">
        <v>71.6859903783851</v>
      </c>
      <c r="AA443" s="8">
        <v>1.0140096216149033</v>
      </c>
      <c r="AB443" s="8">
        <v>1.0155119494878964</v>
      </c>
      <c r="AC443" s="8">
        <v>1.4793798081358116E-3</v>
      </c>
      <c r="AD443" s="8">
        <v>0.28220548385565947</v>
      </c>
      <c r="AE443" s="8">
        <v>6.2101193322579074E-6</v>
      </c>
      <c r="AF443" s="8">
        <v>-0.62335641379693996</v>
      </c>
      <c r="AG443" s="8">
        <v>-0.53930990219916664</v>
      </c>
      <c r="AH443" s="8">
        <v>0.53123016090547748</v>
      </c>
      <c r="AI443" s="8">
        <v>1.0155119494878964</v>
      </c>
    </row>
    <row r="444" spans="24:35" x14ac:dyDescent="0.25">
      <c r="X444" t="str">
        <v>Dominican Republic</v>
      </c>
      <c r="Y444">
        <v>73.599999999999994</v>
      </c>
      <c r="Z444" s="8">
        <v>71.932283516959941</v>
      </c>
      <c r="AA444" s="8">
        <v>1.6677164830400528</v>
      </c>
      <c r="AB444" s="8">
        <v>1.6831206662897624</v>
      </c>
      <c r="AC444" s="8">
        <v>9.1521562049773908E-3</v>
      </c>
      <c r="AD444" s="8">
        <v>0.46592995086752675</v>
      </c>
      <c r="AE444" s="8">
        <v>1.0553684612188594E-4</v>
      </c>
      <c r="AF444" s="8">
        <v>-0.62335641379693996</v>
      </c>
      <c r="AG444" s="8">
        <v>-0.53723510791721762</v>
      </c>
      <c r="AH444" s="8">
        <v>0.68259061733042214</v>
      </c>
      <c r="AI444" s="8">
        <v>1.6831206662897624</v>
      </c>
    </row>
    <row r="445" spans="24:35" x14ac:dyDescent="0.25">
      <c r="X445" t="str">
        <v>Dominican Republic</v>
      </c>
      <c r="Y445">
        <v>73.3</v>
      </c>
      <c r="Z445" s="8">
        <v>70.943839818319333</v>
      </c>
      <c r="AA445" s="8">
        <v>2.3561601816806643</v>
      </c>
      <c r="AB445" s="8">
        <v>2.3606508877206887</v>
      </c>
      <c r="AC445" s="8">
        <v>1.9023168836117316E-3</v>
      </c>
      <c r="AD445" s="8">
        <v>0.65587364552537264</v>
      </c>
      <c r="AE445" s="8">
        <v>4.3151567338088917E-5</v>
      </c>
      <c r="AF445" s="8">
        <v>-0.62335641379693996</v>
      </c>
      <c r="AG445" s="8">
        <v>-0.53686636239047725</v>
      </c>
      <c r="AH445" s="8">
        <v>0.80986026296230429</v>
      </c>
      <c r="AI445" s="8">
        <v>2.3606508877206887</v>
      </c>
    </row>
    <row r="446" spans="24:35" x14ac:dyDescent="0.25">
      <c r="X446" t="str">
        <v>Dominican Republic</v>
      </c>
      <c r="Y446">
        <v>72.900000000000006</v>
      </c>
      <c r="Z446" s="8">
        <v>69.224600460163003</v>
      </c>
      <c r="AA446" s="8">
        <v>3.6753995398370023</v>
      </c>
      <c r="AB446" s="8">
        <v>3.6956796321099277</v>
      </c>
      <c r="AC446" s="8">
        <v>5.4875136082473104E-3</v>
      </c>
      <c r="AD446" s="8">
        <v>1.0249468104699595</v>
      </c>
      <c r="AE446" s="8">
        <v>3.0508048328978834E-4</v>
      </c>
      <c r="AF446" s="8">
        <v>-0.62335641379693996</v>
      </c>
      <c r="AG446" s="8">
        <v>-0.53550072176883701</v>
      </c>
      <c r="AH446" s="8">
        <v>1.0123965677885121</v>
      </c>
      <c r="AI446" s="8">
        <v>3.6956796321099277</v>
      </c>
    </row>
    <row r="447" spans="24:35" x14ac:dyDescent="0.25">
      <c r="X447" t="str">
        <v>Dominican Republic</v>
      </c>
      <c r="Y447">
        <v>72.3</v>
      </c>
      <c r="Z447" s="8">
        <v>70.433803394599735</v>
      </c>
      <c r="AA447" s="8">
        <v>1.8661966054002619</v>
      </c>
      <c r="AB447" s="8">
        <v>1.8690470673379234</v>
      </c>
      <c r="AC447" s="8">
        <v>1.5250883658705511E-3</v>
      </c>
      <c r="AD447" s="8">
        <v>0.5193865612747357</v>
      </c>
      <c r="AE447" s="8">
        <v>2.1686310267874136E-5</v>
      </c>
      <c r="AF447" s="8">
        <v>-0.62335641379693996</v>
      </c>
      <c r="AG447" s="8">
        <v>-0.5354957117515512</v>
      </c>
      <c r="AH447" s="8">
        <v>0.72068478634888344</v>
      </c>
      <c r="AI447" s="8">
        <v>1.8690470673379234</v>
      </c>
    </row>
    <row r="448" spans="24:35" x14ac:dyDescent="0.25">
      <c r="X448" t="str">
        <v>Dominican Republic</v>
      </c>
      <c r="Y448">
        <v>69.7</v>
      </c>
      <c r="Z448" s="8">
        <v>72.687286249600305</v>
      </c>
      <c r="AA448" s="8">
        <v>-2.9872862496003023</v>
      </c>
      <c r="AB448" s="8">
        <v>-2.9954081351805257</v>
      </c>
      <c r="AC448" s="8">
        <v>2.7114453903070825E-3</v>
      </c>
      <c r="AD448" s="8">
        <v>-0.83189461714908897</v>
      </c>
      <c r="AE448" s="8">
        <v>9.9029150706262035E-5</v>
      </c>
      <c r="AF448" s="8">
        <v>-0.62335641379693996</v>
      </c>
      <c r="AG448" s="8">
        <v>-0.53322448702300296</v>
      </c>
      <c r="AH448" s="8">
        <v>0.91208257145342331</v>
      </c>
      <c r="AI448" s="8">
        <v>-2.9954081351805257</v>
      </c>
    </row>
    <row r="449" spans="24:35" x14ac:dyDescent="0.25">
      <c r="X449" t="str">
        <v>Dominican Republic</v>
      </c>
      <c r="Y449">
        <v>69.3</v>
      </c>
      <c r="Z449" s="8">
        <v>69.090654426380226</v>
      </c>
      <c r="AA449" s="8">
        <v>0.20934557361977113</v>
      </c>
      <c r="AB449" s="8">
        <v>0.20979652462887946</v>
      </c>
      <c r="AC449" s="8">
        <v>2.1494684428450751E-3</v>
      </c>
      <c r="AD449" s="8">
        <v>5.8281796198830123E-2</v>
      </c>
      <c r="AE449" s="8">
        <v>3.851038277532613E-7</v>
      </c>
      <c r="AF449" s="8">
        <v>-0.62335641379693996</v>
      </c>
      <c r="AG449" s="8">
        <v>-0.53282936088017241</v>
      </c>
      <c r="AH449" s="8">
        <v>0.24141623018933528</v>
      </c>
      <c r="AI449" s="8">
        <v>0.20979652462887946</v>
      </c>
    </row>
    <row r="450" spans="24:35" x14ac:dyDescent="0.25">
      <c r="X450" t="str">
        <v>Dominican Republic</v>
      </c>
      <c r="Y450">
        <v>73</v>
      </c>
      <c r="Z450" s="8">
        <v>72.197670621291763</v>
      </c>
      <c r="AA450" s="8">
        <v>0.80232937870823662</v>
      </c>
      <c r="AB450" s="8">
        <v>0.80504761011491988</v>
      </c>
      <c r="AC450" s="8">
        <v>3.3764852817776353E-3</v>
      </c>
      <c r="AD450" s="8">
        <v>0.2235059153769858</v>
      </c>
      <c r="AE450" s="8">
        <v>8.9075480495055524E-6</v>
      </c>
      <c r="AF450" s="8">
        <v>-0.62335641379693996</v>
      </c>
      <c r="AG450" s="8">
        <v>-0.53175556832364079</v>
      </c>
      <c r="AH450" s="8">
        <v>0.47276412234536769</v>
      </c>
      <c r="AI450" s="8">
        <v>0.80504761011491988</v>
      </c>
    </row>
    <row r="451" spans="24:35" x14ac:dyDescent="0.25">
      <c r="X451" t="str">
        <v>Dominican Republic</v>
      </c>
      <c r="Y451">
        <v>71.400000000000006</v>
      </c>
      <c r="Z451" s="8">
        <v>69.228105814518401</v>
      </c>
      <c r="AA451" s="8">
        <v>2.1718941854816052</v>
      </c>
      <c r="AB451" s="8">
        <v>2.1759416540092071</v>
      </c>
      <c r="AC451" s="8">
        <v>1.8600997504434589E-3</v>
      </c>
      <c r="AD451" s="8">
        <v>0.6045675684299423</v>
      </c>
      <c r="AE451" s="8">
        <v>3.5849318904096742E-5</v>
      </c>
      <c r="AF451" s="8">
        <v>-0.62335641379693996</v>
      </c>
      <c r="AG451" s="8">
        <v>-0.53125839738810154</v>
      </c>
      <c r="AH451" s="8">
        <v>0.77753943207398957</v>
      </c>
      <c r="AI451" s="8">
        <v>2.1759416540092071</v>
      </c>
    </row>
    <row r="452" spans="24:35" x14ac:dyDescent="0.25">
      <c r="X452" t="str">
        <v>Dominican Republic</v>
      </c>
      <c r="Y452">
        <v>71.2</v>
      </c>
      <c r="Z452" s="8">
        <v>69.03807601231847</v>
      </c>
      <c r="AA452" s="8">
        <v>2.1619239876815328</v>
      </c>
      <c r="AB452" s="8">
        <v>2.1650467839001322</v>
      </c>
      <c r="AC452" s="8">
        <v>1.4423689325427798E-3</v>
      </c>
      <c r="AD452" s="8">
        <v>0.60166637997438366</v>
      </c>
      <c r="AE452" s="8">
        <v>2.752080370823239E-5</v>
      </c>
      <c r="AF452" s="8">
        <v>-0.62335641379693996</v>
      </c>
      <c r="AG452" s="8">
        <v>-0.52999719583868399</v>
      </c>
      <c r="AH452" s="8">
        <v>0.77567156707873708</v>
      </c>
      <c r="AI452" s="8">
        <v>2.1650467839001322</v>
      </c>
    </row>
    <row r="453" spans="24:35" x14ac:dyDescent="0.25">
      <c r="X453" t="str">
        <v>Dominican Republic</v>
      </c>
      <c r="Y453">
        <v>72</v>
      </c>
      <c r="Z453" s="8">
        <v>68.992296293966589</v>
      </c>
      <c r="AA453" s="8">
        <v>3.0077037060334106</v>
      </c>
      <c r="AB453" s="8">
        <v>3.0126836357003182</v>
      </c>
      <c r="AC453" s="8">
        <v>1.6529879234233307E-3</v>
      </c>
      <c r="AD453" s="8">
        <v>0.83713631389866427</v>
      </c>
      <c r="AE453" s="8">
        <v>6.10698594070256E-5</v>
      </c>
      <c r="AF453" s="8">
        <v>-0.60317578841021124</v>
      </c>
      <c r="AG453" s="8">
        <v>-0.52890940283609644</v>
      </c>
      <c r="AH453" s="8">
        <v>0.91495153636608773</v>
      </c>
      <c r="AI453" s="8">
        <v>3.0126836357003182</v>
      </c>
    </row>
    <row r="454" spans="24:35" x14ac:dyDescent="0.25">
      <c r="X454" t="str">
        <v>Ecuador</v>
      </c>
      <c r="Y454">
        <v>76</v>
      </c>
      <c r="Z454" s="8">
        <v>74.555427957662758</v>
      </c>
      <c r="AA454" s="8">
        <v>1.4445720423372421</v>
      </c>
      <c r="AB454" s="8">
        <v>1.4505147056490995</v>
      </c>
      <c r="AC454" s="8">
        <v>4.096934204605638E-3</v>
      </c>
      <c r="AD454" s="8">
        <v>0.4025618011516055</v>
      </c>
      <c r="AE454" s="8">
        <v>3.5087582295559757E-5</v>
      </c>
      <c r="AF454" s="8">
        <v>-0.60317578841021124</v>
      </c>
      <c r="AG454" s="8">
        <v>-0.52786456712378715</v>
      </c>
      <c r="AH454" s="8">
        <v>0.63447758128369325</v>
      </c>
      <c r="AI454" s="8">
        <v>1.4505147056490995</v>
      </c>
    </row>
    <row r="455" spans="24:35" x14ac:dyDescent="0.25">
      <c r="X455" t="str">
        <v>Ecuador</v>
      </c>
      <c r="Y455">
        <v>76</v>
      </c>
      <c r="Z455" s="8">
        <v>73.631149122620073</v>
      </c>
      <c r="AA455" s="8">
        <v>2.3688508773799271</v>
      </c>
      <c r="AB455" s="8">
        <v>2.3735277642273287</v>
      </c>
      <c r="AC455" s="8">
        <v>1.9704369663964385E-3</v>
      </c>
      <c r="AD455" s="8">
        <v>0.65942880041164964</v>
      </c>
      <c r="AE455" s="8">
        <v>4.5185736096323674E-5</v>
      </c>
      <c r="AF455" s="8">
        <v>-0.60317578841021124</v>
      </c>
      <c r="AG455" s="8">
        <v>-0.52682749442007837</v>
      </c>
      <c r="AH455" s="8">
        <v>0.81205221532340499</v>
      </c>
      <c r="AI455" s="8">
        <v>2.3735277642273287</v>
      </c>
    </row>
    <row r="456" spans="24:35" x14ac:dyDescent="0.25">
      <c r="X456" t="str">
        <v>Ecuador</v>
      </c>
      <c r="Y456">
        <v>75.5</v>
      </c>
      <c r="Z456" s="8">
        <v>73.326117042622712</v>
      </c>
      <c r="AA456" s="8">
        <v>2.1738829573772875</v>
      </c>
      <c r="AB456" s="8">
        <v>2.1776886085911826</v>
      </c>
      <c r="AC456" s="8">
        <v>1.7475644584269436E-3</v>
      </c>
      <c r="AD456" s="8">
        <v>0.60508705284220077</v>
      </c>
      <c r="AE456" s="8">
        <v>3.3734551829444565E-5</v>
      </c>
      <c r="AF456" s="8">
        <v>-0.60317578841021124</v>
      </c>
      <c r="AG456" s="8">
        <v>-0.52674126588624326</v>
      </c>
      <c r="AH456" s="8">
        <v>0.7778734169787529</v>
      </c>
      <c r="AI456" s="8">
        <v>2.1776886085911826</v>
      </c>
    </row>
    <row r="457" spans="24:35" x14ac:dyDescent="0.25">
      <c r="X457" t="str">
        <v>Ecuador</v>
      </c>
      <c r="Y457">
        <v>75.3</v>
      </c>
      <c r="Z457" s="8">
        <v>73.221732485180624</v>
      </c>
      <c r="AA457" s="8">
        <v>2.0782675148193732</v>
      </c>
      <c r="AB457" s="8">
        <v>2.0815638789667368</v>
      </c>
      <c r="AC457" s="8">
        <v>1.5835998023754068E-3</v>
      </c>
      <c r="AD457" s="8">
        <v>0.57842557625660718</v>
      </c>
      <c r="AE457" s="8">
        <v>2.7930268298557581E-5</v>
      </c>
      <c r="AF457" s="8">
        <v>-0.60317578841021124</v>
      </c>
      <c r="AG457" s="8">
        <v>-0.52539104060649322</v>
      </c>
      <c r="AH457" s="8">
        <v>0.76054294833139247</v>
      </c>
      <c r="AI457" s="8">
        <v>2.0815638789667368</v>
      </c>
    </row>
    <row r="458" spans="24:35" x14ac:dyDescent="0.25">
      <c r="X458" t="str">
        <v>Ecuador</v>
      </c>
      <c r="Y458">
        <v>75</v>
      </c>
      <c r="Z458" s="8">
        <v>72.004482180651479</v>
      </c>
      <c r="AA458" s="8">
        <v>2.995517819348521</v>
      </c>
      <c r="AB458" s="8">
        <v>3.0396397519314533</v>
      </c>
      <c r="AC458" s="8">
        <v>1.451551373971088E-2</v>
      </c>
      <c r="AD458" s="8">
        <v>0.83916797813796518</v>
      </c>
      <c r="AE458" s="8">
        <v>5.459172592479516E-4</v>
      </c>
      <c r="AF458" s="8">
        <v>-0.60317578841021124</v>
      </c>
      <c r="AG458" s="8">
        <v>-0.52519721774048678</v>
      </c>
      <c r="AH458" s="8">
        <v>0.9160611213985479</v>
      </c>
      <c r="AI458" s="8">
        <v>3.0396397519314533</v>
      </c>
    </row>
    <row r="459" spans="24:35" x14ac:dyDescent="0.25">
      <c r="X459" t="str">
        <v>Ecuador</v>
      </c>
      <c r="Y459">
        <v>75.099999999999994</v>
      </c>
      <c r="Z459" s="8">
        <v>71.46119683031695</v>
      </c>
      <c r="AA459" s="8">
        <v>3.6388031696830438</v>
      </c>
      <c r="AB459" s="8">
        <v>3.6631503070841731</v>
      </c>
      <c r="AC459" s="8">
        <v>6.6465024255336702E-3</v>
      </c>
      <c r="AD459" s="8">
        <v>1.0153330976880512</v>
      </c>
      <c r="AE459" s="8">
        <v>3.6303862054691224E-4</v>
      </c>
      <c r="AF459" s="8">
        <v>-0.60317578841021124</v>
      </c>
      <c r="AG459" s="8">
        <v>-0.52385643935361026</v>
      </c>
      <c r="AH459" s="8">
        <v>1.0076373840266404</v>
      </c>
      <c r="AI459" s="8">
        <v>3.6631503070841731</v>
      </c>
    </row>
    <row r="460" spans="24:35" x14ac:dyDescent="0.25">
      <c r="X460" t="str">
        <v>Ecuador</v>
      </c>
      <c r="Y460">
        <v>74.599999999999994</v>
      </c>
      <c r="Z460" s="8">
        <v>72.735886086627985</v>
      </c>
      <c r="AA460" s="8">
        <v>1.8641139133720088</v>
      </c>
      <c r="AB460" s="8">
        <v>1.8674526748547178</v>
      </c>
      <c r="AC460" s="8">
        <v>1.7878693943174206E-3</v>
      </c>
      <c r="AD460" s="8">
        <v>0.51887520515296803</v>
      </c>
      <c r="AE460" s="8">
        <v>2.5379623896871224E-5</v>
      </c>
      <c r="AF460" s="8">
        <v>-0.59046081866695443</v>
      </c>
      <c r="AG460" s="8">
        <v>-0.52385556795554633</v>
      </c>
      <c r="AH460" s="8">
        <v>0.72032992798645268</v>
      </c>
      <c r="AI460" s="8">
        <v>1.8674526748547178</v>
      </c>
    </row>
    <row r="461" spans="24:35" x14ac:dyDescent="0.25">
      <c r="X461" t="str">
        <v>Ecuador</v>
      </c>
      <c r="Y461">
        <v>74.7</v>
      </c>
      <c r="Z461" s="8">
        <v>74.585358592918851</v>
      </c>
      <c r="AA461" s="8">
        <v>0.11464140708115167</v>
      </c>
      <c r="AB461" s="8">
        <v>0.11495979308851374</v>
      </c>
      <c r="AC461" s="8">
        <v>2.7695422791595464E-3</v>
      </c>
      <c r="AD461" s="8">
        <v>3.192608256306962E-2</v>
      </c>
      <c r="AE461" s="8">
        <v>1.4898760157627195E-7</v>
      </c>
      <c r="AF461" s="8">
        <v>-0.59046081866695443</v>
      </c>
      <c r="AG461" s="8">
        <v>-0.52372383880018225</v>
      </c>
      <c r="AH461" s="8">
        <v>0.17867871323431234</v>
      </c>
      <c r="AI461" s="8">
        <v>0.11495979308851374</v>
      </c>
    </row>
    <row r="462" spans="24:35" x14ac:dyDescent="0.25">
      <c r="X462" t="str">
        <v>Ecuador</v>
      </c>
      <c r="Y462">
        <v>74.400000000000006</v>
      </c>
      <c r="Z462" s="8">
        <v>72.263396367033124</v>
      </c>
      <c r="AA462" s="8">
        <v>2.1366036329668816</v>
      </c>
      <c r="AB462" s="8">
        <v>2.1406269607442567</v>
      </c>
      <c r="AC462" s="8">
        <v>1.8795090649406274E-3</v>
      </c>
      <c r="AD462" s="8">
        <v>0.59474988743585944</v>
      </c>
      <c r="AE462" s="8">
        <v>3.5057148574915154E-5</v>
      </c>
      <c r="AF462" s="8">
        <v>-0.59046081866695443</v>
      </c>
      <c r="AG462" s="8">
        <v>-0.52283108152250746</v>
      </c>
      <c r="AH462" s="8">
        <v>0.77120029009062196</v>
      </c>
      <c r="AI462" s="8">
        <v>2.1406269607442567</v>
      </c>
    </row>
    <row r="463" spans="24:35" x14ac:dyDescent="0.25">
      <c r="X463" t="str">
        <v>Ecuador</v>
      </c>
      <c r="Y463">
        <v>74.2</v>
      </c>
      <c r="Z463" s="8">
        <v>72.00446227298491</v>
      </c>
      <c r="AA463" s="8">
        <v>2.1955377270150933</v>
      </c>
      <c r="AB463" s="8">
        <v>2.1993558252433614</v>
      </c>
      <c r="AC463" s="8">
        <v>1.7360075093104635E-3</v>
      </c>
      <c r="AD463" s="8">
        <v>0.61111098833948896</v>
      </c>
      <c r="AE463" s="8">
        <v>3.4181630702427388E-5</v>
      </c>
      <c r="AF463" s="8">
        <v>-0.59046081866695443</v>
      </c>
      <c r="AG463" s="8">
        <v>-0.52105140938028316</v>
      </c>
      <c r="AH463" s="8">
        <v>0.78173588144557427</v>
      </c>
      <c r="AI463" s="8">
        <v>2.1993558252433614</v>
      </c>
    </row>
    <row r="464" spans="24:35" x14ac:dyDescent="0.25">
      <c r="X464" t="str">
        <v>Ecuador</v>
      </c>
      <c r="Y464">
        <v>74.400000000000006</v>
      </c>
      <c r="Z464" s="8">
        <v>71.251144935174494</v>
      </c>
      <c r="AA464" s="8">
        <v>3.1488550648255114</v>
      </c>
      <c r="AB464" s="8">
        <v>3.193618257087468</v>
      </c>
      <c r="AC464" s="8">
        <v>1.4016450514276586E-2</v>
      </c>
      <c r="AD464" s="8">
        <v>0.88190078397058103</v>
      </c>
      <c r="AE464" s="8">
        <v>5.8190787608907476E-4</v>
      </c>
      <c r="AF464" s="8">
        <v>-0.59046081866695443</v>
      </c>
      <c r="AG464" s="8">
        <v>-0.52061742430941571</v>
      </c>
      <c r="AH464" s="8">
        <v>0.93909572673427766</v>
      </c>
      <c r="AI464" s="8">
        <v>3.193618257087468</v>
      </c>
    </row>
    <row r="465" spans="24:35" x14ac:dyDescent="0.25">
      <c r="X465" t="str">
        <v>Ecuador</v>
      </c>
      <c r="Y465">
        <v>74.400000000000006</v>
      </c>
      <c r="Z465" s="8">
        <v>71.710066527100324</v>
      </c>
      <c r="AA465" s="8">
        <v>2.689933472899682</v>
      </c>
      <c r="AB465" s="8">
        <v>2.694870231131671</v>
      </c>
      <c r="AC465" s="8">
        <v>1.8319094459386684E-3</v>
      </c>
      <c r="AD465" s="8">
        <v>0.74875819705991342</v>
      </c>
      <c r="AE465" s="8">
        <v>5.4153919944718833E-5</v>
      </c>
      <c r="AF465" s="8">
        <v>-0.59046081866695443</v>
      </c>
      <c r="AG465" s="8">
        <v>-0.51747995373396782</v>
      </c>
      <c r="AH465" s="8">
        <v>0.86530815150437213</v>
      </c>
      <c r="AI465" s="8">
        <v>2.694870231131671</v>
      </c>
    </row>
    <row r="466" spans="24:35" x14ac:dyDescent="0.25">
      <c r="X466" t="str">
        <v>Ecuador</v>
      </c>
      <c r="Y466">
        <v>73.599999999999994</v>
      </c>
      <c r="Z466" s="8">
        <v>71.375638247805057</v>
      </c>
      <c r="AA466" s="8">
        <v>2.2243617521949375</v>
      </c>
      <c r="AB466" s="8">
        <v>2.2281947622587852</v>
      </c>
      <c r="AC466" s="8">
        <v>1.7202311614637289E-3</v>
      </c>
      <c r="AD466" s="8">
        <v>0.61912904110751898</v>
      </c>
      <c r="AE466" s="8">
        <v>3.4765084645287039E-5</v>
      </c>
      <c r="AF466" s="8">
        <v>-0.57963781842623852</v>
      </c>
      <c r="AG466" s="8">
        <v>-0.51657444600337477</v>
      </c>
      <c r="AH466" s="8">
        <v>0.78684753358418746</v>
      </c>
      <c r="AI466" s="8">
        <v>2.2281947622587852</v>
      </c>
    </row>
    <row r="467" spans="24:35" x14ac:dyDescent="0.25">
      <c r="X467" t="str">
        <v>Ecuador</v>
      </c>
      <c r="Y467">
        <v>73.400000000000006</v>
      </c>
      <c r="Z467" s="8">
        <v>70.535622734034433</v>
      </c>
      <c r="AA467" s="8">
        <v>2.8643772659655724</v>
      </c>
      <c r="AB467" s="8">
        <v>2.9050933303624484</v>
      </c>
      <c r="AC467" s="8">
        <v>1.4015406655384765E-2</v>
      </c>
      <c r="AD467" s="8">
        <v>0.80222657672457864</v>
      </c>
      <c r="AE467" s="8">
        <v>4.8147757495756941E-4</v>
      </c>
      <c r="AF467" s="8">
        <v>-0.57963781842623852</v>
      </c>
      <c r="AG467" s="8">
        <v>-0.51576433211903372</v>
      </c>
      <c r="AH467" s="8">
        <v>0.89567102036661805</v>
      </c>
      <c r="AI467" s="8">
        <v>2.9050933303624484</v>
      </c>
    </row>
    <row r="468" spans="24:35" x14ac:dyDescent="0.25">
      <c r="X468" t="str">
        <v>Ecuador</v>
      </c>
      <c r="Y468">
        <v>72.8</v>
      </c>
      <c r="Z468" s="8">
        <v>71.086126691067591</v>
      </c>
      <c r="AA468" s="8">
        <v>1.7138733089324063</v>
      </c>
      <c r="AB468" s="8">
        <v>1.7230026586937197</v>
      </c>
      <c r="AC468" s="8">
        <v>5.2985117087600824E-3</v>
      </c>
      <c r="AD468" s="8">
        <v>0.4778969108560519</v>
      </c>
      <c r="AE468" s="8">
        <v>6.4028890466622196E-5</v>
      </c>
      <c r="AF468" s="8">
        <v>-0.57963781842623852</v>
      </c>
      <c r="AG468" s="8">
        <v>-0.51148486585706554</v>
      </c>
      <c r="AH468" s="8">
        <v>0.69130088301408377</v>
      </c>
      <c r="AI468" s="8">
        <v>1.7230026586937197</v>
      </c>
    </row>
    <row r="469" spans="24:35" x14ac:dyDescent="0.25">
      <c r="X469" t="str">
        <v>El Salvador</v>
      </c>
      <c r="Y469">
        <v>73.3</v>
      </c>
      <c r="Z469" s="8">
        <v>72.446021183718926</v>
      </c>
      <c r="AA469" s="8">
        <v>0.85397881628107086</v>
      </c>
      <c r="AB469" s="8">
        <v>0.8560736414629756</v>
      </c>
      <c r="AC469" s="8">
        <v>2.4470151637011233E-3</v>
      </c>
      <c r="AD469" s="8">
        <v>0.23778311019207232</v>
      </c>
      <c r="AE469" s="8">
        <v>7.2997686077555035E-6</v>
      </c>
      <c r="AF469" s="8">
        <v>-0.57963781842623852</v>
      </c>
      <c r="AG469" s="8">
        <v>-0.50723819597918152</v>
      </c>
      <c r="AH469" s="8">
        <v>0.48763009565865839</v>
      </c>
      <c r="AI469" s="8">
        <v>0.8560736414629756</v>
      </c>
    </row>
    <row r="470" spans="24:35" x14ac:dyDescent="0.25">
      <c r="X470" t="str">
        <v>El Salvador</v>
      </c>
      <c r="Y470">
        <v>73</v>
      </c>
      <c r="Z470" s="8">
        <v>72.348920118752119</v>
      </c>
      <c r="AA470" s="8">
        <v>0.65107988124788108</v>
      </c>
      <c r="AB470" s="8">
        <v>0.65270223201962785</v>
      </c>
      <c r="AC470" s="8">
        <v>2.4855909665372788E-3</v>
      </c>
      <c r="AD470" s="8">
        <v>0.18129113940366121</v>
      </c>
      <c r="AE470" s="8">
        <v>4.3103252262630858E-6</v>
      </c>
      <c r="AF470" s="8">
        <v>-0.57963781842623852</v>
      </c>
      <c r="AG470" s="8">
        <v>-0.50601393645428716</v>
      </c>
      <c r="AH470" s="8">
        <v>0.42578297218613759</v>
      </c>
      <c r="AI470" s="8">
        <v>0.65270223201962785</v>
      </c>
    </row>
    <row r="471" spans="24:35" x14ac:dyDescent="0.25">
      <c r="X471" t="str">
        <v>El Salvador</v>
      </c>
      <c r="Y471">
        <v>73</v>
      </c>
      <c r="Z471" s="8">
        <v>72.242979817634051</v>
      </c>
      <c r="AA471" s="8">
        <v>0.75702018236594881</v>
      </c>
      <c r="AB471" s="8">
        <v>0.75877278015795491</v>
      </c>
      <c r="AC471" s="8">
        <v>2.3097794726390283E-3</v>
      </c>
      <c r="AD471" s="8">
        <v>0.21077130875160657</v>
      </c>
      <c r="AE471" s="8">
        <v>5.4130767600018002E-6</v>
      </c>
      <c r="AF471" s="8">
        <v>-0.57067028430202504</v>
      </c>
      <c r="AG471" s="8">
        <v>-0.50201612888831604</v>
      </c>
      <c r="AH471" s="8">
        <v>0.45909836500646195</v>
      </c>
      <c r="AI471" s="8">
        <v>0.75877278015795491</v>
      </c>
    </row>
    <row r="472" spans="24:35" x14ac:dyDescent="0.25">
      <c r="X472" t="str">
        <v>El Salvador</v>
      </c>
      <c r="Y472">
        <v>72</v>
      </c>
      <c r="Z472" s="8">
        <v>71.050122618241957</v>
      </c>
      <c r="AA472" s="8">
        <v>0.94987738175804282</v>
      </c>
      <c r="AB472" s="8">
        <v>0.96405972382020944</v>
      </c>
      <c r="AC472" s="8">
        <v>1.4711061681912477E-2</v>
      </c>
      <c r="AD472" s="8">
        <v>0.26612620121471331</v>
      </c>
      <c r="AE472" s="8">
        <v>5.5654729704470967E-5</v>
      </c>
      <c r="AF472" s="8">
        <v>-0.57067028430202504</v>
      </c>
      <c r="AG472" s="8">
        <v>-0.50100835493675311</v>
      </c>
      <c r="AH472" s="8">
        <v>0.51587421065092343</v>
      </c>
      <c r="AI472" s="8">
        <v>0.96405972382020944</v>
      </c>
    </row>
    <row r="473" spans="24:35" x14ac:dyDescent="0.25">
      <c r="X473" t="str">
        <v>El Salvador</v>
      </c>
      <c r="Y473">
        <v>72</v>
      </c>
      <c r="Z473" s="8">
        <v>71.602019290814184</v>
      </c>
      <c r="AA473" s="8">
        <v>0.39798070918581629</v>
      </c>
      <c r="AB473" s="8">
        <v>0.398847609656521</v>
      </c>
      <c r="AC473" s="8">
        <v>2.1735130152872916E-3</v>
      </c>
      <c r="AD473" s="8">
        <v>0.11079914251731877</v>
      </c>
      <c r="AE473" s="8">
        <v>1.4074287393486487E-6</v>
      </c>
      <c r="AF473" s="8">
        <v>-0.57067028430202504</v>
      </c>
      <c r="AG473" s="8">
        <v>-0.49882295940463117</v>
      </c>
      <c r="AH473" s="8">
        <v>0.33286505151084694</v>
      </c>
      <c r="AI473" s="8">
        <v>0.398847609656521</v>
      </c>
    </row>
    <row r="474" spans="24:35" x14ac:dyDescent="0.25">
      <c r="X474" t="str">
        <v>El Salvador</v>
      </c>
      <c r="Y474">
        <v>71.400000000000006</v>
      </c>
      <c r="Z474" s="8">
        <v>74.323114900954408</v>
      </c>
      <c r="AA474" s="8">
        <v>-2.9231149009544026</v>
      </c>
      <c r="AB474" s="8">
        <v>-2.9306354994928041</v>
      </c>
      <c r="AC474" s="8">
        <v>2.5662005867680125E-3</v>
      </c>
      <c r="AD474" s="8">
        <v>-0.81396501367622398</v>
      </c>
      <c r="AE474" s="8">
        <v>8.9714862235163573E-5</v>
      </c>
      <c r="AF474" s="8">
        <v>-0.57067028430202504</v>
      </c>
      <c r="AG474" s="8">
        <v>-0.498766031320105</v>
      </c>
      <c r="AH474" s="8">
        <v>0.90220009625150455</v>
      </c>
      <c r="AI474" s="8">
        <v>-2.9306354994928041</v>
      </c>
    </row>
    <row r="475" spans="24:35" x14ac:dyDescent="0.25">
      <c r="X475" t="str">
        <v>El Salvador</v>
      </c>
      <c r="Y475">
        <v>71.7</v>
      </c>
      <c r="Z475" s="8">
        <v>71.718461794073988</v>
      </c>
      <c r="AA475" s="8">
        <v>-1.8461794073985516E-2</v>
      </c>
      <c r="AB475" s="8">
        <v>-1.8511429139753222E-2</v>
      </c>
      <c r="AC475" s="8">
        <v>2.6813200316940363E-3</v>
      </c>
      <c r="AD475" s="8">
        <v>-5.1411327437265938E-3</v>
      </c>
      <c r="AE475" s="8">
        <v>3.7400614101990051E-9</v>
      </c>
      <c r="AF475" s="8">
        <v>-0.57067028430202504</v>
      </c>
      <c r="AG475" s="8">
        <v>-0.49874790182182599</v>
      </c>
      <c r="AH475" s="8">
        <v>7.1701692753564708E-2</v>
      </c>
      <c r="AI475" s="8">
        <v>-1.8511429139753222E-2</v>
      </c>
    </row>
    <row r="476" spans="24:35" x14ac:dyDescent="0.25">
      <c r="X476" t="str">
        <v>El Salvador</v>
      </c>
      <c r="Y476">
        <v>71.2</v>
      </c>
      <c r="Z476" s="8">
        <v>72.635968518719693</v>
      </c>
      <c r="AA476" s="8">
        <v>-1.4359685187196902</v>
      </c>
      <c r="AB476" s="8">
        <v>-1.4472951561417766</v>
      </c>
      <c r="AC476" s="8">
        <v>7.8260729154107748E-3</v>
      </c>
      <c r="AD476" s="8">
        <v>-0.40091555392878575</v>
      </c>
      <c r="AE476" s="8">
        <v>6.6728027886953586E-5</v>
      </c>
      <c r="AF476" s="8">
        <v>-0.56174840893422073</v>
      </c>
      <c r="AG476" s="8">
        <v>-0.49146906589859535</v>
      </c>
      <c r="AH476" s="8">
        <v>0.63317892726210157</v>
      </c>
      <c r="AI476" s="8">
        <v>-1.4472951561417766</v>
      </c>
    </row>
    <row r="477" spans="24:35" x14ac:dyDescent="0.25">
      <c r="X477" t="str">
        <v>El Salvador</v>
      </c>
      <c r="Y477">
        <v>75</v>
      </c>
      <c r="Z477" s="8">
        <v>69.500561896789193</v>
      </c>
      <c r="AA477" s="8">
        <v>5.4994381032108066</v>
      </c>
      <c r="AB477" s="8">
        <v>5.5378147420935475</v>
      </c>
      <c r="AC477" s="8">
        <v>6.9299246489839383E-3</v>
      </c>
      <c r="AD477" s="8">
        <v>1.5347239216998678</v>
      </c>
      <c r="AE477" s="8">
        <v>8.6507854516858045E-4</v>
      </c>
      <c r="AF477" s="8">
        <v>-0.56174840893422073</v>
      </c>
      <c r="AG477" s="8">
        <v>-0.48966277267082026</v>
      </c>
      <c r="AH477" s="8">
        <v>1.2388397481917779</v>
      </c>
      <c r="AI477" s="8">
        <v>5.5378147420935475</v>
      </c>
    </row>
    <row r="478" spans="24:35" x14ac:dyDescent="0.25">
      <c r="X478" t="str">
        <v>El Salvador</v>
      </c>
      <c r="Y478">
        <v>71</v>
      </c>
      <c r="Z478" s="8">
        <v>70.803313704431019</v>
      </c>
      <c r="AA478" s="8">
        <v>0.19668629556898054</v>
      </c>
      <c r="AB478" s="8">
        <v>0.19711667391584983</v>
      </c>
      <c r="AC478" s="8">
        <v>2.1833685518304179E-3</v>
      </c>
      <c r="AD478" s="8">
        <v>5.4758384049553507E-2</v>
      </c>
      <c r="AE478" s="8">
        <v>3.4532176980295561E-7</v>
      </c>
      <c r="AF478" s="8">
        <v>-0.56174840893422073</v>
      </c>
      <c r="AG478" s="8">
        <v>-0.48883242868963805</v>
      </c>
      <c r="AH478" s="8">
        <v>0.23400509406752987</v>
      </c>
      <c r="AI478" s="8">
        <v>0.19711667391584983</v>
      </c>
    </row>
    <row r="479" spans="24:35" x14ac:dyDescent="0.25">
      <c r="X479" t="str">
        <v>El Salvador</v>
      </c>
      <c r="Y479">
        <v>70</v>
      </c>
      <c r="Z479" s="8">
        <v>69.008866329086459</v>
      </c>
      <c r="AA479" s="8">
        <v>0.99113367091354121</v>
      </c>
      <c r="AB479" s="8">
        <v>1.004683794414523</v>
      </c>
      <c r="AC479" s="8">
        <v>1.3486953384052676E-2</v>
      </c>
      <c r="AD479" s="8">
        <v>0.27751259946075502</v>
      </c>
      <c r="AE479" s="8">
        <v>5.5414425265109235E-5</v>
      </c>
      <c r="AF479" s="8">
        <v>-0.56174840893422073</v>
      </c>
      <c r="AG479" s="8">
        <v>-0.48814133125453008</v>
      </c>
      <c r="AH479" s="8">
        <v>0.52679464638581419</v>
      </c>
      <c r="AI479" s="8">
        <v>1.004683794414523</v>
      </c>
    </row>
    <row r="480" spans="24:35" x14ac:dyDescent="0.25">
      <c r="X480" t="str">
        <v>El Salvador</v>
      </c>
      <c r="Y480">
        <v>69.900000000000006</v>
      </c>
      <c r="Z480" s="8">
        <v>73.032490077942612</v>
      </c>
      <c r="AA480" s="8">
        <v>-3.1324900779426059</v>
      </c>
      <c r="AB480" s="8">
        <v>-3.1411371287955343</v>
      </c>
      <c r="AC480" s="8">
        <v>2.7528409293752229E-3</v>
      </c>
      <c r="AD480" s="8">
        <v>-0.87234884810262725</v>
      </c>
      <c r="AE480" s="8">
        <v>1.105617977866643E-4</v>
      </c>
      <c r="AF480" s="8">
        <v>-0.56174840893422073</v>
      </c>
      <c r="AG480" s="8">
        <v>-0.48514801074491309</v>
      </c>
      <c r="AH480" s="8">
        <v>0.93399617135330226</v>
      </c>
      <c r="AI480" s="8">
        <v>-3.1411371287955343</v>
      </c>
    </row>
    <row r="481" spans="24:35" x14ac:dyDescent="0.25">
      <c r="X481" t="str">
        <v>El Salvador</v>
      </c>
      <c r="Y481">
        <v>73</v>
      </c>
      <c r="Z481" s="8">
        <v>72.456300214140185</v>
      </c>
      <c r="AA481" s="8">
        <v>0.54369978585981471</v>
      </c>
      <c r="AB481" s="8">
        <v>0.54529860378471751</v>
      </c>
      <c r="AC481" s="8">
        <v>2.9320044353791513E-3</v>
      </c>
      <c r="AD481" s="8">
        <v>0.15142537769968076</v>
      </c>
      <c r="AE481" s="8">
        <v>3.5488167715334823E-6</v>
      </c>
      <c r="AF481" s="8">
        <v>-0.55287102664223609</v>
      </c>
      <c r="AG481" s="8">
        <v>-0.48056610957060858</v>
      </c>
      <c r="AH481" s="8">
        <v>0.38913413844030798</v>
      </c>
      <c r="AI481" s="8">
        <v>0.54529860378471751</v>
      </c>
    </row>
    <row r="482" spans="24:35" x14ac:dyDescent="0.25">
      <c r="X482" t="str">
        <v>El Salvador</v>
      </c>
      <c r="Y482">
        <v>68.900000000000006</v>
      </c>
      <c r="Z482" s="8">
        <v>69.454539579999164</v>
      </c>
      <c r="AA482" s="8">
        <v>-0.55453957999915815</v>
      </c>
      <c r="AB482" s="8">
        <v>-0.55611488830684708</v>
      </c>
      <c r="AC482" s="8">
        <v>2.8327029914359744E-3</v>
      </c>
      <c r="AD482" s="8">
        <v>-0.15443666955143454</v>
      </c>
      <c r="AE482" s="8">
        <v>3.5659912081778889E-6</v>
      </c>
      <c r="AF482" s="8">
        <v>-0.55287102664223609</v>
      </c>
      <c r="AG482" s="8">
        <v>-0.47643916992541907</v>
      </c>
      <c r="AH482" s="8">
        <v>0.39298431209328766</v>
      </c>
      <c r="AI482" s="8">
        <v>-0.55611488830684708</v>
      </c>
    </row>
    <row r="483" spans="24:35" x14ac:dyDescent="0.25">
      <c r="X483" t="str">
        <v>El Salvador</v>
      </c>
      <c r="Y483">
        <v>69</v>
      </c>
      <c r="Z483" s="8">
        <v>69.032429662115931</v>
      </c>
      <c r="AA483" s="8">
        <v>-3.2429662115930569E-2</v>
      </c>
      <c r="AB483" s="8">
        <v>-3.2526136467994106E-2</v>
      </c>
      <c r="AC483" s="8">
        <v>2.9660563023976411E-3</v>
      </c>
      <c r="AD483" s="8">
        <v>-9.0321126090352217E-3</v>
      </c>
      <c r="AE483" s="8">
        <v>1.2773047666176042E-8</v>
      </c>
      <c r="AF483" s="8">
        <v>-0.55287102664223609</v>
      </c>
      <c r="AG483" s="8">
        <v>-0.47579466828175476</v>
      </c>
      <c r="AH483" s="8">
        <v>9.5037427411705649E-2</v>
      </c>
      <c r="AI483" s="8">
        <v>-3.2526136467994106E-2</v>
      </c>
    </row>
    <row r="484" spans="24:35" x14ac:dyDescent="0.25">
      <c r="X484" t="str">
        <v>Equatorial Guinea</v>
      </c>
      <c r="Y484">
        <v>57.9</v>
      </c>
      <c r="Z484" s="8">
        <v>65.425127731176318</v>
      </c>
      <c r="AA484" s="8">
        <v>-7.5251277311763189</v>
      </c>
      <c r="AB484" s="8">
        <v>-7.6452262974235472</v>
      </c>
      <c r="AC484" s="8">
        <v>1.5708961589233968E-2</v>
      </c>
      <c r="AD484" s="8">
        <v>-2.1093760091151355</v>
      </c>
      <c r="AE484" s="8">
        <v>3.7374754647174061E-3</v>
      </c>
      <c r="AF484" s="8">
        <v>-0.55287102664223609</v>
      </c>
      <c r="AG484" s="8">
        <v>-0.47360673991397956</v>
      </c>
      <c r="AH484" s="8">
        <v>1.4523691022309499</v>
      </c>
      <c r="AI484" s="8">
        <v>-7.6452262974235472</v>
      </c>
    </row>
    <row r="485" spans="24:35" x14ac:dyDescent="0.25">
      <c r="X485" t="str">
        <v>Eritrea</v>
      </c>
      <c r="Y485">
        <v>62.9</v>
      </c>
      <c r="Z485" s="8">
        <v>58.410606954093055</v>
      </c>
      <c r="AA485" s="8">
        <v>4.4893930459069438</v>
      </c>
      <c r="AB485" s="8">
        <v>4.5281505320252036</v>
      </c>
      <c r="AC485" s="8">
        <v>8.5592309363721163E-3</v>
      </c>
      <c r="AD485" s="8">
        <v>1.2538804598248807</v>
      </c>
      <c r="AE485" s="8">
        <v>7.1437564306016713E-4</v>
      </c>
      <c r="AF485" s="8">
        <v>-0.55287102664223609</v>
      </c>
      <c r="AG485" s="8">
        <v>-0.47160105457004381</v>
      </c>
      <c r="AH485" s="8">
        <v>1.1197680384012041</v>
      </c>
      <c r="AI485" s="8">
        <v>4.5281505320252036</v>
      </c>
    </row>
    <row r="486" spans="24:35" x14ac:dyDescent="0.25">
      <c r="X486" t="str">
        <v>Eritrea</v>
      </c>
      <c r="Y486">
        <v>62.1</v>
      </c>
      <c r="Z486" s="8">
        <v>56.626487696115092</v>
      </c>
      <c r="AA486" s="8">
        <v>5.4735123038849096</v>
      </c>
      <c r="AB486" s="8">
        <v>5.5553990327182756</v>
      </c>
      <c r="AC486" s="8">
        <v>1.47400264771438E-2</v>
      </c>
      <c r="AD486" s="8">
        <v>1.5335310387088927</v>
      </c>
      <c r="AE486" s="8">
        <v>1.8517355484270579E-3</v>
      </c>
      <c r="AF486" s="8">
        <v>-0.55287102664223609</v>
      </c>
      <c r="AG486" s="8">
        <v>-0.47081919531884908</v>
      </c>
      <c r="AH486" s="8">
        <v>1.2383582029077422</v>
      </c>
      <c r="AI486" s="8">
        <v>5.5553990327182756</v>
      </c>
    </row>
    <row r="487" spans="24:35" x14ac:dyDescent="0.25">
      <c r="X487" t="str">
        <v>Eritrea</v>
      </c>
      <c r="Y487">
        <v>61.4</v>
      </c>
      <c r="Z487" s="8">
        <v>57.781043819375867</v>
      </c>
      <c r="AA487" s="8">
        <v>3.6189561806241315</v>
      </c>
      <c r="AB487" s="8">
        <v>3.6476811547411883</v>
      </c>
      <c r="AC487" s="8">
        <v>7.8748588208486289E-3</v>
      </c>
      <c r="AD487" s="8">
        <v>1.0104201275968969</v>
      </c>
      <c r="AE487" s="8">
        <v>4.2650752512808719E-4</v>
      </c>
      <c r="AF487" s="8">
        <v>-0.55287102664223609</v>
      </c>
      <c r="AG487" s="8">
        <v>-0.47016683664416881</v>
      </c>
      <c r="AH487" s="8">
        <v>1.0051965616718439</v>
      </c>
      <c r="AI487" s="8">
        <v>3.6476811547411883</v>
      </c>
    </row>
    <row r="488" spans="24:35" x14ac:dyDescent="0.25">
      <c r="X488" t="str">
        <v>Eritrea</v>
      </c>
      <c r="Y488">
        <v>67</v>
      </c>
      <c r="Z488" s="8">
        <v>57.644064579051999</v>
      </c>
      <c r="AA488" s="8">
        <v>9.3559354209480006</v>
      </c>
      <c r="AB488" s="8">
        <v>9.4321142871736861</v>
      </c>
      <c r="AC488" s="8">
        <v>8.0765418978517613E-3</v>
      </c>
      <c r="AD488" s="8">
        <v>2.6124622684307339</v>
      </c>
      <c r="AE488" s="8">
        <v>2.9247836192521403E-3</v>
      </c>
      <c r="AF488" s="8">
        <v>-0.54051528578164909</v>
      </c>
      <c r="AG488" s="8">
        <v>-0.47002183559237776</v>
      </c>
      <c r="AH488" s="8">
        <v>1.6163113154435114</v>
      </c>
      <c r="AI488" s="8">
        <v>9.4321142871736861</v>
      </c>
    </row>
    <row r="489" spans="24:35" x14ac:dyDescent="0.25">
      <c r="X489" t="str">
        <v>Eritrea</v>
      </c>
      <c r="Y489">
        <v>62</v>
      </c>
      <c r="Z489" s="8">
        <v>57.374078943138727</v>
      </c>
      <c r="AA489" s="8">
        <v>4.625921056861273</v>
      </c>
      <c r="AB489" s="8">
        <v>4.6629122091214743</v>
      </c>
      <c r="AC489" s="8">
        <v>7.9330578405145055E-3</v>
      </c>
      <c r="AD489" s="8">
        <v>1.291604709085163</v>
      </c>
      <c r="AE489" s="8">
        <v>7.021101979540307E-4</v>
      </c>
      <c r="AF489" s="8">
        <v>-0.54051528578164909</v>
      </c>
      <c r="AG489" s="8">
        <v>-0.46904500897628698</v>
      </c>
      <c r="AH489" s="8">
        <v>1.1364878833868679</v>
      </c>
      <c r="AI489" s="8">
        <v>4.6629122091214743</v>
      </c>
    </row>
    <row r="490" spans="24:35" x14ac:dyDescent="0.25">
      <c r="X490" t="str">
        <v>Eritrea</v>
      </c>
      <c r="Y490">
        <v>59.7</v>
      </c>
      <c r="Z490" s="8">
        <v>57.352531670954285</v>
      </c>
      <c r="AA490" s="8">
        <v>2.3474683290457179</v>
      </c>
      <c r="AB490" s="8">
        <v>2.3668947206509237</v>
      </c>
      <c r="AC490" s="8">
        <v>8.2075435952907727E-3</v>
      </c>
      <c r="AD490" s="8">
        <v>0.65552797941796592</v>
      </c>
      <c r="AE490" s="8">
        <v>1.8716354513410893E-4</v>
      </c>
      <c r="AF490" s="8">
        <v>-0.54051528578164909</v>
      </c>
      <c r="AG490" s="8">
        <v>-0.46894723531655086</v>
      </c>
      <c r="AH490" s="8">
        <v>0.80964682387937881</v>
      </c>
      <c r="AI490" s="8">
        <v>2.3668947206509237</v>
      </c>
    </row>
    <row r="491" spans="24:35" x14ac:dyDescent="0.25">
      <c r="X491" t="str">
        <v>Eritrea</v>
      </c>
      <c r="Y491">
        <v>59.4</v>
      </c>
      <c r="Z491" s="8">
        <v>58.450134502432576</v>
      </c>
      <c r="AA491" s="8">
        <v>0.94986549756742278</v>
      </c>
      <c r="AB491" s="8">
        <v>0.96752116867632965</v>
      </c>
      <c r="AC491" s="8">
        <v>1.8248356398301614E-2</v>
      </c>
      <c r="AD491" s="8">
        <v>0.26660186681560738</v>
      </c>
      <c r="AE491" s="8">
        <v>6.9533627806749756E-5</v>
      </c>
      <c r="AF491" s="8">
        <v>-0.54051528578164909</v>
      </c>
      <c r="AG491" s="8">
        <v>-0.46810971553752295</v>
      </c>
      <c r="AH491" s="8">
        <v>0.51633503349628274</v>
      </c>
      <c r="AI491" s="8">
        <v>0.96752116867632965</v>
      </c>
    </row>
    <row r="492" spans="24:35" x14ac:dyDescent="0.25">
      <c r="X492" t="str">
        <v>Eritrea</v>
      </c>
      <c r="Y492">
        <v>59.1</v>
      </c>
      <c r="Z492" s="8">
        <v>52.869891017179079</v>
      </c>
      <c r="AA492" s="8">
        <v>6.2301089828209228</v>
      </c>
      <c r="AB492" s="8">
        <v>6.3175113483098215</v>
      </c>
      <c r="AC492" s="8">
        <v>1.383493604839863E-2</v>
      </c>
      <c r="AD492" s="8">
        <v>1.7447079059850026</v>
      </c>
      <c r="AE492" s="8">
        <v>2.2476019489691542E-3</v>
      </c>
      <c r="AF492" s="8">
        <v>-0.53349185558387491</v>
      </c>
      <c r="AG492" s="8">
        <v>-0.46620079254697061</v>
      </c>
      <c r="AH492" s="8">
        <v>1.3208739175201403</v>
      </c>
      <c r="AI492" s="8">
        <v>6.3175113483098215</v>
      </c>
    </row>
    <row r="493" spans="24:35" x14ac:dyDescent="0.25">
      <c r="X493" t="str">
        <v>Eritrea</v>
      </c>
      <c r="Y493">
        <v>58.8</v>
      </c>
      <c r="Z493" s="8">
        <v>52.423190609619716</v>
      </c>
      <c r="AA493" s="8">
        <v>6.3768093903802807</v>
      </c>
      <c r="AB493" s="8">
        <v>6.461764835356818</v>
      </c>
      <c r="AC493" s="8">
        <v>1.3147405877677064E-2</v>
      </c>
      <c r="AD493" s="8">
        <v>1.7851683723764424</v>
      </c>
      <c r="AE493" s="8">
        <v>2.2345627258218066E-3</v>
      </c>
      <c r="AF493" s="8">
        <v>-0.53349185558387491</v>
      </c>
      <c r="AG493" s="8">
        <v>-0.46428879075929619</v>
      </c>
      <c r="AH493" s="8">
        <v>1.3361019318811131</v>
      </c>
      <c r="AI493" s="8">
        <v>6.461764835356818</v>
      </c>
    </row>
    <row r="494" spans="24:35" x14ac:dyDescent="0.25">
      <c r="X494" t="str">
        <v>Eritrea</v>
      </c>
      <c r="Y494">
        <v>58.5</v>
      </c>
      <c r="Z494" s="8">
        <v>50.971994443195804</v>
      </c>
      <c r="AA494" s="8">
        <v>7.5280055568041959</v>
      </c>
      <c r="AB494" s="8">
        <v>7.7304244113276619</v>
      </c>
      <c r="AC494" s="8">
        <v>2.6184701350530516E-2</v>
      </c>
      <c r="AD494" s="8">
        <v>2.1215023943355344</v>
      </c>
      <c r="AE494" s="8">
        <v>6.3694874087574889E-3</v>
      </c>
      <c r="AF494" s="8">
        <v>-0.53349185558387491</v>
      </c>
      <c r="AG494" s="8">
        <v>-0.46423638876866502</v>
      </c>
      <c r="AH494" s="8">
        <v>1.4565378108156117</v>
      </c>
      <c r="AI494" s="8">
        <v>7.7304244113276619</v>
      </c>
    </row>
    <row r="495" spans="24:35" x14ac:dyDescent="0.25">
      <c r="X495" t="str">
        <v>Estonia</v>
      </c>
      <c r="Y495">
        <v>77.3</v>
      </c>
      <c r="Z495" s="8">
        <v>79.345362264941613</v>
      </c>
      <c r="AA495" s="8">
        <v>-2.0453622649416161</v>
      </c>
      <c r="AB495" s="8">
        <v>-2.0625560280917892</v>
      </c>
      <c r="AC495" s="8">
        <v>8.3361435597365911E-3</v>
      </c>
      <c r="AD495" s="8">
        <v>-0.57120222281356892</v>
      </c>
      <c r="AE495" s="8">
        <v>1.4435335340135438E-4</v>
      </c>
      <c r="AF495" s="8">
        <v>-0.53349185558387491</v>
      </c>
      <c r="AG495" s="8">
        <v>-0.46350620806653192</v>
      </c>
      <c r="AH495" s="8">
        <v>0.75577921565333417</v>
      </c>
      <c r="AI495" s="8">
        <v>-2.0625560280917892</v>
      </c>
    </row>
    <row r="496" spans="24:35" x14ac:dyDescent="0.25">
      <c r="X496" t="str">
        <v>Estonia</v>
      </c>
      <c r="Y496">
        <v>76.900000000000006</v>
      </c>
      <c r="Z496" s="8">
        <v>78.06816837335144</v>
      </c>
      <c r="AA496" s="8">
        <v>-1.1681683733514348</v>
      </c>
      <c r="AB496" s="8">
        <v>-1.1773437325802072</v>
      </c>
      <c r="AC496" s="8">
        <v>7.7932713912395148E-3</v>
      </c>
      <c r="AD496" s="8">
        <v>-0.32614164092214343</v>
      </c>
      <c r="AE496" s="8">
        <v>4.3972032000721123E-5</v>
      </c>
      <c r="AF496" s="8">
        <v>-0.53349185558387491</v>
      </c>
      <c r="AG496" s="8">
        <v>-0.46337847907813451</v>
      </c>
      <c r="AH496" s="8">
        <v>0.57108812010244392</v>
      </c>
      <c r="AI496" s="8">
        <v>-1.1773437325802072</v>
      </c>
    </row>
    <row r="497" spans="24:35" x14ac:dyDescent="0.25">
      <c r="X497" t="str">
        <v>Estonia</v>
      </c>
      <c r="Y497">
        <v>76.3</v>
      </c>
      <c r="Z497" s="8">
        <v>78.812541140891</v>
      </c>
      <c r="AA497" s="8">
        <v>-2.5125411408910026</v>
      </c>
      <c r="AB497" s="8">
        <v>-2.5329558464807778</v>
      </c>
      <c r="AC497" s="8">
        <v>8.0596373672043933E-3</v>
      </c>
      <c r="AD497" s="8">
        <v>-0.70157207185898141</v>
      </c>
      <c r="AE497" s="8">
        <v>2.1048488921179592E-4</v>
      </c>
      <c r="AF497" s="8">
        <v>-0.53349185558387491</v>
      </c>
      <c r="AG497" s="8">
        <v>-0.46319635952419019</v>
      </c>
      <c r="AH497" s="8">
        <v>0.83759899227433499</v>
      </c>
      <c r="AI497" s="8">
        <v>-2.5329558464807778</v>
      </c>
    </row>
    <row r="498" spans="24:35" x14ac:dyDescent="0.25">
      <c r="X498" t="str">
        <v>Estonia</v>
      </c>
      <c r="Y498">
        <v>76.099999999999994</v>
      </c>
      <c r="Z498" s="8">
        <v>78.426342300982455</v>
      </c>
      <c r="AA498" s="8">
        <v>-2.3263423009824606</v>
      </c>
      <c r="AB498" s="8">
        <v>-2.3451304613704762</v>
      </c>
      <c r="AC498" s="8">
        <v>8.011562980183148E-3</v>
      </c>
      <c r="AD498" s="8">
        <v>-0.64956438445779552</v>
      </c>
      <c r="AE498" s="8">
        <v>1.7935002823893454E-4</v>
      </c>
      <c r="AF498" s="8">
        <v>-0.53349185558387491</v>
      </c>
      <c r="AG498" s="8">
        <v>-0.46284835928286333</v>
      </c>
      <c r="AH498" s="8">
        <v>0.80595557226052816</v>
      </c>
      <c r="AI498" s="8">
        <v>-2.3451304613704762</v>
      </c>
    </row>
    <row r="499" spans="24:35" x14ac:dyDescent="0.25">
      <c r="X499" t="str">
        <v>Estonia</v>
      </c>
      <c r="Y499">
        <v>75.599999999999994</v>
      </c>
      <c r="Z499" s="8">
        <v>77.27854233542979</v>
      </c>
      <c r="AA499" s="8">
        <v>-1.6785423354297961</v>
      </c>
      <c r="AB499" s="8">
        <v>-1.6879486361269984</v>
      </c>
      <c r="AC499" s="8">
        <v>5.5726225880812098E-3</v>
      </c>
      <c r="AD499" s="8">
        <v>-0.46810971553752295</v>
      </c>
      <c r="AE499" s="8">
        <v>6.462912372973961E-5</v>
      </c>
      <c r="AF499" s="8">
        <v>-0.52126361871264315</v>
      </c>
      <c r="AG499" s="8">
        <v>-0.46086605024638216</v>
      </c>
      <c r="AH499" s="8">
        <v>0.6841854394369431</v>
      </c>
      <c r="AI499" s="8">
        <v>-1.6879486361269984</v>
      </c>
    </row>
    <row r="500" spans="24:35" x14ac:dyDescent="0.25">
      <c r="X500" t="str">
        <v>Estonia</v>
      </c>
      <c r="Y500">
        <v>74.900000000000006</v>
      </c>
      <c r="Z500" s="8">
        <v>76.917887529427148</v>
      </c>
      <c r="AA500" s="8">
        <v>-2.0178875294271421</v>
      </c>
      <c r="AB500" s="8">
        <v>-2.0295555861927186</v>
      </c>
      <c r="AC500" s="8">
        <v>5.749069818513741E-3</v>
      </c>
      <c r="AD500" s="8">
        <v>-0.56279579667904311</v>
      </c>
      <c r="AE500" s="8">
        <v>9.6393925434389816E-5</v>
      </c>
      <c r="AF500" s="8">
        <v>-0.52126361871264315</v>
      </c>
      <c r="AG500" s="8">
        <v>-0.45992128691636874</v>
      </c>
      <c r="AH500" s="8">
        <v>0.75019717186819834</v>
      </c>
      <c r="AI500" s="8">
        <v>-2.0295555861927186</v>
      </c>
    </row>
    <row r="501" spans="24:35" x14ac:dyDescent="0.25">
      <c r="X501" t="str">
        <v>Estonia</v>
      </c>
      <c r="Y501">
        <v>74.2</v>
      </c>
      <c r="Z501" s="8">
        <v>75.836959114150915</v>
      </c>
      <c r="AA501" s="8">
        <v>-1.6369591141509119</v>
      </c>
      <c r="AB501" s="8">
        <v>-1.6525401226397363</v>
      </c>
      <c r="AC501" s="8">
        <v>9.4285205396015467E-3</v>
      </c>
      <c r="AD501" s="8">
        <v>-0.4574006887888275</v>
      </c>
      <c r="AE501" s="8">
        <v>1.0480880262198773E-4</v>
      </c>
      <c r="AF501" s="8">
        <v>-0.52126361871264315</v>
      </c>
      <c r="AG501" s="8">
        <v>-0.45807584443925109</v>
      </c>
      <c r="AH501" s="8">
        <v>0.67631404597925326</v>
      </c>
      <c r="AI501" s="8">
        <v>-1.6525401226397363</v>
      </c>
    </row>
    <row r="502" spans="24:35" x14ac:dyDescent="0.25">
      <c r="X502" t="str">
        <v>Estonia</v>
      </c>
      <c r="Y502">
        <v>73</v>
      </c>
      <c r="Z502" s="8">
        <v>76.062184602244585</v>
      </c>
      <c r="AA502" s="8">
        <v>-3.0621846022445851</v>
      </c>
      <c r="AB502" s="8">
        <v>-3.0926865071517624</v>
      </c>
      <c r="AC502" s="8">
        <v>9.8625919040427647E-3</v>
      </c>
      <c r="AD502" s="8">
        <v>-0.85582609762498307</v>
      </c>
      <c r="AE502" s="8">
        <v>3.8398392624981807E-4</v>
      </c>
      <c r="AF502" s="8">
        <v>-0.52126361871264315</v>
      </c>
      <c r="AG502" s="8">
        <v>-0.45754278583808483</v>
      </c>
      <c r="AH502" s="8">
        <v>0.92510869503263404</v>
      </c>
      <c r="AI502" s="8">
        <v>-3.0926865071517624</v>
      </c>
    </row>
    <row r="503" spans="24:35" x14ac:dyDescent="0.25">
      <c r="X503" t="str">
        <v>Estonia</v>
      </c>
      <c r="Y503">
        <v>73</v>
      </c>
      <c r="Z503" s="8">
        <v>75.37385681019218</v>
      </c>
      <c r="AA503" s="8">
        <v>-2.37385681019218</v>
      </c>
      <c r="AB503" s="8">
        <v>-2.4055168021103981</v>
      </c>
      <c r="AC503" s="8">
        <v>1.3161409594163922E-2</v>
      </c>
      <c r="AD503" s="8">
        <v>-0.66455870111768978</v>
      </c>
      <c r="AE503" s="8">
        <v>3.1000548428602304E-4</v>
      </c>
      <c r="AF503" s="8">
        <v>-0.52126361871264315</v>
      </c>
      <c r="AG503" s="8">
        <v>-0.4574006887888275</v>
      </c>
      <c r="AH503" s="8">
        <v>0.81520469890555081</v>
      </c>
      <c r="AI503" s="8">
        <v>-2.4055168021103981</v>
      </c>
    </row>
    <row r="504" spans="24:35" x14ac:dyDescent="0.25">
      <c r="X504" t="str">
        <v>Estonia</v>
      </c>
      <c r="Y504">
        <v>72.8</v>
      </c>
      <c r="Z504" s="8">
        <v>74.966814162014416</v>
      </c>
      <c r="AA504" s="8">
        <v>-2.1668141620144183</v>
      </c>
      <c r="AB504" s="8">
        <v>-2.1847480848171825</v>
      </c>
      <c r="AC504" s="8">
        <v>8.2086913943971093E-3</v>
      </c>
      <c r="AD504" s="8">
        <v>-0.60508084975728549</v>
      </c>
      <c r="AE504" s="8">
        <v>1.5948757177622268E-4</v>
      </c>
      <c r="AF504" s="8">
        <v>-0.52126361871264315</v>
      </c>
      <c r="AG504" s="8">
        <v>-0.45453383724784496</v>
      </c>
      <c r="AH504" s="8">
        <v>0.77786942976137419</v>
      </c>
      <c r="AI504" s="8">
        <v>-2.1847480848171825</v>
      </c>
    </row>
    <row r="505" spans="24:35" x14ac:dyDescent="0.25">
      <c r="X505" t="str">
        <v>Estonia</v>
      </c>
      <c r="Y505">
        <v>72.3</v>
      </c>
      <c r="Z505" s="8">
        <v>75.042173813040336</v>
      </c>
      <c r="AA505" s="8">
        <v>-2.7421738130403384</v>
      </c>
      <c r="AB505" s="8">
        <v>-2.789702404524538</v>
      </c>
      <c r="AC505" s="8">
        <v>1.7037154718408033E-2</v>
      </c>
      <c r="AD505" s="8">
        <v>-0.76918059581867482</v>
      </c>
      <c r="AE505" s="8">
        <v>5.397131546954479E-4</v>
      </c>
      <c r="AF505" s="8">
        <v>-0.52126361871264315</v>
      </c>
      <c r="AG505" s="8">
        <v>-0.45379405883138146</v>
      </c>
      <c r="AH505" s="8">
        <v>0.87702941559486747</v>
      </c>
      <c r="AI505" s="8">
        <v>-2.789702404524538</v>
      </c>
    </row>
    <row r="506" spans="24:35" x14ac:dyDescent="0.25">
      <c r="X506" t="str">
        <v>Ethiopia</v>
      </c>
      <c r="Y506">
        <v>64.2</v>
      </c>
      <c r="Z506" s="8">
        <v>61.616130501145918</v>
      </c>
      <c r="AA506" s="8">
        <v>2.5838694988540851</v>
      </c>
      <c r="AB506" s="8">
        <v>2.6044489641432009</v>
      </c>
      <c r="AC506" s="8">
        <v>7.9016581136524336E-3</v>
      </c>
      <c r="AD506" s="8">
        <v>0.72143150691079239</v>
      </c>
      <c r="AE506" s="8">
        <v>2.1817255647171377E-4</v>
      </c>
      <c r="AF506" s="8">
        <v>-0.52126361871264315</v>
      </c>
      <c r="AG506" s="8">
        <v>-0.45167313182800556</v>
      </c>
      <c r="AH506" s="8">
        <v>0.84937124210252868</v>
      </c>
      <c r="AI506" s="8">
        <v>2.6044489641432009</v>
      </c>
    </row>
    <row r="507" spans="24:35" x14ac:dyDescent="0.25">
      <c r="X507" t="str">
        <v>Ethiopia</v>
      </c>
      <c r="Y507">
        <v>63.7</v>
      </c>
      <c r="Z507" s="8">
        <v>60.545712517168965</v>
      </c>
      <c r="AA507" s="8">
        <v>3.1542874828310374</v>
      </c>
      <c r="AB507" s="8">
        <v>3.2029999017922215</v>
      </c>
      <c r="AC507" s="8">
        <v>1.5208373541918386E-2</v>
      </c>
      <c r="AD507" s="8">
        <v>0.88395669754727768</v>
      </c>
      <c r="AE507" s="8">
        <v>6.3510686075793474E-4</v>
      </c>
      <c r="AF507" s="8">
        <v>-0.50738317096904828</v>
      </c>
      <c r="AG507" s="8">
        <v>-0.45051851684558691</v>
      </c>
      <c r="AH507" s="8">
        <v>0.94018971359363301</v>
      </c>
      <c r="AI507" s="8">
        <v>3.2029999017922215</v>
      </c>
    </row>
    <row r="508" spans="24:35" x14ac:dyDescent="0.25">
      <c r="X508" t="str">
        <v>Ethiopia</v>
      </c>
      <c r="Y508">
        <v>63.3</v>
      </c>
      <c r="Z508" s="8">
        <v>60.107760681942793</v>
      </c>
      <c r="AA508" s="8">
        <v>3.1922393180572044</v>
      </c>
      <c r="AB508" s="8">
        <v>3.2408986006056164</v>
      </c>
      <c r="AC508" s="8">
        <v>1.5014132975131957E-2</v>
      </c>
      <c r="AD508" s="8">
        <v>0.89450409813942988</v>
      </c>
      <c r="AE508" s="8">
        <v>6.4192062095012187E-4</v>
      </c>
      <c r="AF508" s="8">
        <v>-0.50738317096904828</v>
      </c>
      <c r="AG508" s="8">
        <v>-0.44964640985438886</v>
      </c>
      <c r="AH508" s="8">
        <v>0.94578226782882213</v>
      </c>
      <c r="AI508" s="8">
        <v>3.2408986006056164</v>
      </c>
    </row>
    <row r="509" spans="24:35" x14ac:dyDescent="0.25">
      <c r="X509" t="str">
        <v>Ethiopia</v>
      </c>
      <c r="Y509">
        <v>62.6</v>
      </c>
      <c r="Z509" s="8">
        <v>59.557634117311238</v>
      </c>
      <c r="AA509" s="8">
        <v>3.0423658826887632</v>
      </c>
      <c r="AB509" s="8">
        <v>3.0876109992613276</v>
      </c>
      <c r="AC509" s="8">
        <v>1.4653761948441306E-2</v>
      </c>
      <c r="AD509" s="8">
        <v>0.85235183913481016</v>
      </c>
      <c r="AE509" s="8">
        <v>5.6864925365112155E-4</v>
      </c>
      <c r="AF509" s="8">
        <v>-0.50738317096904828</v>
      </c>
      <c r="AG509" s="8">
        <v>-0.44834537711872874</v>
      </c>
      <c r="AH509" s="8">
        <v>0.92322902853777844</v>
      </c>
      <c r="AI509" s="8">
        <v>3.0876109992613276</v>
      </c>
    </row>
    <row r="510" spans="24:35" x14ac:dyDescent="0.25">
      <c r="X510" t="str">
        <v>Ethiopia</v>
      </c>
      <c r="Y510">
        <v>61.8</v>
      </c>
      <c r="Z510" s="8">
        <v>59.116591742819644</v>
      </c>
      <c r="AA510" s="8">
        <v>2.6834082571803535</v>
      </c>
      <c r="AB510" s="8">
        <v>2.7452660709334173</v>
      </c>
      <c r="AC510" s="8">
        <v>2.2532538615476209E-2</v>
      </c>
      <c r="AD510" s="8">
        <v>0.7548097284559232</v>
      </c>
      <c r="AE510" s="8">
        <v>6.912405257149673E-4</v>
      </c>
      <c r="AF510" s="8">
        <v>-0.50738317096904828</v>
      </c>
      <c r="AG510" s="8">
        <v>-0.44716677939776289</v>
      </c>
      <c r="AH510" s="8">
        <v>0.86879786397983461</v>
      </c>
      <c r="AI510" s="8">
        <v>2.7452660709334173</v>
      </c>
    </row>
    <row r="511" spans="24:35" x14ac:dyDescent="0.25">
      <c r="X511" t="str">
        <v>Ethiopia</v>
      </c>
      <c r="Y511">
        <v>68</v>
      </c>
      <c r="Z511" s="8">
        <v>58.146639250323773</v>
      </c>
      <c r="AA511" s="8">
        <v>9.8533607496762272</v>
      </c>
      <c r="AB511" s="8">
        <v>10.087661385267019</v>
      </c>
      <c r="AC511" s="8">
        <v>2.3226457217624969E-2</v>
      </c>
      <c r="AD511" s="8">
        <v>2.7726134862042606</v>
      </c>
      <c r="AE511" s="8">
        <v>9.6208655403083893E-3</v>
      </c>
      <c r="AF511" s="8">
        <v>-0.50738317096904828</v>
      </c>
      <c r="AG511" s="8">
        <v>-0.4456575522181272</v>
      </c>
      <c r="AH511" s="8">
        <v>1.6651166584369579</v>
      </c>
      <c r="AI511" s="8">
        <v>10.087661385267019</v>
      </c>
    </row>
    <row r="512" spans="24:35" x14ac:dyDescent="0.25">
      <c r="X512" t="str">
        <v>Ethiopia</v>
      </c>
      <c r="Y512">
        <v>59.8</v>
      </c>
      <c r="Z512" s="8">
        <v>56.79087202990592</v>
      </c>
      <c r="AA512" s="8">
        <v>3.0091279700940774</v>
      </c>
      <c r="AB512" s="8">
        <v>3.0829504647050703</v>
      </c>
      <c r="AC512" s="8">
        <v>2.3945404071892967E-2</v>
      </c>
      <c r="AD512" s="8">
        <v>0.8470430704577766</v>
      </c>
      <c r="AE512" s="8">
        <v>9.2641471809834931E-4</v>
      </c>
      <c r="AF512" s="8">
        <v>-0.50738317096904828</v>
      </c>
      <c r="AG512" s="8">
        <v>-0.44536184153736091</v>
      </c>
      <c r="AH512" s="8">
        <v>0.92034942845518009</v>
      </c>
      <c r="AI512" s="8">
        <v>3.0829504647050703</v>
      </c>
    </row>
    <row r="513" spans="24:35" x14ac:dyDescent="0.25">
      <c r="X513" t="str">
        <v>Ethiopia</v>
      </c>
      <c r="Y513">
        <v>58.5</v>
      </c>
      <c r="Z513" s="8">
        <v>58.891431469294808</v>
      </c>
      <c r="AA513" s="8">
        <v>-0.39143146929480821</v>
      </c>
      <c r="AB513" s="8">
        <v>-0.39900274654126328</v>
      </c>
      <c r="AC513" s="8">
        <v>1.8975501577586464E-2</v>
      </c>
      <c r="AD513" s="8">
        <v>-0.10990506396678719</v>
      </c>
      <c r="AE513" s="8">
        <v>1.2296887994678925E-5</v>
      </c>
      <c r="AF513" s="8">
        <v>-0.50738317096904828</v>
      </c>
      <c r="AG513" s="8">
        <v>-0.44006240152794474</v>
      </c>
      <c r="AH513" s="8">
        <v>0.33151932668667627</v>
      </c>
      <c r="AI513" s="8">
        <v>-0.39900274654126328</v>
      </c>
    </row>
    <row r="514" spans="24:35" x14ac:dyDescent="0.25">
      <c r="X514" t="str">
        <v>Fiji</v>
      </c>
      <c r="Y514">
        <v>69.7</v>
      </c>
      <c r="Z514" s="8">
        <v>77.290764603584975</v>
      </c>
      <c r="AA514" s="8">
        <v>-7.5907646035849723</v>
      </c>
      <c r="AB514" s="8">
        <v>-7.6423823425864104</v>
      </c>
      <c r="AC514" s="8">
        <v>6.7541424502937548E-3</v>
      </c>
      <c r="AD514" s="8">
        <v>-2.1181613260913394</v>
      </c>
      <c r="AE514" s="8">
        <v>1.6057499650965459E-3</v>
      </c>
      <c r="AF514" s="8">
        <v>-0.50738317096904828</v>
      </c>
      <c r="AG514" s="8">
        <v>-0.43391033492525694</v>
      </c>
      <c r="AH514" s="8">
        <v>1.4553904376803291</v>
      </c>
      <c r="AI514" s="8">
        <v>-7.6423823425864104</v>
      </c>
    </row>
    <row r="515" spans="24:35" x14ac:dyDescent="0.25">
      <c r="X515" t="str">
        <v>Fiji</v>
      </c>
      <c r="Y515">
        <v>69.599999999999994</v>
      </c>
      <c r="Z515" s="8">
        <v>74.282328272672274</v>
      </c>
      <c r="AA515" s="8">
        <v>-4.6823282726722795</v>
      </c>
      <c r="AB515" s="8">
        <v>-4.7128936496673184</v>
      </c>
      <c r="AC515" s="8">
        <v>6.485479891360597E-3</v>
      </c>
      <c r="AD515" s="8">
        <v>-1.3064014108906874</v>
      </c>
      <c r="AE515" s="8">
        <v>5.8636437833062412E-4</v>
      </c>
      <c r="AF515" s="8">
        <v>-0.50738317096904828</v>
      </c>
      <c r="AG515" s="8">
        <v>-0.43377304847852194</v>
      </c>
      <c r="AH515" s="8">
        <v>1.142979182177299</v>
      </c>
      <c r="AI515" s="8">
        <v>-4.7128936496673184</v>
      </c>
    </row>
    <row r="516" spans="24:35" x14ac:dyDescent="0.25">
      <c r="X516" t="str">
        <v>Fiji</v>
      </c>
      <c r="Y516">
        <v>69.400000000000006</v>
      </c>
      <c r="Z516" s="8">
        <v>72.233678478067503</v>
      </c>
      <c r="AA516" s="8">
        <v>-2.8336784780674975</v>
      </c>
      <c r="AB516" s="8">
        <v>-2.8630778888492872</v>
      </c>
      <c r="AC516" s="8">
        <v>1.0268463493882048E-2</v>
      </c>
      <c r="AD516" s="8">
        <v>-0.79212507109675068</v>
      </c>
      <c r="AE516" s="8">
        <v>3.4262730639996874E-4</v>
      </c>
      <c r="AF516" s="8">
        <v>-0.4918835074548818</v>
      </c>
      <c r="AG516" s="8">
        <v>-0.43357215255303555</v>
      </c>
      <c r="AH516" s="8">
        <v>0.89001408477436506</v>
      </c>
      <c r="AI516" s="8">
        <v>-2.8630778888492872</v>
      </c>
    </row>
    <row r="517" spans="24:35" x14ac:dyDescent="0.25">
      <c r="X517" t="str">
        <v>Fiji</v>
      </c>
      <c r="Y517">
        <v>69.2</v>
      </c>
      <c r="Z517" s="8">
        <v>73.782302909473771</v>
      </c>
      <c r="AA517" s="8">
        <v>-4.5823029094737677</v>
      </c>
      <c r="AB517" s="8">
        <v>-4.609503044371202</v>
      </c>
      <c r="AC517" s="8">
        <v>5.9008822937321095E-3</v>
      </c>
      <c r="AD517" s="8">
        <v>-1.2781176790447006</v>
      </c>
      <c r="AE517" s="8">
        <v>5.1035849331255089E-4</v>
      </c>
      <c r="AF517" s="8">
        <v>-0.4918835074548818</v>
      </c>
      <c r="AG517" s="8">
        <v>-0.42912476187827231</v>
      </c>
      <c r="AH517" s="8">
        <v>1.1305386676468439</v>
      </c>
      <c r="AI517" s="8">
        <v>-4.609503044371202</v>
      </c>
    </row>
    <row r="518" spans="24:35" x14ac:dyDescent="0.25">
      <c r="X518" t="str">
        <v>Fiji</v>
      </c>
      <c r="Y518">
        <v>69.099999999999994</v>
      </c>
      <c r="Z518" s="8">
        <v>76.642212518377718</v>
      </c>
      <c r="AA518" s="8">
        <v>-7.542212518377724</v>
      </c>
      <c r="AB518" s="8">
        <v>-7.5785250090637115</v>
      </c>
      <c r="AC518" s="8">
        <v>4.7914984304411757E-3</v>
      </c>
      <c r="AD518" s="8">
        <v>-2.1025368615046625</v>
      </c>
      <c r="AE518" s="8">
        <v>1.120187982115233E-3</v>
      </c>
      <c r="AF518" s="8">
        <v>-0.4918835074548818</v>
      </c>
      <c r="AG518" s="8">
        <v>-0.42749135975805513</v>
      </c>
      <c r="AH518" s="8">
        <v>1.4500127108079648</v>
      </c>
      <c r="AI518" s="8">
        <v>-7.5785250090637115</v>
      </c>
    </row>
    <row r="519" spans="24:35" x14ac:dyDescent="0.25">
      <c r="X519" t="str">
        <v>Fiji</v>
      </c>
      <c r="Y519">
        <v>68.900000000000006</v>
      </c>
      <c r="Z519" s="8">
        <v>76.150767558146171</v>
      </c>
      <c r="AA519" s="8">
        <v>-7.2507675581461655</v>
      </c>
      <c r="AB519" s="8">
        <v>-7.2820789539985737</v>
      </c>
      <c r="AC519" s="8">
        <v>4.2997880207292609E-3</v>
      </c>
      <c r="AD519" s="8">
        <v>-2.0207918185359195</v>
      </c>
      <c r="AE519" s="8">
        <v>9.2812825629208875E-4</v>
      </c>
      <c r="AF519" s="8">
        <v>-0.4918835074548818</v>
      </c>
      <c r="AG519" s="8">
        <v>-0.42319797342259291</v>
      </c>
      <c r="AH519" s="8">
        <v>1.4215455738511937</v>
      </c>
      <c r="AI519" s="8">
        <v>-7.2820789539985737</v>
      </c>
    </row>
    <row r="520" spans="24:35" x14ac:dyDescent="0.25">
      <c r="X520" t="str">
        <v>Fiji</v>
      </c>
      <c r="Y520">
        <v>68.7</v>
      </c>
      <c r="Z520" s="8">
        <v>75.854420863986334</v>
      </c>
      <c r="AA520" s="8">
        <v>-7.1544208639863314</v>
      </c>
      <c r="AB520" s="8">
        <v>-7.1883491107553015</v>
      </c>
      <c r="AC520" s="8">
        <v>4.7198941295444469E-3</v>
      </c>
      <c r="AD520" s="8">
        <v>-1.9943607313416341</v>
      </c>
      <c r="AE520" s="8">
        <v>9.9275197966435923E-4</v>
      </c>
      <c r="AF520" s="8">
        <v>-0.4918835074548818</v>
      </c>
      <c r="AG520" s="8">
        <v>-0.42158033578761578</v>
      </c>
      <c r="AH520" s="8">
        <v>1.4122183723991251</v>
      </c>
      <c r="AI520" s="8">
        <v>-7.1883491107553015</v>
      </c>
    </row>
    <row r="521" spans="24:35" x14ac:dyDescent="0.25">
      <c r="X521" t="str">
        <v>Fiji</v>
      </c>
      <c r="Y521">
        <v>68.599999999999994</v>
      </c>
      <c r="Z521" s="8">
        <v>75.583941808097407</v>
      </c>
      <c r="AA521" s="8">
        <v>-6.9839418080974127</v>
      </c>
      <c r="AB521" s="8">
        <v>-7.0151994196768035</v>
      </c>
      <c r="AC521" s="8">
        <v>4.4556982217379866E-3</v>
      </c>
      <c r="AD521" s="8">
        <v>-1.9465797823567685</v>
      </c>
      <c r="AE521" s="8">
        <v>8.9257762101895672E-4</v>
      </c>
      <c r="AF521" s="8">
        <v>-0.48332360885611292</v>
      </c>
      <c r="AG521" s="8">
        <v>-0.41789020104608426</v>
      </c>
      <c r="AH521" s="8">
        <v>1.395198832552826</v>
      </c>
      <c r="AI521" s="8">
        <v>-7.0151994196768035</v>
      </c>
    </row>
    <row r="522" spans="24:35" x14ac:dyDescent="0.25">
      <c r="X522" t="str">
        <v>Fiji</v>
      </c>
      <c r="Y522">
        <v>68.5</v>
      </c>
      <c r="Z522" s="8">
        <v>72.330565299907406</v>
      </c>
      <c r="AA522" s="8">
        <v>-3.8305652999074056</v>
      </c>
      <c r="AB522" s="8">
        <v>-3.8466749817206605</v>
      </c>
      <c r="AC522" s="8">
        <v>4.1879498241488124E-3</v>
      </c>
      <c r="AD522" s="8">
        <v>-1.0675201303277413</v>
      </c>
      <c r="AE522" s="8">
        <v>2.5224504164335332E-4</v>
      </c>
      <c r="AF522" s="8">
        <v>-0.48332360885611292</v>
      </c>
      <c r="AG522" s="8">
        <v>-0.41631338122925499</v>
      </c>
      <c r="AH522" s="8">
        <v>1.03320865769105</v>
      </c>
      <c r="AI522" s="8">
        <v>-3.8466749817206605</v>
      </c>
    </row>
    <row r="523" spans="24:35" x14ac:dyDescent="0.25">
      <c r="X523" t="str">
        <v>Fiji</v>
      </c>
      <c r="Y523">
        <v>68.3</v>
      </c>
      <c r="Z523" s="8">
        <v>72.156327298396036</v>
      </c>
      <c r="AA523" s="8">
        <v>-3.8563272983960388</v>
      </c>
      <c r="AB523" s="8">
        <v>-3.8725126054426333</v>
      </c>
      <c r="AC523" s="8">
        <v>4.1795363103135849E-3</v>
      </c>
      <c r="AD523" s="8">
        <v>-1.0746950664337371</v>
      </c>
      <c r="AE523" s="8">
        <v>2.5513143125326869E-4</v>
      </c>
      <c r="AF523" s="8">
        <v>-0.48332360885611292</v>
      </c>
      <c r="AG523" s="8">
        <v>-0.41623633725021991</v>
      </c>
      <c r="AH523" s="8">
        <v>1.0366750052131752</v>
      </c>
      <c r="AI523" s="8">
        <v>-3.8725126054426333</v>
      </c>
    </row>
    <row r="524" spans="24:35" x14ac:dyDescent="0.25">
      <c r="X524" t="str">
        <v>Fiji</v>
      </c>
      <c r="Y524">
        <v>68.099999999999994</v>
      </c>
      <c r="Z524" s="8">
        <v>71.521319195607092</v>
      </c>
      <c r="AA524" s="8">
        <v>-3.4213191956070972</v>
      </c>
      <c r="AB524" s="8">
        <v>-3.4350272366083163</v>
      </c>
      <c r="AC524" s="8">
        <v>3.9906644276726244E-3</v>
      </c>
      <c r="AD524" s="8">
        <v>-0.95337504802796857</v>
      </c>
      <c r="AE524" s="8">
        <v>1.916707147258932E-4</v>
      </c>
      <c r="AF524" s="8">
        <v>-0.48332360885611292</v>
      </c>
      <c r="AG524" s="8">
        <v>-0.41573645357717853</v>
      </c>
      <c r="AH524" s="8">
        <v>0.97640926256768401</v>
      </c>
      <c r="AI524" s="8">
        <v>-3.4350272366083163</v>
      </c>
    </row>
    <row r="525" spans="24:35" x14ac:dyDescent="0.25">
      <c r="X525" t="str">
        <v>Fiji</v>
      </c>
      <c r="Y525">
        <v>68</v>
      </c>
      <c r="Z525" s="8">
        <v>74.710530059496179</v>
      </c>
      <c r="AA525" s="8">
        <v>-6.710530059496179</v>
      </c>
      <c r="AB525" s="8">
        <v>-6.737725357482951</v>
      </c>
      <c r="AC525" s="8">
        <v>4.0362728582530481E-3</v>
      </c>
      <c r="AD525" s="8">
        <v>-1.8699799799407228</v>
      </c>
      <c r="AE525" s="8">
        <v>7.4585998618804451E-4</v>
      </c>
      <c r="AF525" s="8">
        <v>-0.48332360885611292</v>
      </c>
      <c r="AG525" s="8">
        <v>-0.41322781095874722</v>
      </c>
      <c r="AH525" s="8">
        <v>1.3674721130395029</v>
      </c>
      <c r="AI525" s="8">
        <v>-6.737725357482951</v>
      </c>
    </row>
    <row r="526" spans="24:35" x14ac:dyDescent="0.25">
      <c r="X526" t="str">
        <v>Fiji</v>
      </c>
      <c r="Y526">
        <v>67.900000000000006</v>
      </c>
      <c r="Z526" s="8">
        <v>74.614637114471378</v>
      </c>
      <c r="AA526" s="8">
        <v>-6.7146371144713726</v>
      </c>
      <c r="AB526" s="8">
        <v>-6.7408012528321652</v>
      </c>
      <c r="AC526" s="8">
        <v>3.8814582094078864E-3</v>
      </c>
      <c r="AD526" s="8">
        <v>-1.8709790576043557</v>
      </c>
      <c r="AE526" s="8">
        <v>7.179069243177644E-4</v>
      </c>
      <c r="AF526" s="8">
        <v>-0.47479897905845492</v>
      </c>
      <c r="AG526" s="8">
        <v>-0.41120769536895035</v>
      </c>
      <c r="AH526" s="8">
        <v>1.3678373651879654</v>
      </c>
      <c r="AI526" s="8">
        <v>-6.7408012528321652</v>
      </c>
    </row>
    <row r="527" spans="24:35" x14ac:dyDescent="0.25">
      <c r="X527" t="str">
        <v>Fiji</v>
      </c>
      <c r="Y527">
        <v>67.8</v>
      </c>
      <c r="Z527" s="8">
        <v>70.93255092782907</v>
      </c>
      <c r="AA527" s="8">
        <v>-3.1325509278290724</v>
      </c>
      <c r="AB527" s="8">
        <v>-3.1444568213832493</v>
      </c>
      <c r="AC527" s="8">
        <v>3.786311668588783E-3</v>
      </c>
      <c r="AD527" s="8">
        <v>-0.87281817208811119</v>
      </c>
      <c r="AE527" s="8">
        <v>1.5239047175171205E-4</v>
      </c>
      <c r="AF527" s="8">
        <v>-0.47479897905845492</v>
      </c>
      <c r="AG527" s="8">
        <v>-0.41011748643798468</v>
      </c>
      <c r="AH527" s="8">
        <v>0.93424738270337759</v>
      </c>
      <c r="AI527" s="8">
        <v>-3.1444568213832493</v>
      </c>
    </row>
    <row r="528" spans="24:35" x14ac:dyDescent="0.25">
      <c r="X528" t="str">
        <v>Fiji</v>
      </c>
      <c r="Y528">
        <v>67.7</v>
      </c>
      <c r="Z528" s="8">
        <v>68.141609611063799</v>
      </c>
      <c r="AA528" s="8">
        <v>-0.44160961106379659</v>
      </c>
      <c r="AB528" s="8">
        <v>-0.45381441911227482</v>
      </c>
      <c r="AC528" s="8">
        <v>2.689383046125457E-2</v>
      </c>
      <c r="AD528" s="8">
        <v>-0.12449740393192799</v>
      </c>
      <c r="AE528" s="8">
        <v>2.2545476920974492E-5</v>
      </c>
      <c r="AF528" s="8">
        <v>-0.47479897905845492</v>
      </c>
      <c r="AG528" s="8">
        <v>-0.40734214667531904</v>
      </c>
      <c r="AH528" s="8">
        <v>0.35284189650880177</v>
      </c>
      <c r="AI528" s="8">
        <v>-0.45381441911227482</v>
      </c>
    </row>
    <row r="529" spans="24:35" x14ac:dyDescent="0.25">
      <c r="X529" t="str">
        <v>France</v>
      </c>
      <c r="Y529">
        <v>82.2</v>
      </c>
      <c r="Z529" s="8">
        <v>82.088198703677676</v>
      </c>
      <c r="AA529" s="8">
        <v>0.11180129632232649</v>
      </c>
      <c r="AB529" s="8">
        <v>0.11301669659314441</v>
      </c>
      <c r="AC529" s="8">
        <v>1.075416560079894E-2</v>
      </c>
      <c r="AD529" s="8">
        <v>3.1260550079240342E-2</v>
      </c>
      <c r="AE529" s="8">
        <v>5.5912913162727562E-7</v>
      </c>
      <c r="AF529" s="8">
        <v>-0.46970075330452549</v>
      </c>
      <c r="AG529" s="8">
        <v>-0.40559720858899212</v>
      </c>
      <c r="AH529" s="8">
        <v>0.17680653290882761</v>
      </c>
      <c r="AI529" s="8">
        <v>0.11301669659314441</v>
      </c>
    </row>
    <row r="530" spans="24:35" x14ac:dyDescent="0.25">
      <c r="X530" t="str">
        <v>France</v>
      </c>
      <c r="Y530">
        <v>82</v>
      </c>
      <c r="Z530" s="8">
        <v>82.108054210182743</v>
      </c>
      <c r="AA530" s="8">
        <v>-0.1080542101827433</v>
      </c>
      <c r="AB530" s="8">
        <v>-0.10916325905455677</v>
      </c>
      <c r="AC530" s="8">
        <v>1.0159543434473719E-2</v>
      </c>
      <c r="AD530" s="8">
        <v>-3.0203758205264192E-2</v>
      </c>
      <c r="AE530" s="8">
        <v>4.9280755816617184E-7</v>
      </c>
      <c r="AF530" s="8">
        <v>-0.46970075330452549</v>
      </c>
      <c r="AG530" s="8">
        <v>-0.40091555392878575</v>
      </c>
      <c r="AH530" s="8">
        <v>0.1737922846540208</v>
      </c>
      <c r="AI530" s="8">
        <v>-0.10916325905455677</v>
      </c>
    </row>
    <row r="531" spans="24:35" x14ac:dyDescent="0.25">
      <c r="X531" t="str">
        <v>France</v>
      </c>
      <c r="Y531">
        <v>81.5</v>
      </c>
      <c r="Z531" s="8">
        <v>79.150404045284162</v>
      </c>
      <c r="AA531" s="8">
        <v>2.3495959547158378</v>
      </c>
      <c r="AB531" s="8">
        <v>2.3651333555745304</v>
      </c>
      <c r="AC531" s="8">
        <v>6.569355094532753E-3</v>
      </c>
      <c r="AD531" s="8">
        <v>0.65558091362669402</v>
      </c>
      <c r="AE531" s="8">
        <v>1.4958367061018919E-4</v>
      </c>
      <c r="AF531" s="8">
        <v>-0.46970075330452549</v>
      </c>
      <c r="AG531" s="8">
        <v>-0.40074862579903292</v>
      </c>
      <c r="AH531" s="8">
        <v>0.80967951291032059</v>
      </c>
      <c r="AI531" s="8">
        <v>2.3651333555745304</v>
      </c>
    </row>
    <row r="532" spans="24:35" x14ac:dyDescent="0.25">
      <c r="X532" t="str">
        <v>France</v>
      </c>
      <c r="Y532">
        <v>81.7</v>
      </c>
      <c r="Z532" s="8">
        <v>77.09126684437696</v>
      </c>
      <c r="AA532" s="8">
        <v>4.6087331556230424</v>
      </c>
      <c r="AB532" s="8">
        <v>4.6832553525372385</v>
      </c>
      <c r="AC532" s="8">
        <v>1.5912477818195964E-2</v>
      </c>
      <c r="AD532" s="8">
        <v>1.2920121343924684</v>
      </c>
      <c r="AE532" s="8">
        <v>1.4206387946280633E-3</v>
      </c>
      <c r="AF532" s="8">
        <v>-0.46970075330452549</v>
      </c>
      <c r="AG532" s="8">
        <v>-0.39979859932248785</v>
      </c>
      <c r="AH532" s="8">
        <v>1.1366671167903417</v>
      </c>
      <c r="AI532" s="8">
        <v>4.6832553525372385</v>
      </c>
    </row>
    <row r="533" spans="24:35" x14ac:dyDescent="0.25">
      <c r="X533" t="str">
        <v>France</v>
      </c>
      <c r="Y533">
        <v>81.3</v>
      </c>
      <c r="Z533" s="8">
        <v>76.79298922377842</v>
      </c>
      <c r="AA533" s="8">
        <v>4.507010776221577</v>
      </c>
      <c r="AB533" s="8">
        <v>4.575061779233403</v>
      </c>
      <c r="AC533" s="8">
        <v>1.4874335319517498E-2</v>
      </c>
      <c r="AD533" s="8">
        <v>1.2628293630646616</v>
      </c>
      <c r="AE533" s="8">
        <v>1.2673065404363174E-3</v>
      </c>
      <c r="AF533" s="8">
        <v>-0.46970075330452549</v>
      </c>
      <c r="AG533" s="8">
        <v>-0.39868012725967222</v>
      </c>
      <c r="AH533" s="8">
        <v>1.1237568077945788</v>
      </c>
      <c r="AI533" s="8">
        <v>4.575061779233403</v>
      </c>
    </row>
    <row r="534" spans="24:35" x14ac:dyDescent="0.25">
      <c r="X534" t="str">
        <v>France</v>
      </c>
      <c r="Y534">
        <v>81.099999999999994</v>
      </c>
      <c r="Z534" s="8">
        <v>81.607319835676734</v>
      </c>
      <c r="AA534" s="8">
        <v>-0.50731983567673922</v>
      </c>
      <c r="AB534" s="8">
        <v>-0.51303409056769256</v>
      </c>
      <c r="AC534" s="8">
        <v>1.1138158255000615E-2</v>
      </c>
      <c r="AD534" s="8">
        <v>-0.14187828350052506</v>
      </c>
      <c r="AE534" s="8">
        <v>1.1933175169135211E-5</v>
      </c>
      <c r="AF534" s="8">
        <v>-0.46123068213767926</v>
      </c>
      <c r="AG534" s="8">
        <v>-0.39774475641614687</v>
      </c>
      <c r="AH534" s="8">
        <v>0.37666733797944979</v>
      </c>
      <c r="AI534" s="8">
        <v>-0.51303409056769256</v>
      </c>
    </row>
    <row r="535" spans="24:35" x14ac:dyDescent="0.25">
      <c r="X535" t="str">
        <v>France</v>
      </c>
      <c r="Y535">
        <v>89</v>
      </c>
      <c r="Z535" s="8">
        <v>81.179511314841406</v>
      </c>
      <c r="AA535" s="8">
        <v>7.820488685158594</v>
      </c>
      <c r="AB535" s="8">
        <v>7.9399087420263177</v>
      </c>
      <c r="AC535" s="8">
        <v>1.5040482296179034E-2</v>
      </c>
      <c r="AD535" s="8">
        <v>2.1914249061060458</v>
      </c>
      <c r="AE535" s="8">
        <v>3.8596059487865948E-3</v>
      </c>
      <c r="AF535" s="8">
        <v>-0.46123068213767926</v>
      </c>
      <c r="AG535" s="8">
        <v>-0.39717670232623309</v>
      </c>
      <c r="AH535" s="8">
        <v>1.4803462115687822</v>
      </c>
      <c r="AI535" s="8">
        <v>7.9399087420263177</v>
      </c>
    </row>
    <row r="536" spans="24:35" x14ac:dyDescent="0.25">
      <c r="X536" t="str">
        <v>France</v>
      </c>
      <c r="Y536">
        <v>89</v>
      </c>
      <c r="Z536" s="8">
        <v>77.87852148165527</v>
      </c>
      <c r="AA536" s="8">
        <v>11.12147851834473</v>
      </c>
      <c r="AB536" s="8">
        <v>11.252228062072598</v>
      </c>
      <c r="AC536" s="8">
        <v>1.1619880347837865E-2</v>
      </c>
      <c r="AD536" s="8">
        <v>3.111017244322241</v>
      </c>
      <c r="AE536" s="8">
        <v>5.9886494285881827E-3</v>
      </c>
      <c r="AF536" s="8">
        <v>-0.46123068213767926</v>
      </c>
      <c r="AG536" s="8">
        <v>-0.39264805251702878</v>
      </c>
      <c r="AH536" s="8">
        <v>1.7638075984421433</v>
      </c>
      <c r="AI536" s="8">
        <v>11.252228062072598</v>
      </c>
    </row>
    <row r="537" spans="24:35" x14ac:dyDescent="0.25">
      <c r="X537" t="str">
        <v>France</v>
      </c>
      <c r="Y537">
        <v>86</v>
      </c>
      <c r="Z537" s="8">
        <v>80.319196899863599</v>
      </c>
      <c r="AA537" s="8">
        <v>5.6808031001364014</v>
      </c>
      <c r="AB537" s="8">
        <v>5.7613028029312341</v>
      </c>
      <c r="AC537" s="8">
        <v>1.3972482535352214E-2</v>
      </c>
      <c r="AD537" s="8">
        <v>1.5909887577594832</v>
      </c>
      <c r="AE537" s="8">
        <v>1.8878399011740274E-3</v>
      </c>
      <c r="AF537" s="8">
        <v>-0.45616451589519369</v>
      </c>
      <c r="AG537" s="8">
        <v>-0.39263009210644328</v>
      </c>
      <c r="AH537" s="8">
        <v>1.2613440283124517</v>
      </c>
      <c r="AI537" s="8">
        <v>5.7613028029312341</v>
      </c>
    </row>
    <row r="538" spans="24:35" x14ac:dyDescent="0.25">
      <c r="X538" t="str">
        <v>France</v>
      </c>
      <c r="Y538">
        <v>81</v>
      </c>
      <c r="Z538" s="8">
        <v>79.564186297579511</v>
      </c>
      <c r="AA538" s="8">
        <v>1.4358137024204893</v>
      </c>
      <c r="AB538" s="8">
        <v>1.4560286267576352</v>
      </c>
      <c r="AC538" s="8">
        <v>1.3883603636393824E-2</v>
      </c>
      <c r="AD538" s="8">
        <v>0.40210168722621592</v>
      </c>
      <c r="AE538" s="8">
        <v>1.1980976501939404E-4</v>
      </c>
      <c r="AF538" s="8">
        <v>-0.45616451589519369</v>
      </c>
      <c r="AG538" s="8">
        <v>-0.38732606918134682</v>
      </c>
      <c r="AH538" s="8">
        <v>0.634114884879874</v>
      </c>
      <c r="AI538" s="8">
        <v>1.4560286267576352</v>
      </c>
    </row>
    <row r="539" spans="24:35" x14ac:dyDescent="0.25">
      <c r="X539" t="str">
        <v>France</v>
      </c>
      <c r="Y539">
        <v>82</v>
      </c>
      <c r="Z539" s="8">
        <v>79.376899989603402</v>
      </c>
      <c r="AA539" s="8">
        <v>2.6231000103965982</v>
      </c>
      <c r="AB539" s="8">
        <v>2.6596351420724758</v>
      </c>
      <c r="AC539" s="8">
        <v>1.3736896124559573E-2</v>
      </c>
      <c r="AD539" s="8">
        <v>0.73454828264296435</v>
      </c>
      <c r="AE539" s="8">
        <v>3.9553318117624864E-4</v>
      </c>
      <c r="AF539" s="8">
        <v>-0.45616451589519369</v>
      </c>
      <c r="AG539" s="8">
        <v>-0.38702173209259888</v>
      </c>
      <c r="AH539" s="8">
        <v>0.85705792257172697</v>
      </c>
      <c r="AI539" s="8">
        <v>2.6596351420724758</v>
      </c>
    </row>
    <row r="540" spans="24:35" x14ac:dyDescent="0.25">
      <c r="X540" t="str">
        <v>France</v>
      </c>
      <c r="Y540">
        <v>79.3</v>
      </c>
      <c r="Z540" s="8">
        <v>78.782032975914973</v>
      </c>
      <c r="AA540" s="8">
        <v>0.51796702408502426</v>
      </c>
      <c r="AB540" s="8">
        <v>0.52555054289260439</v>
      </c>
      <c r="AC540" s="8">
        <v>1.4429666014310951E-2</v>
      </c>
      <c r="AD540" s="8">
        <v>0.14509758767560693</v>
      </c>
      <c r="AE540" s="8">
        <v>1.6223159567086063E-5</v>
      </c>
      <c r="AF540" s="8">
        <v>-0.45616451589519369</v>
      </c>
      <c r="AG540" s="8">
        <v>-0.38684042623294579</v>
      </c>
      <c r="AH540" s="8">
        <v>0.38091677263623736</v>
      </c>
      <c r="AI540" s="8">
        <v>0.52555054289260439</v>
      </c>
    </row>
    <row r="541" spans="24:35" x14ac:dyDescent="0.25">
      <c r="X541" t="str">
        <v>France</v>
      </c>
      <c r="Y541">
        <v>79.2</v>
      </c>
      <c r="Z541" s="8">
        <v>79.914765853662828</v>
      </c>
      <c r="AA541" s="8">
        <v>-0.71476585366282563</v>
      </c>
      <c r="AB541" s="8">
        <v>-0.72502815954028299</v>
      </c>
      <c r="AC541" s="8">
        <v>1.4154354892869783E-2</v>
      </c>
      <c r="AD541" s="8">
        <v>-0.20019868822505826</v>
      </c>
      <c r="AE541" s="8">
        <v>3.0286564463300145E-5</v>
      </c>
      <c r="AF541" s="8">
        <v>-0.45616451589519369</v>
      </c>
      <c r="AG541" s="8">
        <v>-0.38657691894758794</v>
      </c>
      <c r="AH541" s="8">
        <v>0.44743568054532518</v>
      </c>
      <c r="AI541" s="8">
        <v>-0.72502815954028299</v>
      </c>
    </row>
    <row r="542" spans="24:35" x14ac:dyDescent="0.25">
      <c r="X542" t="str">
        <v>France</v>
      </c>
      <c r="Y542">
        <v>79</v>
      </c>
      <c r="Z542" s="8">
        <v>80.486252337161346</v>
      </c>
      <c r="AA542" s="8">
        <v>-1.4862523371613463</v>
      </c>
      <c r="AB542" s="8">
        <v>-1.5036261840854246</v>
      </c>
      <c r="AC542" s="8">
        <v>1.1554631801418018E-2</v>
      </c>
      <c r="AD542" s="8">
        <v>-0.41573645357717853</v>
      </c>
      <c r="AE542" s="8">
        <v>1.0633740387748386E-4</v>
      </c>
      <c r="AF542" s="8">
        <v>-0.44774677320100181</v>
      </c>
      <c r="AG542" s="8">
        <v>-0.38352545695072709</v>
      </c>
      <c r="AH542" s="8">
        <v>0.64477628180414526</v>
      </c>
      <c r="AI542" s="8">
        <v>-1.5036261840854246</v>
      </c>
    </row>
    <row r="543" spans="24:35" x14ac:dyDescent="0.25">
      <c r="X543" t="str">
        <v>France</v>
      </c>
      <c r="Y543">
        <v>78.8</v>
      </c>
      <c r="Z543" s="8">
        <v>80.455774544228007</v>
      </c>
      <c r="AA543" s="8">
        <v>-1.6557745442280094</v>
      </c>
      <c r="AB543" s="8">
        <v>-1.6754261506511634</v>
      </c>
      <c r="AC543" s="8">
        <v>1.1729318188997081E-2</v>
      </c>
      <c r="AD543" s="8">
        <v>-0.46319635952419019</v>
      </c>
      <c r="AE543" s="8">
        <v>1.3402120857613595E-4</v>
      </c>
      <c r="AF543" s="8">
        <v>-0.44774677320100181</v>
      </c>
      <c r="AG543" s="8">
        <v>-0.38266599953113684</v>
      </c>
      <c r="AH543" s="8">
        <v>0.6805853065738271</v>
      </c>
      <c r="AI543" s="8">
        <v>-1.6754261506511634</v>
      </c>
    </row>
    <row r="544" spans="24:35" x14ac:dyDescent="0.25">
      <c r="X544" t="str">
        <v>Gabon</v>
      </c>
      <c r="Y544">
        <v>65.5</v>
      </c>
      <c r="Z544" s="8">
        <v>67.953864160231404</v>
      </c>
      <c r="AA544" s="8">
        <v>-2.4538641602314044</v>
      </c>
      <c r="AB544" s="8">
        <v>-2.4954536389101132</v>
      </c>
      <c r="AC544" s="8">
        <v>1.6666099514023799E-2</v>
      </c>
      <c r="AD544" s="8">
        <v>-0.68817977272493014</v>
      </c>
      <c r="AE544" s="8">
        <v>4.2245763651134824E-4</v>
      </c>
      <c r="AF544" s="8">
        <v>-0.44438857281516719</v>
      </c>
      <c r="AG544" s="8">
        <v>-0.38206194002394422</v>
      </c>
      <c r="AH544" s="8">
        <v>0.82956601468775837</v>
      </c>
      <c r="AI544" s="8">
        <v>-2.4954536389101132</v>
      </c>
    </row>
    <row r="545" spans="24:35" x14ac:dyDescent="0.25">
      <c r="X545" t="str">
        <v>Gabon</v>
      </c>
      <c r="Y545">
        <v>64.599999999999994</v>
      </c>
      <c r="Z545" s="8">
        <v>67.107181968436791</v>
      </c>
      <c r="AA545" s="8">
        <v>-2.5071819684367966</v>
      </c>
      <c r="AB545" s="8">
        <v>-2.5233613859013957</v>
      </c>
      <c r="AC545" s="8">
        <v>6.4118510947330544E-3</v>
      </c>
      <c r="AD545" s="8">
        <v>-0.69949488981508934</v>
      </c>
      <c r="AE545" s="8">
        <v>1.661852659428506E-4</v>
      </c>
      <c r="AF545" s="8">
        <v>-0.44438857281516719</v>
      </c>
      <c r="AG545" s="8">
        <v>-0.37796846474950124</v>
      </c>
      <c r="AH545" s="8">
        <v>0.83635811098780488</v>
      </c>
      <c r="AI545" s="8">
        <v>-2.5233613859013957</v>
      </c>
    </row>
    <row r="546" spans="24:35" x14ac:dyDescent="0.25">
      <c r="X546" t="str">
        <v>Gabon</v>
      </c>
      <c r="Y546">
        <v>63.5</v>
      </c>
      <c r="Z546" s="8">
        <v>65.808485078097107</v>
      </c>
      <c r="AA546" s="8">
        <v>-2.3084850780971067</v>
      </c>
      <c r="AB546" s="8">
        <v>-2.3464835739617267</v>
      </c>
      <c r="AC546" s="8">
        <v>1.6193804331843101E-2</v>
      </c>
      <c r="AD546" s="8">
        <v>-0.64725317098580093</v>
      </c>
      <c r="AE546" s="8">
        <v>3.6293939151789379E-4</v>
      </c>
      <c r="AF546" s="8">
        <v>-0.44438857281516719</v>
      </c>
      <c r="AG546" s="8">
        <v>-0.37763383387733407</v>
      </c>
      <c r="AH546" s="8">
        <v>0.80452046026549318</v>
      </c>
      <c r="AI546" s="8">
        <v>-2.3464835739617267</v>
      </c>
    </row>
    <row r="547" spans="24:35" x14ac:dyDescent="0.25">
      <c r="X547" t="str">
        <v>Gabon</v>
      </c>
      <c r="Y547">
        <v>62.8</v>
      </c>
      <c r="Z547" s="8">
        <v>65.100813122797788</v>
      </c>
      <c r="AA547" s="8">
        <v>-2.3008131227977913</v>
      </c>
      <c r="AB547" s="8">
        <v>-2.3109592380857444</v>
      </c>
      <c r="AC547" s="8">
        <v>4.3904345523452471E-3</v>
      </c>
      <c r="AD547" s="8">
        <v>-0.64126672805389029</v>
      </c>
      <c r="AE547" s="8">
        <v>9.5442599772041641E-5</v>
      </c>
      <c r="AF547" s="8">
        <v>-0.44438857281516719</v>
      </c>
      <c r="AG547" s="8">
        <v>-0.3774936622094146</v>
      </c>
      <c r="AH547" s="8">
        <v>0.80079131367285095</v>
      </c>
      <c r="AI547" s="8">
        <v>-2.3109592380857444</v>
      </c>
    </row>
    <row r="548" spans="24:35" x14ac:dyDescent="0.25">
      <c r="X548" t="str">
        <v>Gabon</v>
      </c>
      <c r="Y548">
        <v>62.3</v>
      </c>
      <c r="Z548" s="8">
        <v>64.515149778963632</v>
      </c>
      <c r="AA548" s="8">
        <v>-2.2151497789636352</v>
      </c>
      <c r="AB548" s="8">
        <v>-2.2308902074888208</v>
      </c>
      <c r="AC548" s="8">
        <v>7.0556715307400712E-3</v>
      </c>
      <c r="AD548" s="8">
        <v>-0.61821927102813745</v>
      </c>
      <c r="AE548" s="8">
        <v>1.4293708840423824E-4</v>
      </c>
      <c r="AF548" s="8">
        <v>-0.44438857281516719</v>
      </c>
      <c r="AG548" s="8">
        <v>-0.37716363083391435</v>
      </c>
      <c r="AH548" s="8">
        <v>0.78626921027605901</v>
      </c>
      <c r="AI548" s="8">
        <v>-2.2308902074888208</v>
      </c>
    </row>
    <row r="549" spans="24:35" x14ac:dyDescent="0.25">
      <c r="X549" t="str">
        <v>Gabon</v>
      </c>
      <c r="Y549">
        <v>61.7</v>
      </c>
      <c r="Z549" s="8">
        <v>68.304304757720885</v>
      </c>
      <c r="AA549" s="8">
        <v>-6.6043047577208824</v>
      </c>
      <c r="AB549" s="8">
        <v>-6.6536500313226128</v>
      </c>
      <c r="AC549" s="8">
        <v>7.4162712750795766E-3</v>
      </c>
      <c r="AD549" s="8">
        <v>-1.8435096771059469</v>
      </c>
      <c r="AE549" s="8">
        <v>1.3364591786444813E-3</v>
      </c>
      <c r="AF549" s="8">
        <v>-0.44438857281516719</v>
      </c>
      <c r="AG549" s="8">
        <v>-0.37422541588170716</v>
      </c>
      <c r="AH549" s="8">
        <v>1.3577590644536117</v>
      </c>
      <c r="AI549" s="8">
        <v>-6.6536500313226128</v>
      </c>
    </row>
    <row r="550" spans="24:35" x14ac:dyDescent="0.25">
      <c r="X550" t="str">
        <v>Gabon</v>
      </c>
      <c r="Y550">
        <v>61.6</v>
      </c>
      <c r="Z550" s="8">
        <v>63.388719895552171</v>
      </c>
      <c r="AA550" s="8">
        <v>-1.7887198955521697</v>
      </c>
      <c r="AB550" s="8">
        <v>-1.798109113503692</v>
      </c>
      <c r="AC550" s="8">
        <v>5.221717570424173E-3</v>
      </c>
      <c r="AD550" s="8">
        <v>-0.49874790182182599</v>
      </c>
      <c r="AE550" s="8">
        <v>6.872197706543806E-5</v>
      </c>
      <c r="AF550" s="8">
        <v>-0.44438857281516719</v>
      </c>
      <c r="AG550" s="8">
        <v>-0.37299876493496614</v>
      </c>
      <c r="AH550" s="8">
        <v>0.7062208590956699</v>
      </c>
      <c r="AI550" s="8">
        <v>-1.798109113503692</v>
      </c>
    </row>
    <row r="551" spans="24:35" x14ac:dyDescent="0.25">
      <c r="X551" t="str">
        <v>Gabon</v>
      </c>
      <c r="Y551">
        <v>61.6</v>
      </c>
      <c r="Z551" s="8">
        <v>63.264772696946366</v>
      </c>
      <c r="AA551" s="8">
        <v>-1.6647726969463648</v>
      </c>
      <c r="AB551" s="8">
        <v>-1.6742398287912472</v>
      </c>
      <c r="AC551" s="8">
        <v>5.6545852524112934E-3</v>
      </c>
      <c r="AD551" s="8">
        <v>-0.46428879075929619</v>
      </c>
      <c r="AE551" s="8">
        <v>6.4518799401226185E-5</v>
      </c>
      <c r="AF551" s="8">
        <v>-0.43267393579163727</v>
      </c>
      <c r="AG551" s="8">
        <v>-0.37267821918824917</v>
      </c>
      <c r="AH551" s="8">
        <v>0.6813874013799317</v>
      </c>
      <c r="AI551" s="8">
        <v>-1.6742398287912472</v>
      </c>
    </row>
    <row r="552" spans="24:35" x14ac:dyDescent="0.25">
      <c r="X552" t="str">
        <v>Gabon</v>
      </c>
      <c r="Y552">
        <v>61.4</v>
      </c>
      <c r="Z552" s="8">
        <v>62.098381649713417</v>
      </c>
      <c r="AA552" s="8">
        <v>-0.69838164971341854</v>
      </c>
      <c r="AB552" s="8">
        <v>-0.70409607075012615</v>
      </c>
      <c r="AC552" s="8">
        <v>8.1159677977177738E-3</v>
      </c>
      <c r="AD552" s="8">
        <v>-0.19501331367430347</v>
      </c>
      <c r="AE552" s="8">
        <v>1.6377753836103972E-5</v>
      </c>
      <c r="AF552" s="8">
        <v>-0.43267393579163727</v>
      </c>
      <c r="AG552" s="8">
        <v>-0.37148447246541039</v>
      </c>
      <c r="AH552" s="8">
        <v>0.44160311782674661</v>
      </c>
      <c r="AI552" s="8">
        <v>-0.70409607075012615</v>
      </c>
    </row>
    <row r="553" spans="24:35" x14ac:dyDescent="0.25">
      <c r="X553" t="str">
        <v>Gabon</v>
      </c>
      <c r="Y553">
        <v>65</v>
      </c>
      <c r="Z553" s="8">
        <v>65.598273108352274</v>
      </c>
      <c r="AA553" s="8">
        <v>-0.59827310835227365</v>
      </c>
      <c r="AB553" s="8">
        <v>-0.60787886121185597</v>
      </c>
      <c r="AC553" s="8">
        <v>1.5802084054103271E-2</v>
      </c>
      <c r="AD553" s="8">
        <v>-0.16771046130257192</v>
      </c>
      <c r="AE553" s="8">
        <v>2.3768328027291365E-5</v>
      </c>
      <c r="AF553" s="8">
        <v>-0.43267393579163727</v>
      </c>
      <c r="AG553" s="8">
        <v>-0.37120591959556004</v>
      </c>
      <c r="AH553" s="8">
        <v>0.40952467728156738</v>
      </c>
      <c r="AI553" s="8">
        <v>-0.60787886121185597</v>
      </c>
    </row>
    <row r="554" spans="24:35" x14ac:dyDescent="0.25">
      <c r="X554" t="str">
        <v>Georgia</v>
      </c>
      <c r="Y554">
        <v>74.5</v>
      </c>
      <c r="Z554" s="8">
        <v>74.040081647550863</v>
      </c>
      <c r="AA554" s="8">
        <v>0.45991835244913659</v>
      </c>
      <c r="AB554" s="8">
        <v>0.46075186577829352</v>
      </c>
      <c r="AC554" s="8">
        <v>1.8090286574292611E-3</v>
      </c>
      <c r="AD554" s="8">
        <v>0.12801940753548446</v>
      </c>
      <c r="AE554" s="8">
        <v>1.5632550286398163E-6</v>
      </c>
      <c r="AF554" s="8">
        <v>-0.43267393579163727</v>
      </c>
      <c r="AG554" s="8">
        <v>-0.36890607921964497</v>
      </c>
      <c r="AH554" s="8">
        <v>0.35779799822733005</v>
      </c>
      <c r="AI554" s="8">
        <v>0.46075186577829352</v>
      </c>
    </row>
    <row r="555" spans="24:35" x14ac:dyDescent="0.25">
      <c r="X555" t="str">
        <v>Georgia</v>
      </c>
      <c r="Y555">
        <v>74.5</v>
      </c>
      <c r="Z555" s="8">
        <v>73.884708515685787</v>
      </c>
      <c r="AA555" s="8">
        <v>0.61529148431421277</v>
      </c>
      <c r="AB555" s="8">
        <v>0.6166748262460886</v>
      </c>
      <c r="AC555" s="8">
        <v>2.2432275049991761E-3</v>
      </c>
      <c r="AD555" s="8">
        <v>0.17130516363601478</v>
      </c>
      <c r="AE555" s="8">
        <v>3.4724495455851808E-6</v>
      </c>
      <c r="AF555" s="8">
        <v>-0.42600652312983872</v>
      </c>
      <c r="AG555" s="8">
        <v>-0.35893250593320331</v>
      </c>
      <c r="AH555" s="8">
        <v>0.41389027970709191</v>
      </c>
      <c r="AI555" s="8">
        <v>0.6166748262460886</v>
      </c>
    </row>
    <row r="556" spans="24:35" x14ac:dyDescent="0.25">
      <c r="X556" t="str">
        <v>Georgia</v>
      </c>
      <c r="Y556">
        <v>74.2</v>
      </c>
      <c r="Z556" s="8">
        <v>75.719124947757734</v>
      </c>
      <c r="AA556" s="8">
        <v>-1.5191249477577315</v>
      </c>
      <c r="AB556" s="8">
        <v>-1.5243681957141104</v>
      </c>
      <c r="AC556" s="8">
        <v>3.4396204087179891E-3</v>
      </c>
      <c r="AD556" s="8">
        <v>-0.42319797342259291</v>
      </c>
      <c r="AE556" s="8">
        <v>3.2534224409603534E-5</v>
      </c>
      <c r="AF556" s="8">
        <v>-0.42600652312983872</v>
      </c>
      <c r="AG556" s="8">
        <v>-0.35760483529214049</v>
      </c>
      <c r="AH556" s="8">
        <v>0.65053668107385987</v>
      </c>
      <c r="AI556" s="8">
        <v>-1.5243681957141104</v>
      </c>
    </row>
    <row r="557" spans="24:35" x14ac:dyDescent="0.25">
      <c r="X557" t="str">
        <v>Georgia</v>
      </c>
      <c r="Y557">
        <v>73.900000000000006</v>
      </c>
      <c r="Z557" s="8">
        <v>73.66731689294167</v>
      </c>
      <c r="AA557" s="8">
        <v>0.23268310705833528</v>
      </c>
      <c r="AB557" s="8">
        <v>0.23340814179307132</v>
      </c>
      <c r="AC557" s="8">
        <v>3.1062958179874042E-3</v>
      </c>
      <c r="AD557" s="8">
        <v>6.481004448125903E-2</v>
      </c>
      <c r="AE557" s="8">
        <v>6.8885052991110685E-7</v>
      </c>
      <c r="AF557" s="8">
        <v>-0.42600652312983872</v>
      </c>
      <c r="AG557" s="8">
        <v>-0.3571745764493795</v>
      </c>
      <c r="AH557" s="8">
        <v>0.25457816968714941</v>
      </c>
      <c r="AI557" s="8">
        <v>0.23340814179307132</v>
      </c>
    </row>
    <row r="558" spans="24:35" x14ac:dyDescent="0.25">
      <c r="X558" t="str">
        <v>Georgia</v>
      </c>
      <c r="Y558">
        <v>73.8</v>
      </c>
      <c r="Z558" s="8">
        <v>72.863001793880485</v>
      </c>
      <c r="AA558" s="8">
        <v>0.93699820611951168</v>
      </c>
      <c r="AB558" s="8">
        <v>0.9412525039479972</v>
      </c>
      <c r="AC558" s="8">
        <v>4.5198263065875273E-3</v>
      </c>
      <c r="AD558" s="8">
        <v>0.2611706342620036</v>
      </c>
      <c r="AE558" s="8">
        <v>1.6299872871177445E-5</v>
      </c>
      <c r="AF558" s="8">
        <v>-0.42600652312983872</v>
      </c>
      <c r="AG558" s="8">
        <v>-0.35565257174487952</v>
      </c>
      <c r="AH558" s="8">
        <v>0.51104856350644756</v>
      </c>
      <c r="AI558" s="8">
        <v>0.9412525039479972</v>
      </c>
    </row>
    <row r="559" spans="24:35" x14ac:dyDescent="0.25">
      <c r="X559" t="str">
        <v>Georgia</v>
      </c>
      <c r="Y559">
        <v>73.2</v>
      </c>
      <c r="Z559" s="8">
        <v>72.457981725234873</v>
      </c>
      <c r="AA559" s="8">
        <v>0.7420182747651296</v>
      </c>
      <c r="AB559" s="8">
        <v>0.74660331457888318</v>
      </c>
      <c r="AC559" s="8">
        <v>6.1411993815480639E-3</v>
      </c>
      <c r="AD559" s="8">
        <v>0.20699228049232496</v>
      </c>
      <c r="AE559" s="8">
        <v>1.3934237464875714E-5</v>
      </c>
      <c r="AF559" s="8">
        <v>-0.42600652312983872</v>
      </c>
      <c r="AG559" s="8">
        <v>-0.35358603535200156</v>
      </c>
      <c r="AH559" s="8">
        <v>0.45496404307629079</v>
      </c>
      <c r="AI559" s="8">
        <v>0.74660331457888318</v>
      </c>
    </row>
    <row r="560" spans="24:35" x14ac:dyDescent="0.25">
      <c r="X560" t="str">
        <v>Georgia</v>
      </c>
      <c r="Y560">
        <v>73.900000000000006</v>
      </c>
      <c r="Z560" s="8">
        <v>71.169929597099085</v>
      </c>
      <c r="AA560" s="8">
        <v>2.7300704029009211</v>
      </c>
      <c r="AB560" s="8">
        <v>2.7879324881668577</v>
      </c>
      <c r="AC560" s="8">
        <v>2.0754478636598076E-2</v>
      </c>
      <c r="AD560" s="8">
        <v>0.7672377119974203</v>
      </c>
      <c r="AE560" s="8">
        <v>6.566387625529718E-4</v>
      </c>
      <c r="AF560" s="8">
        <v>-0.42600652312983872</v>
      </c>
      <c r="AG560" s="8">
        <v>-0.35256907384353287</v>
      </c>
      <c r="AH560" s="8">
        <v>0.8759210649353173</v>
      </c>
      <c r="AI560" s="8">
        <v>2.7879324881668577</v>
      </c>
    </row>
    <row r="561" spans="24:35" x14ac:dyDescent="0.25">
      <c r="X561" t="str">
        <v>Georgia</v>
      </c>
      <c r="Y561">
        <v>74.400000000000006</v>
      </c>
      <c r="Z561" s="8">
        <v>74.460707149502269</v>
      </c>
      <c r="AA561" s="8">
        <v>-6.0707149502263746E-2</v>
      </c>
      <c r="AB561" s="8">
        <v>-6.0964185475183369E-2</v>
      </c>
      <c r="AC561" s="8">
        <v>4.2161798917866849E-3</v>
      </c>
      <c r="AD561" s="8">
        <v>-1.691839655022442E-2</v>
      </c>
      <c r="AE561" s="8">
        <v>6.3785045054323283E-8</v>
      </c>
      <c r="AF561" s="8">
        <v>-0.42600652312983872</v>
      </c>
      <c r="AG561" s="8">
        <v>-0.35199168588723584</v>
      </c>
      <c r="AH561" s="8">
        <v>0.13007073671746625</v>
      </c>
      <c r="AI561" s="8">
        <v>-6.0964185475183369E-2</v>
      </c>
    </row>
    <row r="562" spans="24:35" x14ac:dyDescent="0.25">
      <c r="X562" t="str">
        <v>Georgia</v>
      </c>
      <c r="Y562">
        <v>73.900000000000006</v>
      </c>
      <c r="Z562" s="8">
        <v>72.583185826850354</v>
      </c>
      <c r="AA562" s="8">
        <v>1.3168141731496519</v>
      </c>
      <c r="AB562" s="8">
        <v>1.3194300477522027</v>
      </c>
      <c r="AC562" s="8">
        <v>1.9825792257856245E-3</v>
      </c>
      <c r="AD562" s="8">
        <v>0.36657034056038812</v>
      </c>
      <c r="AE562" s="8">
        <v>1.4049260786943336E-5</v>
      </c>
      <c r="AF562" s="8">
        <v>-0.42600652312983872</v>
      </c>
      <c r="AG562" s="8">
        <v>-0.35077975911865855</v>
      </c>
      <c r="AH562" s="8">
        <v>0.60545052693047363</v>
      </c>
      <c r="AI562" s="8">
        <v>1.3194300477522027</v>
      </c>
    </row>
    <row r="563" spans="24:35" x14ac:dyDescent="0.25">
      <c r="X563" t="str">
        <v>Georgia</v>
      </c>
      <c r="Y563">
        <v>73.900000000000006</v>
      </c>
      <c r="Z563" s="8">
        <v>71.98234591166046</v>
      </c>
      <c r="AA563" s="8">
        <v>1.9176540883395461</v>
      </c>
      <c r="AB563" s="8">
        <v>1.9220469451984596</v>
      </c>
      <c r="AC563" s="8">
        <v>2.2855096593179629E-3</v>
      </c>
      <c r="AD563" s="8">
        <v>0.53391118931405035</v>
      </c>
      <c r="AE563" s="8">
        <v>3.4368551249340893E-5</v>
      </c>
      <c r="AF563" s="8">
        <v>-0.41272795222137554</v>
      </c>
      <c r="AG563" s="8">
        <v>-0.34965748023949844</v>
      </c>
      <c r="AH563" s="8">
        <v>0.73069226717822211</v>
      </c>
      <c r="AI563" s="8">
        <v>1.9220469451984596</v>
      </c>
    </row>
    <row r="564" spans="24:35" x14ac:dyDescent="0.25">
      <c r="X564" t="str">
        <v>Georgia</v>
      </c>
      <c r="Y564">
        <v>72.3</v>
      </c>
      <c r="Z564" s="8">
        <v>71.493893822829548</v>
      </c>
      <c r="AA564" s="8">
        <v>0.80610617717044875</v>
      </c>
      <c r="AB564" s="8">
        <v>0.80877920243543233</v>
      </c>
      <c r="AC564" s="8">
        <v>3.3050123654694329E-3</v>
      </c>
      <c r="AD564" s="8">
        <v>0.22454997126458329</v>
      </c>
      <c r="AE564" s="8">
        <v>8.8000111251350832E-6</v>
      </c>
      <c r="AF564" s="8">
        <v>-0.41272795222137554</v>
      </c>
      <c r="AG564" s="8">
        <v>-0.34665627222514483</v>
      </c>
      <c r="AH564" s="8">
        <v>0.4738670396478144</v>
      </c>
      <c r="AI564" s="8">
        <v>0.80877920243543233</v>
      </c>
    </row>
    <row r="565" spans="24:35" x14ac:dyDescent="0.25">
      <c r="X565" t="str">
        <v>Georgia</v>
      </c>
      <c r="Y565">
        <v>72.7</v>
      </c>
      <c r="Z565" s="8">
        <v>71.380803183218518</v>
      </c>
      <c r="AA565" s="8">
        <v>1.3191968167814849</v>
      </c>
      <c r="AB565" s="8">
        <v>1.323852911965165</v>
      </c>
      <c r="AC565" s="8">
        <v>3.5170789304444471E-3</v>
      </c>
      <c r="AD565" s="8">
        <v>0.36751625858734538</v>
      </c>
      <c r="AE565" s="8">
        <v>2.5090641637568874E-5</v>
      </c>
      <c r="AF565" s="8">
        <v>-0.41272795222137554</v>
      </c>
      <c r="AG565" s="8">
        <v>-0.3423571016993176</v>
      </c>
      <c r="AH565" s="8">
        <v>0.60623119235762302</v>
      </c>
      <c r="AI565" s="8">
        <v>1.323852911965165</v>
      </c>
    </row>
    <row r="566" spans="24:35" x14ac:dyDescent="0.25">
      <c r="X566" t="str">
        <v>Georgia</v>
      </c>
      <c r="Y566">
        <v>71.7</v>
      </c>
      <c r="Z566" s="8">
        <v>71.497832907389878</v>
      </c>
      <c r="AA566" s="8">
        <v>0.20216709261012511</v>
      </c>
      <c r="AB566" s="8">
        <v>0.20299192895167628</v>
      </c>
      <c r="AC566" s="8">
        <v>4.0633947655501785E-3</v>
      </c>
      <c r="AD566" s="8">
        <v>5.6337362326177441E-2</v>
      </c>
      <c r="AE566" s="8">
        <v>6.8154845939202176E-7</v>
      </c>
      <c r="AF566" s="8">
        <v>-0.40776731506460179</v>
      </c>
      <c r="AG566" s="8">
        <v>-0.34193302429402861</v>
      </c>
      <c r="AH566" s="8">
        <v>0.23735492901175961</v>
      </c>
      <c r="AI566" s="8">
        <v>0.20299192895167628</v>
      </c>
    </row>
    <row r="567" spans="24:35" x14ac:dyDescent="0.25">
      <c r="X567" t="str">
        <v>Georgia</v>
      </c>
      <c r="Y567">
        <v>73</v>
      </c>
      <c r="Z567" s="8">
        <v>71.568448552946577</v>
      </c>
      <c r="AA567" s="8">
        <v>1.4315514470534225</v>
      </c>
      <c r="AB567" s="8">
        <v>1.4353494150820914</v>
      </c>
      <c r="AC567" s="8">
        <v>2.6460233227961097E-3</v>
      </c>
      <c r="AD567" s="8">
        <v>0.39864304385810989</v>
      </c>
      <c r="AE567" s="8">
        <v>2.2190093070634847E-5</v>
      </c>
      <c r="AF567" s="8">
        <v>-0.40776731506460179</v>
      </c>
      <c r="AG567" s="8">
        <v>-0.34143932018305734</v>
      </c>
      <c r="AH567" s="8">
        <v>0.63138185265187174</v>
      </c>
      <c r="AI567" s="8">
        <v>1.4353494150820914</v>
      </c>
    </row>
    <row r="568" spans="24:35" x14ac:dyDescent="0.25">
      <c r="X568" t="str">
        <v>Georgia</v>
      </c>
      <c r="Y568">
        <v>71.8</v>
      </c>
      <c r="Z568" s="8">
        <v>63.319010250701588</v>
      </c>
      <c r="AA568" s="8">
        <v>8.4809897492984092</v>
      </c>
      <c r="AB568" s="8">
        <v>8.7516246198053942</v>
      </c>
      <c r="AC568" s="8">
        <v>3.0923957809447511E-2</v>
      </c>
      <c r="AD568" s="8">
        <v>2.3959044910391984</v>
      </c>
      <c r="AE568" s="8">
        <v>9.6410118659543426E-3</v>
      </c>
      <c r="AF568" s="8">
        <v>-0.40776731506460179</v>
      </c>
      <c r="AG568" s="8">
        <v>-0.3407565494126148</v>
      </c>
      <c r="AH568" s="8">
        <v>1.5478709542591715</v>
      </c>
      <c r="AI568" s="8">
        <v>8.7516246198053942</v>
      </c>
    </row>
    <row r="569" spans="24:35" x14ac:dyDescent="0.25">
      <c r="X569" t="str">
        <v>Germany</v>
      </c>
      <c r="Y569">
        <v>89</v>
      </c>
      <c r="Z569" s="8">
        <v>80.358094664228986</v>
      </c>
      <c r="AA569" s="8">
        <v>8.6419053357710141</v>
      </c>
      <c r="AB569" s="8">
        <v>8.7005855489844031</v>
      </c>
      <c r="AC569" s="8">
        <v>6.7443981652750163E-3</v>
      </c>
      <c r="AD569" s="8">
        <v>2.4114645667190162</v>
      </c>
      <c r="AE569" s="8">
        <v>2.0782143886697575E-3</v>
      </c>
      <c r="AF569" s="8">
        <v>-0.40776731506460179</v>
      </c>
      <c r="AG569" s="8">
        <v>-0.34070833686784741</v>
      </c>
      <c r="AH569" s="8">
        <v>1.5528891031619148</v>
      </c>
      <c r="AI569" s="8">
        <v>8.7005855489844031</v>
      </c>
    </row>
    <row r="570" spans="24:35" x14ac:dyDescent="0.25">
      <c r="X570" t="str">
        <v>Germany</v>
      </c>
      <c r="Y570">
        <v>86</v>
      </c>
      <c r="Z570" s="8">
        <v>80.172410669252741</v>
      </c>
      <c r="AA570" s="8">
        <v>5.8275893307472586</v>
      </c>
      <c r="AB570" s="8">
        <v>5.8657237531802133</v>
      </c>
      <c r="AC570" s="8">
        <v>6.5012305450422095E-3</v>
      </c>
      <c r="AD570" s="8">
        <v>1.6259499182326036</v>
      </c>
      <c r="AE570" s="8">
        <v>9.1051889302852323E-4</v>
      </c>
      <c r="AF570" s="8">
        <v>-0.40776731506460179</v>
      </c>
      <c r="AG570" s="8">
        <v>-0.34062366590244603</v>
      </c>
      <c r="AH570" s="8">
        <v>1.2751274125484886</v>
      </c>
      <c r="AI570" s="8">
        <v>5.8657237531802133</v>
      </c>
    </row>
    <row r="571" spans="24:35" x14ac:dyDescent="0.25">
      <c r="X571" t="str">
        <v>Germany</v>
      </c>
      <c r="Y571">
        <v>86</v>
      </c>
      <c r="Z571" s="8">
        <v>77.557776971272389</v>
      </c>
      <c r="AA571" s="8">
        <v>8.4422230287276108</v>
      </c>
      <c r="AB571" s="8">
        <v>8.5649445551046988</v>
      </c>
      <c r="AC571" s="8">
        <v>1.4328350357381593E-2</v>
      </c>
      <c r="AD571" s="8">
        <v>2.3647900008226799</v>
      </c>
      <c r="AE571" s="8">
        <v>4.2785389185845697E-3</v>
      </c>
      <c r="AF571" s="8">
        <v>-0.40776731506460179</v>
      </c>
      <c r="AG571" s="8">
        <v>-0.3405780076378363</v>
      </c>
      <c r="AH571" s="8">
        <v>1.5377873717854103</v>
      </c>
      <c r="AI571" s="8">
        <v>8.5649445551046988</v>
      </c>
    </row>
    <row r="572" spans="24:35" x14ac:dyDescent="0.25">
      <c r="X572" t="str">
        <v>Germany</v>
      </c>
      <c r="Y572">
        <v>85</v>
      </c>
      <c r="Z572" s="8">
        <v>77.359320058550765</v>
      </c>
      <c r="AA572" s="8">
        <v>7.6406799414492355</v>
      </c>
      <c r="AB572" s="8">
        <v>7.7511112015649939</v>
      </c>
      <c r="AC572" s="8">
        <v>1.4247152084911573E-2</v>
      </c>
      <c r="AD572" s="8">
        <v>2.1401779218802774</v>
      </c>
      <c r="AE572" s="8">
        <v>3.484224883168875E-3</v>
      </c>
      <c r="AF572" s="8">
        <v>-0.39787592189543292</v>
      </c>
      <c r="AG572" s="8">
        <v>-0.33994190473435693</v>
      </c>
      <c r="AH572" s="8">
        <v>1.4629346950155626</v>
      </c>
      <c r="AI572" s="8">
        <v>7.7511112015649939</v>
      </c>
    </row>
    <row r="573" spans="24:35" x14ac:dyDescent="0.25">
      <c r="X573" t="str">
        <v>Germany</v>
      </c>
      <c r="Y573">
        <v>81</v>
      </c>
      <c r="Z573" s="8">
        <v>82.780342523516538</v>
      </c>
      <c r="AA573" s="8">
        <v>-1.7803425235165378</v>
      </c>
      <c r="AB573" s="8">
        <v>-1.8067014260516268</v>
      </c>
      <c r="AC573" s="8">
        <v>1.45895177559547E-2</v>
      </c>
      <c r="AD573" s="8">
        <v>-0.498766031320105</v>
      </c>
      <c r="AE573" s="8">
        <v>1.9384914694880887E-4</v>
      </c>
      <c r="AF573" s="8">
        <v>-0.39787592189543292</v>
      </c>
      <c r="AG573" s="8">
        <v>-0.33915287907925268</v>
      </c>
      <c r="AH573" s="8">
        <v>0.70623369455167251</v>
      </c>
      <c r="AI573" s="8">
        <v>-1.8067014260516268</v>
      </c>
    </row>
    <row r="574" spans="24:35" x14ac:dyDescent="0.25">
      <c r="X574" t="str">
        <v>Germany</v>
      </c>
      <c r="Y574">
        <v>80</v>
      </c>
      <c r="Z574" s="8">
        <v>82.767289688401007</v>
      </c>
      <c r="AA574" s="8">
        <v>-2.7672896884010072</v>
      </c>
      <c r="AB574" s="8">
        <v>-2.8101167909839906</v>
      </c>
      <c r="AC574" s="8">
        <v>1.5240328345209792E-2</v>
      </c>
      <c r="AD574" s="8">
        <v>-0.77551711926024136</v>
      </c>
      <c r="AE574" s="8">
        <v>4.8988398981045082E-4</v>
      </c>
      <c r="AF574" s="8">
        <v>-0.39787592189543292</v>
      </c>
      <c r="AG574" s="8">
        <v>-0.33903620914241106</v>
      </c>
      <c r="AH574" s="8">
        <v>0.88063449810931282</v>
      </c>
      <c r="AI574" s="8">
        <v>-2.8101167909839906</v>
      </c>
    </row>
    <row r="575" spans="24:35" x14ac:dyDescent="0.25">
      <c r="X575" t="str">
        <v>Germany</v>
      </c>
      <c r="Y575">
        <v>79.900000000000006</v>
      </c>
      <c r="Z575" s="8">
        <v>83.32710914914523</v>
      </c>
      <c r="AA575" s="8">
        <v>-3.4271091491452239</v>
      </c>
      <c r="AB575" s="8">
        <v>-3.5003098634409069</v>
      </c>
      <c r="AC575" s="8">
        <v>2.0912638352458494E-2</v>
      </c>
      <c r="AD575" s="8">
        <v>-0.96320583727740727</v>
      </c>
      <c r="AE575" s="8">
        <v>1.0429704245091213E-3</v>
      </c>
      <c r="AF575" s="8">
        <v>-0.39787592189543292</v>
      </c>
      <c r="AG575" s="8">
        <v>-0.33438921569475033</v>
      </c>
      <c r="AH575" s="8">
        <v>0.9814305055771434</v>
      </c>
      <c r="AI575" s="8">
        <v>-3.5003098634409069</v>
      </c>
    </row>
    <row r="576" spans="24:35" x14ac:dyDescent="0.25">
      <c r="X576" t="str">
        <v>Germany</v>
      </c>
      <c r="Y576">
        <v>79.8</v>
      </c>
      <c r="Z576" s="8">
        <v>81.787607853294006</v>
      </c>
      <c r="AA576" s="8">
        <v>-1.9876078532940085</v>
      </c>
      <c r="AB576" s="8">
        <v>-2.0305553786354049</v>
      </c>
      <c r="AC576" s="8">
        <v>2.1150629917938393E-2</v>
      </c>
      <c r="AD576" s="8">
        <v>-0.55869484340411346</v>
      </c>
      <c r="AE576" s="8">
        <v>3.5497941189152084E-4</v>
      </c>
      <c r="AF576" s="8">
        <v>-0.39787592189543292</v>
      </c>
      <c r="AG576" s="8">
        <v>-0.33414898960855144</v>
      </c>
      <c r="AH576" s="8">
        <v>0.74745892422534732</v>
      </c>
      <c r="AI576" s="8">
        <v>-2.0305553786354049</v>
      </c>
    </row>
    <row r="577" spans="24:35" x14ac:dyDescent="0.25">
      <c r="X577" t="str">
        <v>Germany</v>
      </c>
      <c r="Y577">
        <v>79.599999999999994</v>
      </c>
      <c r="Z577" s="8">
        <v>80.968771508459241</v>
      </c>
      <c r="AA577" s="8">
        <v>-1.3687715084592469</v>
      </c>
      <c r="AB577" s="8">
        <v>-1.3894843254596381</v>
      </c>
      <c r="AC577" s="8">
        <v>1.4906837465431366E-2</v>
      </c>
      <c r="AD577" s="8">
        <v>-0.38352545695072709</v>
      </c>
      <c r="AE577" s="8">
        <v>1.1715019145573564E-4</v>
      </c>
      <c r="AF577" s="8">
        <v>-0.39787592189543292</v>
      </c>
      <c r="AG577" s="8">
        <v>-0.33312604603791407</v>
      </c>
      <c r="AH577" s="8">
        <v>0.61929432174913979</v>
      </c>
      <c r="AI577" s="8">
        <v>-1.3894843254596381</v>
      </c>
    </row>
    <row r="578" spans="24:35" x14ac:dyDescent="0.25">
      <c r="X578" t="str">
        <v>Germany</v>
      </c>
      <c r="Y578">
        <v>79.2</v>
      </c>
      <c r="Z578" s="8">
        <v>81.074424923475362</v>
      </c>
      <c r="AA578" s="8">
        <v>-1.8744249234753596</v>
      </c>
      <c r="AB578" s="8">
        <v>-1.9139159090419542</v>
      </c>
      <c r="AC578" s="8">
        <v>2.0633605363760486E-2</v>
      </c>
      <c r="AD578" s="8">
        <v>-0.52674126588624326</v>
      </c>
      <c r="AE578" s="8">
        <v>3.076599800034381E-4</v>
      </c>
      <c r="AF578" s="8">
        <v>-0.39787592189543292</v>
      </c>
      <c r="AG578" s="8">
        <v>-0.3323050449779148</v>
      </c>
      <c r="AH578" s="8">
        <v>0.72576943025057428</v>
      </c>
      <c r="AI578" s="8">
        <v>-1.9139159090419542</v>
      </c>
    </row>
    <row r="579" spans="24:35" x14ac:dyDescent="0.25">
      <c r="X579" t="str">
        <v>Germany</v>
      </c>
      <c r="Y579">
        <v>79.099999999999994</v>
      </c>
      <c r="Z579" s="8">
        <v>80.503418039874987</v>
      </c>
      <c r="AA579" s="8">
        <v>-1.4034180398749925</v>
      </c>
      <c r="AB579" s="8">
        <v>-1.4204176402764097</v>
      </c>
      <c r="AC579" s="8">
        <v>1.1968029626912471E-2</v>
      </c>
      <c r="AD579" s="8">
        <v>-0.39264805251702878</v>
      </c>
      <c r="AE579" s="8">
        <v>9.8289008162706453E-5</v>
      </c>
      <c r="AF579" s="8">
        <v>-0.39787592189543292</v>
      </c>
      <c r="AG579" s="8">
        <v>-0.33206758942688619</v>
      </c>
      <c r="AH579" s="8">
        <v>0.62661635193875109</v>
      </c>
      <c r="AI579" s="8">
        <v>-1.4204176402764097</v>
      </c>
    </row>
    <row r="580" spans="24:35" x14ac:dyDescent="0.25">
      <c r="X580" t="str">
        <v>Germany</v>
      </c>
      <c r="Y580">
        <v>78.5</v>
      </c>
      <c r="Z580" s="8">
        <v>79.580415833468436</v>
      </c>
      <c r="AA580" s="8">
        <v>-1.0804158334684359</v>
      </c>
      <c r="AB580" s="8">
        <v>-1.1005493357136458</v>
      </c>
      <c r="AC580" s="8">
        <v>1.8294047883055119E-2</v>
      </c>
      <c r="AD580" s="8">
        <v>-0.30325091492920242</v>
      </c>
      <c r="AE580" s="8">
        <v>9.0194286232891512E-5</v>
      </c>
      <c r="AF580" s="8">
        <v>-0.39787592189543292</v>
      </c>
      <c r="AG580" s="8">
        <v>-0.32933603801089512</v>
      </c>
      <c r="AH580" s="8">
        <v>0.55068222681434198</v>
      </c>
      <c r="AI580" s="8">
        <v>-1.1005493357136458</v>
      </c>
    </row>
    <row r="581" spans="24:35" x14ac:dyDescent="0.25">
      <c r="X581" t="str">
        <v>Germany</v>
      </c>
      <c r="Y581">
        <v>78.400000000000006</v>
      </c>
      <c r="Z581" s="8">
        <v>77.508294512329698</v>
      </c>
      <c r="AA581" s="8">
        <v>0.89170548767030766</v>
      </c>
      <c r="AB581" s="8">
        <v>0.900282085022303</v>
      </c>
      <c r="AC581" s="8">
        <v>9.5265667224543951E-3</v>
      </c>
      <c r="AD581" s="8">
        <v>0.24917353612136273</v>
      </c>
      <c r="AE581" s="8">
        <v>3.1429958840078679E-5</v>
      </c>
      <c r="AF581" s="8">
        <v>-0.39787592189543292</v>
      </c>
      <c r="AG581" s="8">
        <v>-0.32852071905209129</v>
      </c>
      <c r="AH581" s="8">
        <v>0.49917285194746192</v>
      </c>
      <c r="AI581" s="8">
        <v>0.900282085022303</v>
      </c>
    </row>
    <row r="582" spans="24:35" x14ac:dyDescent="0.25">
      <c r="X582" t="str">
        <v>Germany</v>
      </c>
      <c r="Y582">
        <v>78.3</v>
      </c>
      <c r="Z582" s="8">
        <v>78.932907651356615</v>
      </c>
      <c r="AA582" s="8">
        <v>-0.63290765135661786</v>
      </c>
      <c r="AB582" s="8">
        <v>-0.63988428047730694</v>
      </c>
      <c r="AC582" s="8">
        <v>1.0902954383384813E-2</v>
      </c>
      <c r="AD582" s="8">
        <v>-0.17697942731169247</v>
      </c>
      <c r="AE582" s="8">
        <v>1.8171771213686834E-5</v>
      </c>
      <c r="AF582" s="8">
        <v>-0.38147581702590427</v>
      </c>
      <c r="AG582" s="8">
        <v>-0.32791291425726521</v>
      </c>
      <c r="AH582" s="8">
        <v>0.42068922889906807</v>
      </c>
      <c r="AI582" s="8">
        <v>-0.63988428047730694</v>
      </c>
    </row>
    <row r="583" spans="24:35" x14ac:dyDescent="0.25">
      <c r="X583" t="str">
        <v>Germany</v>
      </c>
      <c r="Y583">
        <v>78</v>
      </c>
      <c r="Z583" s="8">
        <v>77.741568957615542</v>
      </c>
      <c r="AA583" s="8">
        <v>0.25843104238445846</v>
      </c>
      <c r="AB583" s="8">
        <v>0.2666067933403436</v>
      </c>
      <c r="AC583" s="8">
        <v>3.0665951356491358E-2</v>
      </c>
      <c r="AD583" s="8">
        <v>7.2997811012540631E-2</v>
      </c>
      <c r="AE583" s="8">
        <v>8.8725621013752153E-6</v>
      </c>
      <c r="AF583" s="8">
        <v>-0.38147581702590427</v>
      </c>
      <c r="AG583" s="8">
        <v>-0.32614164092214343</v>
      </c>
      <c r="AH583" s="8">
        <v>0.27018107078872239</v>
      </c>
      <c r="AI583" s="8">
        <v>0.2666067933403436</v>
      </c>
    </row>
    <row r="584" spans="24:35" x14ac:dyDescent="0.25">
      <c r="X584" t="str">
        <v>Ghana</v>
      </c>
      <c r="Y584">
        <v>62.1</v>
      </c>
      <c r="Z584" s="8">
        <v>66.726524619535823</v>
      </c>
      <c r="AA584" s="8">
        <v>-4.6265246195358216</v>
      </c>
      <c r="AB584" s="8">
        <v>-4.6439166559191047</v>
      </c>
      <c r="AC584" s="8">
        <v>3.7451224196961542E-3</v>
      </c>
      <c r="AD584" s="8">
        <v>-1.2890552708090761</v>
      </c>
      <c r="AE584" s="8">
        <v>3.2876458968226217E-4</v>
      </c>
      <c r="AF584" s="8">
        <v>-0.38147581702590427</v>
      </c>
      <c r="AG584" s="8">
        <v>-0.32555306527942718</v>
      </c>
      <c r="AH584" s="8">
        <v>1.1353656991511925</v>
      </c>
      <c r="AI584" s="8">
        <v>-4.6439166559191047</v>
      </c>
    </row>
    <row r="585" spans="24:35" x14ac:dyDescent="0.25">
      <c r="X585" t="str">
        <v>Ghana</v>
      </c>
      <c r="Y585">
        <v>61.9</v>
      </c>
      <c r="Z585" s="8">
        <v>65.687973582158449</v>
      </c>
      <c r="AA585" s="8">
        <v>-3.7879735821584504</v>
      </c>
      <c r="AB585" s="8">
        <v>-3.8544186445466311</v>
      </c>
      <c r="AC585" s="8">
        <v>1.723867294026022E-2</v>
      </c>
      <c r="AD585" s="8">
        <v>-1.0626366835951053</v>
      </c>
      <c r="AE585" s="8">
        <v>1.0424897163202928E-3</v>
      </c>
      <c r="AF585" s="8">
        <v>-0.38147581702590427</v>
      </c>
      <c r="AG585" s="8">
        <v>-0.32344949317188881</v>
      </c>
      <c r="AH585" s="8">
        <v>1.030842705554589</v>
      </c>
      <c r="AI585" s="8">
        <v>-3.8544186445466311</v>
      </c>
    </row>
    <row r="586" spans="24:35" x14ac:dyDescent="0.25">
      <c r="X586" t="str">
        <v>Ghana</v>
      </c>
      <c r="Y586">
        <v>61.6</v>
      </c>
      <c r="Z586" s="8">
        <v>66.09002308477865</v>
      </c>
      <c r="AA586" s="8">
        <v>-4.4900230847786489</v>
      </c>
      <c r="AB586" s="8">
        <v>-4.502272645050228</v>
      </c>
      <c r="AC586" s="8">
        <v>2.7207504381250177E-3</v>
      </c>
      <c r="AD586" s="8">
        <v>-1.2503801606561413</v>
      </c>
      <c r="AE586" s="8">
        <v>2.2449282888139599E-4</v>
      </c>
      <c r="AF586" s="8">
        <v>-0.38147581702590427</v>
      </c>
      <c r="AG586" s="8">
        <v>-0.32279159852218631</v>
      </c>
      <c r="AH586" s="8">
        <v>1.1182039888393089</v>
      </c>
      <c r="AI586" s="8">
        <v>-4.502272645050228</v>
      </c>
    </row>
    <row r="587" spans="24:35" x14ac:dyDescent="0.25">
      <c r="X587" t="str">
        <v>Ghana</v>
      </c>
      <c r="Y587">
        <v>61.2</v>
      </c>
      <c r="Z587" s="8">
        <v>65.310534701718169</v>
      </c>
      <c r="AA587" s="8">
        <v>-4.1105347017181657</v>
      </c>
      <c r="AB587" s="8">
        <v>-4.1189834671680732</v>
      </c>
      <c r="AC587" s="8">
        <v>2.0511773152893692E-3</v>
      </c>
      <c r="AD587" s="8">
        <v>-1.1443162773914202</v>
      </c>
      <c r="AE587" s="8">
        <v>1.4165551423617434E-4</v>
      </c>
      <c r="AF587" s="8">
        <v>-0.38147581702590427</v>
      </c>
      <c r="AG587" s="8">
        <v>-0.32106015906073404</v>
      </c>
      <c r="AH587" s="8">
        <v>1.0697271976496718</v>
      </c>
      <c r="AI587" s="8">
        <v>-4.1189834671680732</v>
      </c>
    </row>
    <row r="588" spans="24:35" x14ac:dyDescent="0.25">
      <c r="X588" t="str">
        <v>Ghana</v>
      </c>
      <c r="Y588">
        <v>69</v>
      </c>
      <c r="Z588" s="8">
        <v>64.542551147022706</v>
      </c>
      <c r="AA588" s="8">
        <v>4.4574488529772935</v>
      </c>
      <c r="AB588" s="8">
        <v>4.4669446815040539</v>
      </c>
      <c r="AC588" s="8">
        <v>2.1257994454416404E-3</v>
      </c>
      <c r="AD588" s="8">
        <v>1.2409387984369507</v>
      </c>
      <c r="AE588" s="8">
        <v>1.7266074896208632E-4</v>
      </c>
      <c r="AF588" s="8">
        <v>-0.37168505980560429</v>
      </c>
      <c r="AG588" s="8">
        <v>-0.31923937910407557</v>
      </c>
      <c r="AH588" s="8">
        <v>1.1139743257530448</v>
      </c>
      <c r="AI588" s="8">
        <v>4.4669446815040539</v>
      </c>
    </row>
    <row r="589" spans="24:35" x14ac:dyDescent="0.25">
      <c r="X589" t="str">
        <v>Ghana</v>
      </c>
      <c r="Y589">
        <v>66</v>
      </c>
      <c r="Z589" s="8">
        <v>64.151666608548567</v>
      </c>
      <c r="AA589" s="8">
        <v>1.8483333914514333</v>
      </c>
      <c r="AB589" s="8">
        <v>1.8523274767847537</v>
      </c>
      <c r="AC589" s="8">
        <v>2.1562522736278391E-3</v>
      </c>
      <c r="AD589" s="8">
        <v>0.51457766383929604</v>
      </c>
      <c r="AE589" s="8">
        <v>3.0115168040243381E-5</v>
      </c>
      <c r="AF589" s="8">
        <v>-0.37168505980560429</v>
      </c>
      <c r="AG589" s="8">
        <v>-0.31913210498290134</v>
      </c>
      <c r="AH589" s="8">
        <v>0.71734068882177315</v>
      </c>
      <c r="AI589" s="8">
        <v>1.8523274767847537</v>
      </c>
    </row>
    <row r="590" spans="24:35" x14ac:dyDescent="0.25">
      <c r="X590" t="str">
        <v>Ghana</v>
      </c>
      <c r="Y590">
        <v>63</v>
      </c>
      <c r="Z590" s="8">
        <v>63.30217557925841</v>
      </c>
      <c r="AA590" s="8">
        <v>-0.30217557925841021</v>
      </c>
      <c r="AB590" s="8">
        <v>-0.30285559664413464</v>
      </c>
      <c r="AC590" s="8">
        <v>2.2453518880268739E-3</v>
      </c>
      <c r="AD590" s="8">
        <v>-8.4129706778899735E-2</v>
      </c>
      <c r="AE590" s="8">
        <v>8.3831223089816746E-7</v>
      </c>
      <c r="AF590" s="8">
        <v>-0.37168505980560429</v>
      </c>
      <c r="AG590" s="8">
        <v>-0.31861857578558306</v>
      </c>
      <c r="AH590" s="8">
        <v>0.29005121406210271</v>
      </c>
      <c r="AI590" s="8">
        <v>-0.30285559664413464</v>
      </c>
    </row>
    <row r="591" spans="24:35" x14ac:dyDescent="0.25">
      <c r="X591" t="str">
        <v>Ghana</v>
      </c>
      <c r="Y591">
        <v>59.9</v>
      </c>
      <c r="Z591" s="8">
        <v>66.558352238208514</v>
      </c>
      <c r="AA591" s="8">
        <v>-6.658352238208515</v>
      </c>
      <c r="AB591" s="8">
        <v>-6.690558364418087</v>
      </c>
      <c r="AC591" s="8">
        <v>4.8136679265592692E-3</v>
      </c>
      <c r="AD591" s="8">
        <v>-1.8561644760737943</v>
      </c>
      <c r="AE591" s="8">
        <v>8.7710388909751215E-4</v>
      </c>
      <c r="AF591" s="8">
        <v>-0.37168505980560429</v>
      </c>
      <c r="AG591" s="8">
        <v>-0.31845345498054739</v>
      </c>
      <c r="AH591" s="8">
        <v>1.3624112727344098</v>
      </c>
      <c r="AI591" s="8">
        <v>-6.690558364418087</v>
      </c>
    </row>
    <row r="592" spans="24:35" x14ac:dyDescent="0.25">
      <c r="X592" t="str">
        <v>Ghana</v>
      </c>
      <c r="Y592">
        <v>59.4</v>
      </c>
      <c r="Z592" s="8">
        <v>61.286219671075706</v>
      </c>
      <c r="AA592" s="8">
        <v>-1.8862196710757075</v>
      </c>
      <c r="AB592" s="8">
        <v>-1.89081387341825</v>
      </c>
      <c r="AC592" s="8">
        <v>2.4297485898160313E-3</v>
      </c>
      <c r="AD592" s="8">
        <v>-0.52519721774048678</v>
      </c>
      <c r="AE592" s="8">
        <v>3.5359741522938225E-5</v>
      </c>
      <c r="AF592" s="8">
        <v>-0.37168505980560429</v>
      </c>
      <c r="AG592" s="8">
        <v>-0.31696193800623867</v>
      </c>
      <c r="AH592" s="8">
        <v>0.72470491770132672</v>
      </c>
      <c r="AI592" s="8">
        <v>-1.89081387341825</v>
      </c>
    </row>
    <row r="593" spans="24:35" x14ac:dyDescent="0.25">
      <c r="X593" t="str">
        <v>Ghana</v>
      </c>
      <c r="Y593">
        <v>58.9</v>
      </c>
      <c r="Z593" s="8">
        <v>60.394782817100022</v>
      </c>
      <c r="AA593" s="8">
        <v>-1.4947828171000239</v>
      </c>
      <c r="AB593" s="8">
        <v>-1.4991975373654096</v>
      </c>
      <c r="AC593" s="8">
        <v>2.9447221966118261E-3</v>
      </c>
      <c r="AD593" s="8">
        <v>-0.41631338122925499</v>
      </c>
      <c r="AE593" s="8">
        <v>2.6940908250635037E-5</v>
      </c>
      <c r="AF593" s="8">
        <v>-0.37168505980560429</v>
      </c>
      <c r="AG593" s="8">
        <v>-0.3165000833098352</v>
      </c>
      <c r="AH593" s="8">
        <v>0.64522351261346245</v>
      </c>
      <c r="AI593" s="8">
        <v>-1.4991975373654096</v>
      </c>
    </row>
    <row r="594" spans="24:35" x14ac:dyDescent="0.25">
      <c r="X594" t="str">
        <v>Ghana</v>
      </c>
      <c r="Y594">
        <v>58.3</v>
      </c>
      <c r="Z594" s="8">
        <v>63.561208960196218</v>
      </c>
      <c r="AA594" s="8">
        <v>-5.2612089601962211</v>
      </c>
      <c r="AB594" s="8">
        <v>-5.355899777345063</v>
      </c>
      <c r="AC594" s="8">
        <v>1.7679721631344826E-2</v>
      </c>
      <c r="AD594" s="8">
        <v>-1.4762533227605081</v>
      </c>
      <c r="AE594" s="8">
        <v>2.0643840199981089E-3</v>
      </c>
      <c r="AF594" s="8">
        <v>-0.37168505980560429</v>
      </c>
      <c r="AG594" s="8">
        <v>-0.31579952259060518</v>
      </c>
      <c r="AH594" s="8">
        <v>1.2150116554010946</v>
      </c>
      <c r="AI594" s="8">
        <v>-5.355899777345063</v>
      </c>
    </row>
    <row r="595" spans="24:35" x14ac:dyDescent="0.25">
      <c r="X595" t="str">
        <v>Ghana</v>
      </c>
      <c r="Y595">
        <v>57.9</v>
      </c>
      <c r="Z595" s="8">
        <v>62.791741119074103</v>
      </c>
      <c r="AA595" s="8">
        <v>-4.8917411190741049</v>
      </c>
      <c r="AB595" s="8">
        <v>-4.9646595070312758</v>
      </c>
      <c r="AC595" s="8">
        <v>1.4687490220406619E-2</v>
      </c>
      <c r="AD595" s="8">
        <v>-1.3704978501844876</v>
      </c>
      <c r="AE595" s="8">
        <v>1.4735901504001401E-3</v>
      </c>
      <c r="AF595" s="8">
        <v>-0.36030729595554811</v>
      </c>
      <c r="AG595" s="8">
        <v>-0.31414428801516664</v>
      </c>
      <c r="AH595" s="8">
        <v>1.1706826428133661</v>
      </c>
      <c r="AI595" s="8">
        <v>-4.9646595070312758</v>
      </c>
    </row>
    <row r="596" spans="24:35" x14ac:dyDescent="0.25">
      <c r="X596" t="str">
        <v>Ghana</v>
      </c>
      <c r="Y596">
        <v>57.6</v>
      </c>
      <c r="Z596" s="8">
        <v>62.943684372371145</v>
      </c>
      <c r="AA596" s="8">
        <v>-5.3436843723711434</v>
      </c>
      <c r="AB596" s="8">
        <v>-5.4614404672324435</v>
      </c>
      <c r="AC596" s="8">
        <v>2.1561361982761353E-2</v>
      </c>
      <c r="AD596" s="8">
        <v>-1.5023665065073819</v>
      </c>
      <c r="AE596" s="8">
        <v>2.6178260273613612E-3</v>
      </c>
      <c r="AF596" s="8">
        <v>-0.36030729595554811</v>
      </c>
      <c r="AG596" s="8">
        <v>-0.31127727088297735</v>
      </c>
      <c r="AH596" s="8">
        <v>1.2257106128721338</v>
      </c>
      <c r="AI596" s="8">
        <v>-5.4614404672324435</v>
      </c>
    </row>
    <row r="597" spans="24:35" x14ac:dyDescent="0.25">
      <c r="X597" t="str">
        <v>Greece</v>
      </c>
      <c r="Y597">
        <v>88</v>
      </c>
      <c r="Z597" s="8">
        <v>80.821113705580885</v>
      </c>
      <c r="AA597" s="8">
        <v>7.1788862944191152</v>
      </c>
      <c r="AB597" s="8">
        <v>7.2201844218211351</v>
      </c>
      <c r="AC597" s="8">
        <v>5.7198161417050522E-3</v>
      </c>
      <c r="AD597" s="8">
        <v>2.0021867105954105</v>
      </c>
      <c r="AE597" s="8">
        <v>1.2137488543695666E-3</v>
      </c>
      <c r="AF597" s="8">
        <v>-0.36030729595554811</v>
      </c>
      <c r="AG597" s="8">
        <v>-0.31053203253865014</v>
      </c>
      <c r="AH597" s="8">
        <v>1.414986470110372</v>
      </c>
      <c r="AI597" s="8">
        <v>7.2201844218211351</v>
      </c>
    </row>
    <row r="598" spans="24:35" x14ac:dyDescent="0.25">
      <c r="X598" t="str">
        <v>Greece</v>
      </c>
      <c r="Y598">
        <v>86</v>
      </c>
      <c r="Z598" s="8">
        <v>80.716260937566886</v>
      </c>
      <c r="AA598" s="8">
        <v>5.2837390624331135</v>
      </c>
      <c r="AB598" s="8">
        <v>5.3155376751238679</v>
      </c>
      <c r="AC598" s="8">
        <v>5.9822006040082774E-3</v>
      </c>
      <c r="AD598" s="8">
        <v>1.4738258618985216</v>
      </c>
      <c r="AE598" s="8">
        <v>6.8802711854213663E-4</v>
      </c>
      <c r="AF598" s="8">
        <v>-0.36030729595554811</v>
      </c>
      <c r="AG598" s="8">
        <v>-0.31016724542618201</v>
      </c>
      <c r="AH598" s="8">
        <v>1.2140122989074376</v>
      </c>
      <c r="AI598" s="8">
        <v>5.3155376751238679</v>
      </c>
    </row>
    <row r="599" spans="24:35" x14ac:dyDescent="0.25">
      <c r="X599" t="str">
        <v>Greece</v>
      </c>
      <c r="Y599">
        <v>84</v>
      </c>
      <c r="Z599" s="8">
        <v>80.477776946886365</v>
      </c>
      <c r="AA599" s="8">
        <v>3.5222230531136347</v>
      </c>
      <c r="AB599" s="8">
        <v>3.5384896341716732</v>
      </c>
      <c r="AC599" s="8">
        <v>4.5970407546060419E-3</v>
      </c>
      <c r="AD599" s="8">
        <v>0.98179153486517157</v>
      </c>
      <c r="AE599" s="8">
        <v>2.3429573983296356E-4</v>
      </c>
      <c r="AF599" s="8">
        <v>-0.36030729595554811</v>
      </c>
      <c r="AG599" s="8">
        <v>-0.3091049548626586</v>
      </c>
      <c r="AH599" s="8">
        <v>0.99085394224636936</v>
      </c>
      <c r="AI599" s="8">
        <v>3.5384896341716732</v>
      </c>
    </row>
    <row r="600" spans="24:35" x14ac:dyDescent="0.25">
      <c r="X600" t="str">
        <v>Greece</v>
      </c>
      <c r="Y600">
        <v>85</v>
      </c>
      <c r="Z600" s="8">
        <v>80.758838530319963</v>
      </c>
      <c r="AA600" s="8">
        <v>4.241161469680037</v>
      </c>
      <c r="AB600" s="8">
        <v>4.2623896529111702</v>
      </c>
      <c r="AC600" s="8">
        <v>4.9803478705035941E-3</v>
      </c>
      <c r="AD600" s="8">
        <v>1.1824175574653653</v>
      </c>
      <c r="AE600" s="8">
        <v>3.6831224611498118E-4</v>
      </c>
      <c r="AF600" s="8">
        <v>-0.36030729595554811</v>
      </c>
      <c r="AG600" s="8">
        <v>-0.30852975880176026</v>
      </c>
      <c r="AH600" s="8">
        <v>1.0873902507680329</v>
      </c>
      <c r="AI600" s="8">
        <v>4.2623896529111702</v>
      </c>
    </row>
    <row r="601" spans="24:35" x14ac:dyDescent="0.25">
      <c r="X601" t="str">
        <v>Greece</v>
      </c>
      <c r="Y601">
        <v>83</v>
      </c>
      <c r="Z601" s="8">
        <v>80.369909363280527</v>
      </c>
      <c r="AA601" s="8">
        <v>2.6300906367194727</v>
      </c>
      <c r="AB601" s="8">
        <v>2.6430404391989217</v>
      </c>
      <c r="AC601" s="8">
        <v>4.8995854499199101E-3</v>
      </c>
      <c r="AD601" s="8">
        <v>0.73322818944917145</v>
      </c>
      <c r="AE601" s="8">
        <v>1.3932117702957788E-4</v>
      </c>
      <c r="AF601" s="8">
        <v>-0.35059197017921911</v>
      </c>
      <c r="AG601" s="8">
        <v>-0.30421125913823127</v>
      </c>
      <c r="AH601" s="8">
        <v>0.85628744557489078</v>
      </c>
      <c r="AI601" s="8">
        <v>2.6430404391989217</v>
      </c>
    </row>
    <row r="602" spans="24:35" x14ac:dyDescent="0.25">
      <c r="X602" t="str">
        <v>Greece</v>
      </c>
      <c r="Y602">
        <v>80</v>
      </c>
      <c r="Z602" s="8">
        <v>78.776314321087128</v>
      </c>
      <c r="AA602" s="8">
        <v>1.2236856789128723</v>
      </c>
      <c r="AB602" s="8">
        <v>1.2288368823604858</v>
      </c>
      <c r="AC602" s="8">
        <v>4.1919342766784384E-3</v>
      </c>
      <c r="AD602" s="8">
        <v>0.34102321891779036</v>
      </c>
      <c r="AE602" s="8">
        <v>2.5766363134035744E-5</v>
      </c>
      <c r="AF602" s="8">
        <v>-0.35059197017921911</v>
      </c>
      <c r="AG602" s="8">
        <v>-0.30325091492920242</v>
      </c>
      <c r="AH602" s="8">
        <v>0.58397193333052433</v>
      </c>
      <c r="AI602" s="8">
        <v>1.2288368823604858</v>
      </c>
    </row>
    <row r="603" spans="24:35" x14ac:dyDescent="0.25">
      <c r="X603" t="str">
        <v>Greece</v>
      </c>
      <c r="Y603">
        <v>79.900000000000006</v>
      </c>
      <c r="Z603" s="8">
        <v>80.094563830782846</v>
      </c>
      <c r="AA603" s="8">
        <v>-0.19456383078284034</v>
      </c>
      <c r="AB603" s="8">
        <v>-0.19597345664923435</v>
      </c>
      <c r="AC603" s="8">
        <v>7.192942812235298E-3</v>
      </c>
      <c r="AD603" s="8">
        <v>-5.4303968973709989E-2</v>
      </c>
      <c r="AE603" s="8">
        <v>1.1244788618211803E-6</v>
      </c>
      <c r="AF603" s="8">
        <v>-0.35059197017921911</v>
      </c>
      <c r="AG603" s="8">
        <v>-0.30303822435016903</v>
      </c>
      <c r="AH603" s="8">
        <v>0.23303212004723725</v>
      </c>
      <c r="AI603" s="8">
        <v>-0.19597345664923435</v>
      </c>
    </row>
    <row r="604" spans="24:35" x14ac:dyDescent="0.25">
      <c r="X604" t="str">
        <v>Greece</v>
      </c>
      <c r="Y604">
        <v>79.400000000000006</v>
      </c>
      <c r="Z604" s="8">
        <v>81.599015479560023</v>
      </c>
      <c r="AA604" s="8">
        <v>-2.1990154795600176</v>
      </c>
      <c r="AB604" s="8">
        <v>-2.2104660597922479</v>
      </c>
      <c r="AC604" s="8">
        <v>5.1801655951716425E-3</v>
      </c>
      <c r="AD604" s="8">
        <v>-0.61313761544588541</v>
      </c>
      <c r="AE604" s="8">
        <v>1.0302948469890473E-4</v>
      </c>
      <c r="AF604" s="8">
        <v>-0.35059197017921911</v>
      </c>
      <c r="AG604" s="8">
        <v>-0.30214526488004373</v>
      </c>
      <c r="AH604" s="8">
        <v>0.78303104373063359</v>
      </c>
      <c r="AI604" s="8">
        <v>-2.2104660597922479</v>
      </c>
    </row>
    <row r="605" spans="24:35" x14ac:dyDescent="0.25">
      <c r="X605" t="str">
        <v>Greece</v>
      </c>
      <c r="Y605">
        <v>79.7</v>
      </c>
      <c r="Z605" s="8">
        <v>78.582326686678357</v>
      </c>
      <c r="AA605" s="8">
        <v>1.1176733133216459</v>
      </c>
      <c r="AB605" s="8">
        <v>1.1222086111102332</v>
      </c>
      <c r="AC605" s="8">
        <v>4.0414034821034004E-3</v>
      </c>
      <c r="AD605" s="8">
        <v>0.31145559066345074</v>
      </c>
      <c r="AE605" s="8">
        <v>2.0717129829010656E-5</v>
      </c>
      <c r="AF605" s="8">
        <v>-0.35059197017921911</v>
      </c>
      <c r="AG605" s="8">
        <v>-0.29980103103961719</v>
      </c>
      <c r="AH605" s="8">
        <v>0.55808206445239816</v>
      </c>
      <c r="AI605" s="8">
        <v>1.1222086111102332</v>
      </c>
    </row>
    <row r="606" spans="24:35" x14ac:dyDescent="0.25">
      <c r="X606" t="str">
        <v>Greece</v>
      </c>
      <c r="Y606">
        <v>79.3</v>
      </c>
      <c r="Z606" s="8">
        <v>77.100310260402097</v>
      </c>
      <c r="AA606" s="8">
        <v>2.1996897395979005</v>
      </c>
      <c r="AB606" s="8">
        <v>2.2219295956015501</v>
      </c>
      <c r="AC606" s="8">
        <v>1.0009253239920326E-2</v>
      </c>
      <c r="AD606" s="8">
        <v>0.61481966952757827</v>
      </c>
      <c r="AE606" s="8">
        <v>2.0114648478459151E-4</v>
      </c>
      <c r="AF606" s="8">
        <v>-0.35059197017921911</v>
      </c>
      <c r="AG606" s="8">
        <v>-0.29769442285614045</v>
      </c>
      <c r="AH606" s="8">
        <v>0.78410437412858391</v>
      </c>
      <c r="AI606" s="8">
        <v>2.2219295956015501</v>
      </c>
    </row>
    <row r="607" spans="24:35" x14ac:dyDescent="0.25">
      <c r="X607" t="str">
        <v>Greece</v>
      </c>
      <c r="Y607">
        <v>79.2</v>
      </c>
      <c r="Z607" s="8">
        <v>77.501621776940596</v>
      </c>
      <c r="AA607" s="8">
        <v>1.6983782230594073</v>
      </c>
      <c r="AB607" s="8">
        <v>1.73756965658116</v>
      </c>
      <c r="AC607" s="8">
        <v>2.2555316486629767E-2</v>
      </c>
      <c r="AD607" s="8">
        <v>0.47773846518780005</v>
      </c>
      <c r="AE607" s="8">
        <v>2.7719382769517099E-4</v>
      </c>
      <c r="AF607" s="8">
        <v>-0.35059197017921911</v>
      </c>
      <c r="AG607" s="8">
        <v>-0.29725602016442992</v>
      </c>
      <c r="AH607" s="8">
        <v>0.691186273871089</v>
      </c>
      <c r="AI607" s="8">
        <v>1.73756965658116</v>
      </c>
    </row>
    <row r="608" spans="24:35" x14ac:dyDescent="0.25">
      <c r="X608" t="str">
        <v>Greece</v>
      </c>
      <c r="Y608">
        <v>79.099999999999994</v>
      </c>
      <c r="Z608" s="8">
        <v>77.968829890655869</v>
      </c>
      <c r="AA608" s="8">
        <v>1.1311701093441258</v>
      </c>
      <c r="AB608" s="8">
        <v>1.134606033813631</v>
      </c>
      <c r="AC608" s="8">
        <v>3.0282973711646182E-3</v>
      </c>
      <c r="AD608" s="8">
        <v>0.31505646546255067</v>
      </c>
      <c r="AE608" s="8">
        <v>1.5868609746152672E-5</v>
      </c>
      <c r="AF608" s="8">
        <v>-0.35059197017921911</v>
      </c>
      <c r="AG608" s="8">
        <v>-0.29693079125117705</v>
      </c>
      <c r="AH608" s="8">
        <v>0.56129890919415715</v>
      </c>
      <c r="AI608" s="8">
        <v>1.134606033813631</v>
      </c>
    </row>
    <row r="609" spans="24:35" x14ac:dyDescent="0.25">
      <c r="X609" t="str">
        <v>Greece</v>
      </c>
      <c r="Y609">
        <v>79</v>
      </c>
      <c r="Z609" s="8">
        <v>76.471835482363588</v>
      </c>
      <c r="AA609" s="8">
        <v>2.5281645176364123</v>
      </c>
      <c r="AB609" s="8">
        <v>2.5357311700342078</v>
      </c>
      <c r="AC609" s="8">
        <v>2.9840120621672296E-3</v>
      </c>
      <c r="AD609" s="8">
        <v>0.70413537320773678</v>
      </c>
      <c r="AE609" s="8">
        <v>7.8101104423392611E-5</v>
      </c>
      <c r="AF609" s="8">
        <v>-0.337689309602062</v>
      </c>
      <c r="AG609" s="8">
        <v>-0.29047617755895305</v>
      </c>
      <c r="AH609" s="8">
        <v>0.8391277454641437</v>
      </c>
      <c r="AI609" s="8">
        <v>2.5357311700342078</v>
      </c>
    </row>
    <row r="610" spans="24:35" x14ac:dyDescent="0.25">
      <c r="X610" t="str">
        <v>Greece</v>
      </c>
      <c r="Y610">
        <v>78.7</v>
      </c>
      <c r="Z610" s="8">
        <v>76.333442968279343</v>
      </c>
      <c r="AA610" s="8">
        <v>2.3665570317206601</v>
      </c>
      <c r="AB610" s="8">
        <v>2.4190690682417779</v>
      </c>
      <c r="AC610" s="8">
        <v>2.1707539156492366E-2</v>
      </c>
      <c r="AD610" s="8">
        <v>0.66540263054870308</v>
      </c>
      <c r="AE610" s="8">
        <v>5.1707949065852026E-4</v>
      </c>
      <c r="AF610" s="8">
        <v>-0.337689309602062</v>
      </c>
      <c r="AG610" s="8">
        <v>-0.28861262193054066</v>
      </c>
      <c r="AH610" s="8">
        <v>0.81572215278776328</v>
      </c>
      <c r="AI610" s="8">
        <v>2.4190690682417779</v>
      </c>
    </row>
    <row r="611" spans="24:35" x14ac:dyDescent="0.25">
      <c r="X611" t="str">
        <v>Greece</v>
      </c>
      <c r="Y611">
        <v>78.2</v>
      </c>
      <c r="Z611" s="8">
        <v>75.414843974549967</v>
      </c>
      <c r="AA611" s="8">
        <v>2.7851560254500356</v>
      </c>
      <c r="AB611" s="8">
        <v>2.7926128636096048</v>
      </c>
      <c r="AC611" s="8">
        <v>2.6702011785231274E-3</v>
      </c>
      <c r="AD611" s="8">
        <v>0.77558968340026235</v>
      </c>
      <c r="AE611" s="8">
        <v>8.4764818063470267E-5</v>
      </c>
      <c r="AF611" s="8">
        <v>-0.337689309602062</v>
      </c>
      <c r="AG611" s="8">
        <v>-0.28834254103048124</v>
      </c>
      <c r="AH611" s="8">
        <v>0.88067569706462456</v>
      </c>
      <c r="AI611" s="8">
        <v>2.7926128636096048</v>
      </c>
    </row>
    <row r="612" spans="24:35" x14ac:dyDescent="0.25">
      <c r="X612" t="str">
        <v>Guatemala</v>
      </c>
      <c r="Y612">
        <v>71.7</v>
      </c>
      <c r="Z612" s="8">
        <v>68.831653530212932</v>
      </c>
      <c r="AA612" s="8">
        <v>2.8683464697870704</v>
      </c>
      <c r="AB612" s="8">
        <v>2.8764279447010859</v>
      </c>
      <c r="AC612" s="8">
        <v>2.8095523577786937E-3</v>
      </c>
      <c r="AD612" s="8">
        <v>0.79881175267637272</v>
      </c>
      <c r="AE612" s="8">
        <v>9.4622476642499927E-5</v>
      </c>
      <c r="AF612" s="8">
        <v>-0.337689309602062</v>
      </c>
      <c r="AG612" s="8">
        <v>-0.28708503895050974</v>
      </c>
      <c r="AH612" s="8">
        <v>0.89376269371482087</v>
      </c>
      <c r="AI612" s="8">
        <v>2.8764279447010859</v>
      </c>
    </row>
    <row r="613" spans="24:35" x14ac:dyDescent="0.25">
      <c r="X613" t="str">
        <v>Guatemala</v>
      </c>
      <c r="Y613">
        <v>71.400000000000006</v>
      </c>
      <c r="Z613" s="8">
        <v>69.070331464394471</v>
      </c>
      <c r="AA613" s="8">
        <v>2.3296685356055349</v>
      </c>
      <c r="AB613" s="8">
        <v>2.3356508071422888</v>
      </c>
      <c r="AC613" s="8">
        <v>2.5612867807381983E-3</v>
      </c>
      <c r="AD613" s="8">
        <v>0.64871346997292378</v>
      </c>
      <c r="AE613" s="8">
        <v>5.6875367819497191E-5</v>
      </c>
      <c r="AF613" s="8">
        <v>-0.337689309602062</v>
      </c>
      <c r="AG613" s="8">
        <v>-0.28653359563588643</v>
      </c>
      <c r="AH613" s="8">
        <v>0.80542750758396864</v>
      </c>
      <c r="AI613" s="8">
        <v>2.3356508071422888</v>
      </c>
    </row>
    <row r="614" spans="24:35" x14ac:dyDescent="0.25">
      <c r="X614" t="str">
        <v>Guatemala</v>
      </c>
      <c r="Y614">
        <v>71.3</v>
      </c>
      <c r="Z614" s="8">
        <v>69.151720780768528</v>
      </c>
      <c r="AA614" s="8">
        <v>2.148279219231469</v>
      </c>
      <c r="AB614" s="8">
        <v>2.1547188653021268</v>
      </c>
      <c r="AC614" s="8">
        <v>2.9886247223973976E-3</v>
      </c>
      <c r="AD614" s="8">
        <v>0.59833245757042508</v>
      </c>
      <c r="AE614" s="8">
        <v>5.6481054374836356E-5</v>
      </c>
      <c r="AF614" s="8">
        <v>-0.337689309602062</v>
      </c>
      <c r="AG614" s="8">
        <v>-0.28650963612972413</v>
      </c>
      <c r="AH614" s="8">
        <v>0.77351952630197063</v>
      </c>
      <c r="AI614" s="8">
        <v>2.1547188653021268</v>
      </c>
    </row>
    <row r="615" spans="24:35" x14ac:dyDescent="0.25">
      <c r="X615" t="str">
        <v>Guatemala</v>
      </c>
      <c r="Y615">
        <v>71.099999999999994</v>
      </c>
      <c r="Z615" s="8">
        <v>68.68357315675992</v>
      </c>
      <c r="AA615" s="8">
        <v>2.4164268432400746</v>
      </c>
      <c r="AB615" s="8">
        <v>2.4227709950030425</v>
      </c>
      <c r="AC615" s="8">
        <v>2.6185519704721143E-3</v>
      </c>
      <c r="AD615" s="8">
        <v>0.67289128011378707</v>
      </c>
      <c r="AE615" s="8">
        <v>6.2565671748958238E-5</v>
      </c>
      <c r="AF615" s="8">
        <v>-0.337689309602062</v>
      </c>
      <c r="AG615" s="8">
        <v>-0.28506417902857184</v>
      </c>
      <c r="AH615" s="8">
        <v>0.82029950634739934</v>
      </c>
      <c r="AI615" s="8">
        <v>2.4227709950030425</v>
      </c>
    </row>
    <row r="616" spans="24:35" x14ac:dyDescent="0.25">
      <c r="X616" t="str">
        <v>Guatemala</v>
      </c>
      <c r="Y616">
        <v>77</v>
      </c>
      <c r="Z616" s="8">
        <v>68.756906454536491</v>
      </c>
      <c r="AA616" s="8">
        <v>8.243093545463509</v>
      </c>
      <c r="AB616" s="8">
        <v>8.2672903547949019</v>
      </c>
      <c r="AC616" s="8">
        <v>2.9268125701377044E-3</v>
      </c>
      <c r="AD616" s="8">
        <v>2.2957711888144985</v>
      </c>
      <c r="AE616" s="8">
        <v>8.1427570194858145E-4</v>
      </c>
      <c r="AF616" s="8">
        <v>-0.337689309602062</v>
      </c>
      <c r="AG616" s="8">
        <v>-0.28414607958222099</v>
      </c>
      <c r="AH616" s="8">
        <v>1.5151802496120712</v>
      </c>
      <c r="AI616" s="8">
        <v>8.2672903547949019</v>
      </c>
    </row>
    <row r="617" spans="24:35" x14ac:dyDescent="0.25">
      <c r="X617" t="str">
        <v>Guatemala</v>
      </c>
      <c r="Y617">
        <v>76</v>
      </c>
      <c r="Z617" s="8">
        <v>68.459306095821461</v>
      </c>
      <c r="AA617" s="8">
        <v>7.5406939041785392</v>
      </c>
      <c r="AB617" s="8">
        <v>7.5625539305400968</v>
      </c>
      <c r="AC617" s="8">
        <v>2.8905613847299682E-3</v>
      </c>
      <c r="AD617" s="8">
        <v>2.100108777843503</v>
      </c>
      <c r="AE617" s="8">
        <v>6.7292916109005488E-4</v>
      </c>
      <c r="AF617" s="8">
        <v>-0.337689309602062</v>
      </c>
      <c r="AG617" s="8">
        <v>-0.27991116905418378</v>
      </c>
      <c r="AH617" s="8">
        <v>1.4491752060546381</v>
      </c>
      <c r="AI617" s="8">
        <v>7.5625539305400968</v>
      </c>
    </row>
    <row r="618" spans="24:35" x14ac:dyDescent="0.25">
      <c r="X618" t="str">
        <v>Guatemala</v>
      </c>
      <c r="Y618">
        <v>79</v>
      </c>
      <c r="Z618" s="8">
        <v>71.543169840567288</v>
      </c>
      <c r="AA618" s="8">
        <v>7.4568301594327124</v>
      </c>
      <c r="AB618" s="8">
        <v>7.4878320899628701</v>
      </c>
      <c r="AC618" s="8">
        <v>4.1403079232659526E-3</v>
      </c>
      <c r="AD618" s="8">
        <v>2.0780551348088401</v>
      </c>
      <c r="AE618" s="8">
        <v>9.4491995020779169E-4</v>
      </c>
      <c r="AF618" s="8">
        <v>-0.337689309602062</v>
      </c>
      <c r="AG618" s="8">
        <v>-0.27987217570266443</v>
      </c>
      <c r="AH618" s="8">
        <v>1.4415460918086664</v>
      </c>
      <c r="AI618" s="8">
        <v>7.4878320899628701</v>
      </c>
    </row>
    <row r="619" spans="24:35" x14ac:dyDescent="0.25">
      <c r="X619" t="str">
        <v>Guatemala</v>
      </c>
      <c r="Y619">
        <v>75</v>
      </c>
      <c r="Z619" s="8">
        <v>67.949456634375323</v>
      </c>
      <c r="AA619" s="8">
        <v>7.0505433656246765</v>
      </c>
      <c r="AB619" s="8">
        <v>7.0694391861274113</v>
      </c>
      <c r="AC619" s="8">
        <v>2.6728881888983241E-3</v>
      </c>
      <c r="AD619" s="8">
        <v>1.963385897662121</v>
      </c>
      <c r="AE619" s="8">
        <v>5.4375204118129134E-4</v>
      </c>
      <c r="AF619" s="8">
        <v>-0.32163939638952632</v>
      </c>
      <c r="AG619" s="8">
        <v>-0.27933298789180283</v>
      </c>
      <c r="AH619" s="8">
        <v>1.4012087273715224</v>
      </c>
      <c r="AI619" s="8">
        <v>7.0694391861274113</v>
      </c>
    </row>
    <row r="620" spans="24:35" x14ac:dyDescent="0.25">
      <c r="X620" t="str">
        <v>Guatemala</v>
      </c>
      <c r="Y620">
        <v>69.7</v>
      </c>
      <c r="Z620" s="8">
        <v>69.932005174774829</v>
      </c>
      <c r="AA620" s="8">
        <v>-0.23200517477482663</v>
      </c>
      <c r="AB620" s="8">
        <v>-0.23586644923627328</v>
      </c>
      <c r="AC620" s="8">
        <v>1.6370596470796587E-2</v>
      </c>
      <c r="AD620" s="8">
        <v>-6.5055469012904099E-2</v>
      </c>
      <c r="AE620" s="8">
        <v>3.7072086037614841E-6</v>
      </c>
      <c r="AF620" s="8">
        <v>-0.32163939638952632</v>
      </c>
      <c r="AG620" s="8">
        <v>-0.2787301380018809</v>
      </c>
      <c r="AH620" s="8">
        <v>0.25505973616567573</v>
      </c>
      <c r="AI620" s="8">
        <v>-0.23586644923627328</v>
      </c>
    </row>
    <row r="621" spans="24:35" x14ac:dyDescent="0.25">
      <c r="X621" t="str">
        <v>Guatemala</v>
      </c>
      <c r="Y621">
        <v>69.2</v>
      </c>
      <c r="Z621" s="8">
        <v>69.943421713498026</v>
      </c>
      <c r="AA621" s="8">
        <v>-0.743421713498023</v>
      </c>
      <c r="AB621" s="8">
        <v>-0.74665116094735018</v>
      </c>
      <c r="AC621" s="8">
        <v>4.3252426544540578E-3</v>
      </c>
      <c r="AD621" s="8">
        <v>-0.20719457733297092</v>
      </c>
      <c r="AE621" s="8">
        <v>9.8151321041643183E-6</v>
      </c>
      <c r="AF621" s="8">
        <v>-0.32163939638952632</v>
      </c>
      <c r="AG621" s="8">
        <v>-0.27809792371166742</v>
      </c>
      <c r="AH621" s="8">
        <v>0.4551863105729026</v>
      </c>
      <c r="AI621" s="8">
        <v>-0.74665116094735018</v>
      </c>
    </row>
    <row r="622" spans="24:35" x14ac:dyDescent="0.25">
      <c r="X622" t="str">
        <v>Guinea</v>
      </c>
      <c r="Y622">
        <v>58.1</v>
      </c>
      <c r="Z622" s="8">
        <v>60.823518821625925</v>
      </c>
      <c r="AA622" s="8">
        <v>-2.7235188216259232</v>
      </c>
      <c r="AB622" s="8">
        <v>-2.7348981909631251</v>
      </c>
      <c r="AC622" s="8">
        <v>4.1608018078341724E-3</v>
      </c>
      <c r="AD622" s="8">
        <v>-0.7589928142189305</v>
      </c>
      <c r="AE622" s="8">
        <v>1.2668043324843892E-4</v>
      </c>
      <c r="AF622" s="8">
        <v>-0.32163939638952632</v>
      </c>
      <c r="AG622" s="8">
        <v>-0.27791106217407591</v>
      </c>
      <c r="AH622" s="8">
        <v>0.87120193653304656</v>
      </c>
      <c r="AI622" s="8">
        <v>-2.7348981909631251</v>
      </c>
    </row>
    <row r="623" spans="24:35" x14ac:dyDescent="0.25">
      <c r="X623" t="str">
        <v>Guinea</v>
      </c>
      <c r="Y623">
        <v>58.8</v>
      </c>
      <c r="Z623" s="8">
        <v>60.909436664228565</v>
      </c>
      <c r="AA623" s="8">
        <v>-2.1094366642285678</v>
      </c>
      <c r="AB623" s="8">
        <v>-2.1150023676691938</v>
      </c>
      <c r="AC623" s="8">
        <v>2.6315353238869957E-3</v>
      </c>
      <c r="AD623" s="8">
        <v>-0.58740895880638355</v>
      </c>
      <c r="AE623" s="8">
        <v>4.7916060260918908E-5</v>
      </c>
      <c r="AF623" s="8">
        <v>-0.32163939638952632</v>
      </c>
      <c r="AG623" s="8">
        <v>-0.27532921838131508</v>
      </c>
      <c r="AH623" s="8">
        <v>0.76642609481044133</v>
      </c>
      <c r="AI623" s="8">
        <v>-2.1150023676691938</v>
      </c>
    </row>
    <row r="624" spans="24:35" x14ac:dyDescent="0.25">
      <c r="X624" t="str">
        <v>Guinea</v>
      </c>
      <c r="Y624">
        <v>58.4</v>
      </c>
      <c r="Z624" s="8">
        <v>60.328008981383483</v>
      </c>
      <c r="AA624" s="8">
        <v>-1.9280089813834849</v>
      </c>
      <c r="AB624" s="8">
        <v>-1.9329452437883317</v>
      </c>
      <c r="AC624" s="8">
        <v>2.5537518047703297E-3</v>
      </c>
      <c r="AD624" s="8">
        <v>-0.53686636239047725</v>
      </c>
      <c r="AE624" s="8">
        <v>3.8838993992666913E-5</v>
      </c>
      <c r="AF624" s="8">
        <v>-0.32163939638952632</v>
      </c>
      <c r="AG624" s="8">
        <v>-0.27471796991549446</v>
      </c>
      <c r="AH624" s="8">
        <v>0.73271165023525953</v>
      </c>
      <c r="AI624" s="8">
        <v>-1.9329452437883317</v>
      </c>
    </row>
    <row r="625" spans="24:35" x14ac:dyDescent="0.25">
      <c r="X625" t="str">
        <v>Guinea</v>
      </c>
      <c r="Y625">
        <v>58.1</v>
      </c>
      <c r="Z625" s="8">
        <v>64.335595635047824</v>
      </c>
      <c r="AA625" s="8">
        <v>-6.2355956350478223</v>
      </c>
      <c r="AB625" s="8">
        <v>-6.2681813801061415</v>
      </c>
      <c r="AC625" s="8">
        <v>5.198596384230229E-3</v>
      </c>
      <c r="AD625" s="8">
        <v>-1.7386479045139271</v>
      </c>
      <c r="AE625" s="8">
        <v>8.31417943222862E-4</v>
      </c>
      <c r="AF625" s="8">
        <v>-0.31204933220437475</v>
      </c>
      <c r="AG625" s="8">
        <v>-0.27464443227695667</v>
      </c>
      <c r="AH625" s="8">
        <v>1.3185779857535644</v>
      </c>
      <c r="AI625" s="8">
        <v>-6.2681813801061415</v>
      </c>
    </row>
    <row r="626" spans="24:35" x14ac:dyDescent="0.25">
      <c r="X626" t="str">
        <v>Guinea</v>
      </c>
      <c r="Y626">
        <v>57.8</v>
      </c>
      <c r="Z626" s="8">
        <v>59.063421682016561</v>
      </c>
      <c r="AA626" s="8">
        <v>-1.2634216820165634</v>
      </c>
      <c r="AB626" s="8">
        <v>-1.2679808708988076</v>
      </c>
      <c r="AC626" s="8">
        <v>3.5956290720794925E-3</v>
      </c>
      <c r="AD626" s="8">
        <v>-0.35199168588723584</v>
      </c>
      <c r="AE626" s="8">
        <v>2.3531546454211585E-5</v>
      </c>
      <c r="AF626" s="8">
        <v>-0.31204933220437475</v>
      </c>
      <c r="AG626" s="8">
        <v>-0.26919248524487588</v>
      </c>
      <c r="AH626" s="8">
        <v>0.59328887220917592</v>
      </c>
      <c r="AI626" s="8">
        <v>-1.2679808708988076</v>
      </c>
    </row>
    <row r="627" spans="24:35" x14ac:dyDescent="0.25">
      <c r="X627" t="str">
        <v>Guinea</v>
      </c>
      <c r="Y627">
        <v>57.3</v>
      </c>
      <c r="Z627" s="8">
        <v>57.973687617001609</v>
      </c>
      <c r="AA627" s="8">
        <v>-0.67368761700161173</v>
      </c>
      <c r="AB627" s="8">
        <v>-0.68085038972430556</v>
      </c>
      <c r="AC627" s="8">
        <v>1.052033285255834E-2</v>
      </c>
      <c r="AD627" s="8">
        <v>-0.18834626802110582</v>
      </c>
      <c r="AE627" s="8">
        <v>1.9851029924595605E-5</v>
      </c>
      <c r="AF627" s="8">
        <v>-0.31204933220437475</v>
      </c>
      <c r="AG627" s="8">
        <v>-0.26910562581431735</v>
      </c>
      <c r="AH627" s="8">
        <v>0.43398878789792006</v>
      </c>
      <c r="AI627" s="8">
        <v>-0.68085038972430556</v>
      </c>
    </row>
    <row r="628" spans="24:35" x14ac:dyDescent="0.25">
      <c r="X628" t="str">
        <v>Guinea</v>
      </c>
      <c r="Y628">
        <v>56.8</v>
      </c>
      <c r="Z628" s="8">
        <v>62.433483429043207</v>
      </c>
      <c r="AA628" s="8">
        <v>-5.6334834290432099</v>
      </c>
      <c r="AB628" s="8">
        <v>-5.7191973544730548</v>
      </c>
      <c r="AC628" s="8">
        <v>1.498705502141948E-2</v>
      </c>
      <c r="AD628" s="8">
        <v>-1.5785485511020705</v>
      </c>
      <c r="AE628" s="8">
        <v>1.9954307047187181E-3</v>
      </c>
      <c r="AF628" s="8">
        <v>-0.31204933220437475</v>
      </c>
      <c r="AG628" s="8">
        <v>-0.26879350642066624</v>
      </c>
      <c r="AH628" s="8">
        <v>1.2564030209698123</v>
      </c>
      <c r="AI628" s="8">
        <v>-5.7191973544730548</v>
      </c>
    </row>
    <row r="629" spans="24:35" x14ac:dyDescent="0.25">
      <c r="X629" t="str">
        <v>Guinea</v>
      </c>
      <c r="Y629">
        <v>56.4</v>
      </c>
      <c r="Z629" s="8">
        <v>62.759379630178351</v>
      </c>
      <c r="AA629" s="8">
        <v>-6.3593796301783527</v>
      </c>
      <c r="AB629" s="8">
        <v>-6.403657417526988</v>
      </c>
      <c r="AC629" s="8">
        <v>6.9144528605552535E-3</v>
      </c>
      <c r="AD629" s="8">
        <v>-1.7746933113825774</v>
      </c>
      <c r="AE629" s="8">
        <v>1.1541551207015612E-3</v>
      </c>
      <c r="AF629" s="8">
        <v>-0.31204933220437475</v>
      </c>
      <c r="AG629" s="8">
        <v>-0.26858783424559107</v>
      </c>
      <c r="AH629" s="8">
        <v>1.3321761562881154</v>
      </c>
      <c r="AI629" s="8">
        <v>-6.403657417526988</v>
      </c>
    </row>
    <row r="630" spans="24:35" x14ac:dyDescent="0.25">
      <c r="X630" t="str">
        <v>Guinea-Bissau</v>
      </c>
      <c r="Y630">
        <v>58.4</v>
      </c>
      <c r="Z630" s="8">
        <v>61.52806238857751</v>
      </c>
      <c r="AA630" s="8">
        <v>-3.1280623885775114</v>
      </c>
      <c r="AB630" s="8">
        <v>-3.1352355129614939</v>
      </c>
      <c r="AC630" s="8">
        <v>2.2879060773354247E-3</v>
      </c>
      <c r="AD630" s="8">
        <v>-0.87091281269900622</v>
      </c>
      <c r="AE630" s="8">
        <v>9.1543753193262846E-5</v>
      </c>
      <c r="AF630" s="8">
        <v>-0.31204933220437475</v>
      </c>
      <c r="AG630" s="8">
        <v>-0.26385288809310714</v>
      </c>
      <c r="AH630" s="8">
        <v>0.93322709599486353</v>
      </c>
      <c r="AI630" s="8">
        <v>-3.1352355129614939</v>
      </c>
    </row>
    <row r="631" spans="24:35" x14ac:dyDescent="0.25">
      <c r="X631" t="str">
        <v>Guinea-Bissau</v>
      </c>
      <c r="Y631">
        <v>58.1</v>
      </c>
      <c r="Z631" s="8">
        <v>60.957447143866069</v>
      </c>
      <c r="AA631" s="8">
        <v>-2.857447143866068</v>
      </c>
      <c r="AB631" s="8">
        <v>-2.8640436930618005</v>
      </c>
      <c r="AC631" s="8">
        <v>2.3032292460177773E-3</v>
      </c>
      <c r="AD631" s="8">
        <v>-0.79557442612233831</v>
      </c>
      <c r="AE631" s="8">
        <v>7.6903592388442559E-5</v>
      </c>
      <c r="AF631" s="8">
        <v>-0.31204933220437475</v>
      </c>
      <c r="AG631" s="8">
        <v>-0.26095438556288114</v>
      </c>
      <c r="AH631" s="8">
        <v>0.89194978901412292</v>
      </c>
      <c r="AI631" s="8">
        <v>-2.8640436930618005</v>
      </c>
    </row>
    <row r="632" spans="24:35" x14ac:dyDescent="0.25">
      <c r="X632" t="str">
        <v>Guinea-Bissau</v>
      </c>
      <c r="Y632">
        <v>57.6</v>
      </c>
      <c r="Z632" s="8">
        <v>60.462894573203847</v>
      </c>
      <c r="AA632" s="8">
        <v>-2.862894573203846</v>
      </c>
      <c r="AB632" s="8">
        <v>-2.8695288241120847</v>
      </c>
      <c r="AC632" s="8">
        <v>2.311965244081989E-3</v>
      </c>
      <c r="AD632" s="8">
        <v>-0.79709459676327554</v>
      </c>
      <c r="AE632" s="8">
        <v>7.7491250038729312E-5</v>
      </c>
      <c r="AF632" s="8">
        <v>-0.31204933220437475</v>
      </c>
      <c r="AG632" s="8">
        <v>-0.26071722230990113</v>
      </c>
      <c r="AH632" s="8">
        <v>0.89280154388490818</v>
      </c>
      <c r="AI632" s="8">
        <v>-2.8695288241120847</v>
      </c>
    </row>
    <row r="633" spans="24:35" x14ac:dyDescent="0.25">
      <c r="X633" t="str">
        <v>Guinea-Bissau</v>
      </c>
      <c r="Y633">
        <v>57.1</v>
      </c>
      <c r="Z633" s="8">
        <v>59.737320032725421</v>
      </c>
      <c r="AA633" s="8">
        <v>-2.6373200327254196</v>
      </c>
      <c r="AB633" s="8">
        <v>-2.6435276769534233</v>
      </c>
      <c r="AC633" s="8">
        <v>2.3482425707598404E-3</v>
      </c>
      <c r="AD633" s="8">
        <v>-0.73430289333132159</v>
      </c>
      <c r="AE633" s="8">
        <v>6.679760064674525E-5</v>
      </c>
      <c r="AF633" s="8">
        <v>-0.31204933220437475</v>
      </c>
      <c r="AG633" s="8">
        <v>-0.26054491697731719</v>
      </c>
      <c r="AH633" s="8">
        <v>0.85691475266290151</v>
      </c>
      <c r="AI633" s="8">
        <v>-2.6435276769534233</v>
      </c>
    </row>
    <row r="634" spans="24:35" x14ac:dyDescent="0.25">
      <c r="X634" t="str">
        <v>Guinea-Bissau</v>
      </c>
      <c r="Y634">
        <v>56.7</v>
      </c>
      <c r="Z634" s="8">
        <v>59.586504167583385</v>
      </c>
      <c r="AA634" s="8">
        <v>-2.8865041675833822</v>
      </c>
      <c r="AB634" s="8">
        <v>-2.8934543442311136</v>
      </c>
      <c r="AC634" s="8">
        <v>2.4020343232954455E-3</v>
      </c>
      <c r="AD634" s="8">
        <v>-0.80370432094321764</v>
      </c>
      <c r="AE634" s="8">
        <v>8.1858288380915842E-5</v>
      </c>
      <c r="AF634" s="8">
        <v>-0.31204933220437475</v>
      </c>
      <c r="AG634" s="8">
        <v>-0.2602346195657641</v>
      </c>
      <c r="AH634" s="8">
        <v>0.89649557775998967</v>
      </c>
      <c r="AI634" s="8">
        <v>-2.8934543442311136</v>
      </c>
    </row>
    <row r="635" spans="24:35" x14ac:dyDescent="0.25">
      <c r="X635" t="str">
        <v>Guinea-Bissau</v>
      </c>
      <c r="Y635">
        <v>56.3</v>
      </c>
      <c r="Z635" s="8">
        <v>58.803311902560615</v>
      </c>
      <c r="AA635" s="8">
        <v>-2.5033119025606183</v>
      </c>
      <c r="AB635" s="8">
        <v>-2.5397929729874331</v>
      </c>
      <c r="AC635" s="8">
        <v>1.4363796897943183E-2</v>
      </c>
      <c r="AD635" s="8">
        <v>-0.70122684301760574</v>
      </c>
      <c r="AE635" s="8">
        <v>3.7715170272473723E-4</v>
      </c>
      <c r="AF635" s="8">
        <v>-0.31204933220437475</v>
      </c>
      <c r="AG635" s="8">
        <v>-0.25985532721758181</v>
      </c>
      <c r="AH635" s="8">
        <v>0.83739288450380667</v>
      </c>
      <c r="AI635" s="8">
        <v>-2.5397929729874331</v>
      </c>
    </row>
    <row r="636" spans="24:35" x14ac:dyDescent="0.25">
      <c r="X636" t="str">
        <v>Guyana</v>
      </c>
      <c r="Y636">
        <v>66</v>
      </c>
      <c r="Z636" s="8">
        <v>67.556440847682609</v>
      </c>
      <c r="AA636" s="8">
        <v>-1.5564408476826088</v>
      </c>
      <c r="AB636" s="8">
        <v>-1.5631070635042077</v>
      </c>
      <c r="AC636" s="8">
        <v>4.2647211936042567E-3</v>
      </c>
      <c r="AD636" s="8">
        <v>-0.43377304847852194</v>
      </c>
      <c r="AE636" s="8">
        <v>4.2414883476545167E-5</v>
      </c>
      <c r="AF636" s="8">
        <v>-0.31204933220437475</v>
      </c>
      <c r="AG636" s="8">
        <v>-0.25791118110765732</v>
      </c>
      <c r="AH636" s="8">
        <v>0.65861449154913221</v>
      </c>
      <c r="AI636" s="8">
        <v>-1.5631070635042077</v>
      </c>
    </row>
    <row r="637" spans="24:35" x14ac:dyDescent="0.25">
      <c r="X637" t="str">
        <v>Guyana</v>
      </c>
      <c r="Y637">
        <v>65.900000000000006</v>
      </c>
      <c r="Z637" s="8">
        <v>67.66365915077553</v>
      </c>
      <c r="AA637" s="8">
        <v>-1.7636591507755242</v>
      </c>
      <c r="AB637" s="8">
        <v>-1.7708180317549369</v>
      </c>
      <c r="AC637" s="8">
        <v>4.0426971326456363E-3</v>
      </c>
      <c r="AD637" s="8">
        <v>-0.49146906589859535</v>
      </c>
      <c r="AE637" s="8">
        <v>5.1602323884684844E-5</v>
      </c>
      <c r="AF637" s="8">
        <v>-0.29295400660571042</v>
      </c>
      <c r="AG637" s="8">
        <v>-0.25778981527301958</v>
      </c>
      <c r="AH637" s="8">
        <v>0.70104854746201095</v>
      </c>
      <c r="AI637" s="8">
        <v>-1.7708180317549369</v>
      </c>
    </row>
    <row r="638" spans="24:35" x14ac:dyDescent="0.25">
      <c r="X638" t="str">
        <v>Guyana</v>
      </c>
      <c r="Y638">
        <v>65.8</v>
      </c>
      <c r="Z638" s="8">
        <v>71.331929153292222</v>
      </c>
      <c r="AA638" s="8">
        <v>-5.531929153292225</v>
      </c>
      <c r="AB638" s="8">
        <v>-5.5590883315143547</v>
      </c>
      <c r="AC638" s="8">
        <v>4.8855453632864259E-3</v>
      </c>
      <c r="AD638" s="8">
        <v>-1.5422045636905448</v>
      </c>
      <c r="AE638" s="8">
        <v>6.1456862157623993E-4</v>
      </c>
      <c r="AF638" s="8">
        <v>-0.29295400660571042</v>
      </c>
      <c r="AG638" s="8">
        <v>-0.25763214018209746</v>
      </c>
      <c r="AH638" s="8">
        <v>1.241855290962093</v>
      </c>
      <c r="AI638" s="8">
        <v>-5.5590883315143547</v>
      </c>
    </row>
    <row r="639" spans="24:35" x14ac:dyDescent="0.25">
      <c r="X639" t="str">
        <v>Guyana</v>
      </c>
      <c r="Y639">
        <v>65.599999999999994</v>
      </c>
      <c r="Z639" s="8">
        <v>67.401790908295169</v>
      </c>
      <c r="AA639" s="8">
        <v>-1.8017909082951746</v>
      </c>
      <c r="AB639" s="8">
        <v>-1.8085360340213088</v>
      </c>
      <c r="AC639" s="8">
        <v>3.7296053820593655E-3</v>
      </c>
      <c r="AD639" s="8">
        <v>-0.50201612888831604</v>
      </c>
      <c r="AE639" s="8">
        <v>4.9655504419528612E-5</v>
      </c>
      <c r="AF639" s="8">
        <v>-0.29295400660571042</v>
      </c>
      <c r="AG639" s="8">
        <v>-0.2551753338576585</v>
      </c>
      <c r="AH639" s="8">
        <v>0.70853096537012128</v>
      </c>
      <c r="AI639" s="8">
        <v>-1.8085360340213088</v>
      </c>
    </row>
    <row r="640" spans="24:35" x14ac:dyDescent="0.25">
      <c r="X640" t="str">
        <v>Guyana</v>
      </c>
      <c r="Y640">
        <v>65.900000000000006</v>
      </c>
      <c r="Z640" s="8">
        <v>67.154868122767951</v>
      </c>
      <c r="AA640" s="8">
        <v>-1.2548681227679452</v>
      </c>
      <c r="AB640" s="8">
        <v>-1.2597482869269188</v>
      </c>
      <c r="AC640" s="8">
        <v>3.8739200597592846E-3</v>
      </c>
      <c r="AD640" s="8">
        <v>-0.34965748023949844</v>
      </c>
      <c r="AE640" s="8">
        <v>2.502467178265173E-5</v>
      </c>
      <c r="AF640" s="8">
        <v>-0.29295400660571042</v>
      </c>
      <c r="AG640" s="8">
        <v>-0.25443928915247022</v>
      </c>
      <c r="AH640" s="8">
        <v>0.59131842541857127</v>
      </c>
      <c r="AI640" s="8">
        <v>-1.2597482869269188</v>
      </c>
    </row>
    <row r="641" spans="24:35" x14ac:dyDescent="0.25">
      <c r="X641" t="str">
        <v>Guyana</v>
      </c>
      <c r="Y641">
        <v>66.099999999999994</v>
      </c>
      <c r="Z641" s="8">
        <v>67.773262018828305</v>
      </c>
      <c r="AA641" s="8">
        <v>-1.6732620188283107</v>
      </c>
      <c r="AB641" s="8">
        <v>-1.6794933101224325</v>
      </c>
      <c r="AC641" s="8">
        <v>3.7102209675771609E-3</v>
      </c>
      <c r="AD641" s="8">
        <v>-0.46620079254697061</v>
      </c>
      <c r="AE641" s="8">
        <v>4.2599697436940397E-5</v>
      </c>
      <c r="AF641" s="8">
        <v>-0.29295400660571042</v>
      </c>
      <c r="AG641" s="8">
        <v>-0.25174297406387913</v>
      </c>
      <c r="AH641" s="8">
        <v>0.68278898097946095</v>
      </c>
      <c r="AI641" s="8">
        <v>-1.6794933101224325</v>
      </c>
    </row>
    <row r="642" spans="24:35" x14ac:dyDescent="0.25">
      <c r="X642" t="str">
        <v>Guyana</v>
      </c>
      <c r="Y642">
        <v>66.3</v>
      </c>
      <c r="Z642" s="8">
        <v>66.547250257545073</v>
      </c>
      <c r="AA642" s="8">
        <v>-0.24725025754507612</v>
      </c>
      <c r="AB642" s="8">
        <v>-0.24859253460644432</v>
      </c>
      <c r="AC642" s="8">
        <v>5.3995067208803971E-3</v>
      </c>
      <c r="AD642" s="8">
        <v>-6.8946830962208897E-2</v>
      </c>
      <c r="AE642" s="8">
        <v>1.3582522508210119E-6</v>
      </c>
      <c r="AF642" s="8">
        <v>-0.29295400660571042</v>
      </c>
      <c r="AG642" s="8">
        <v>-0.25061415170702783</v>
      </c>
      <c r="AH642" s="8">
        <v>0.26257728569358185</v>
      </c>
      <c r="AI642" s="8">
        <v>-0.24859253460644432</v>
      </c>
    </row>
    <row r="643" spans="24:35" x14ac:dyDescent="0.25">
      <c r="X643" t="str">
        <v>Guyana</v>
      </c>
      <c r="Y643">
        <v>65.7</v>
      </c>
      <c r="Z643" s="8">
        <v>66.151314272435826</v>
      </c>
      <c r="AA643" s="8">
        <v>-0.45131427243582323</v>
      </c>
      <c r="AB643" s="8">
        <v>-0.4534787669089847</v>
      </c>
      <c r="AC643" s="8">
        <v>4.7730889097964968E-3</v>
      </c>
      <c r="AD643" s="8">
        <v>-0.12581137368304479</v>
      </c>
      <c r="AE643" s="8">
        <v>3.9954308705752331E-6</v>
      </c>
      <c r="AF643" s="8">
        <v>-0.29295400660571042</v>
      </c>
      <c r="AG643" s="8">
        <v>-0.2484709717588886</v>
      </c>
      <c r="AH643" s="8">
        <v>0.35469899024813251</v>
      </c>
      <c r="AI643" s="8">
        <v>-0.4534787669089847</v>
      </c>
    </row>
    <row r="644" spans="24:35" x14ac:dyDescent="0.25">
      <c r="X644" t="str">
        <v>Guyana</v>
      </c>
      <c r="Y644">
        <v>65.2</v>
      </c>
      <c r="Z644" s="8">
        <v>71.420899155136951</v>
      </c>
      <c r="AA644" s="8">
        <v>-6.2208991551369479</v>
      </c>
      <c r="AB644" s="8">
        <v>-6.2435187456068508</v>
      </c>
      <c r="AC644" s="8">
        <v>3.6228914161294447E-3</v>
      </c>
      <c r="AD644" s="8">
        <v>-1.733178058511591</v>
      </c>
      <c r="AE644" s="8">
        <v>5.7486297790912725E-4</v>
      </c>
      <c r="AF644" s="8">
        <v>-0.29295400660571042</v>
      </c>
      <c r="AG644" s="8">
        <v>-0.24530258765372495</v>
      </c>
      <c r="AH644" s="8">
        <v>1.316502206041293</v>
      </c>
      <c r="AI644" s="8">
        <v>-6.2435187456068508</v>
      </c>
    </row>
    <row r="645" spans="24:35" x14ac:dyDescent="0.25">
      <c r="X645" t="str">
        <v>Guyana</v>
      </c>
      <c r="Y645">
        <v>65</v>
      </c>
      <c r="Z645" s="8">
        <v>67.188356146222844</v>
      </c>
      <c r="AA645" s="8">
        <v>-2.1883561462228442</v>
      </c>
      <c r="AB645" s="8">
        <v>-2.193598289288845</v>
      </c>
      <c r="AC645" s="8">
        <v>2.3897461497839959E-3</v>
      </c>
      <c r="AD645" s="8">
        <v>-0.6093115950249729</v>
      </c>
      <c r="AE645" s="8">
        <v>4.6807575951233701E-5</v>
      </c>
      <c r="AF645" s="8">
        <v>-0.28028330588569778</v>
      </c>
      <c r="AG645" s="8">
        <v>-0.24314671221614731</v>
      </c>
      <c r="AH645" s="8">
        <v>0.78058413705696894</v>
      </c>
      <c r="AI645" s="8">
        <v>-2.193598289288845</v>
      </c>
    </row>
    <row r="646" spans="24:35" x14ac:dyDescent="0.25">
      <c r="X646" t="str">
        <v>Guyana</v>
      </c>
      <c r="Y646">
        <v>65.099999999999994</v>
      </c>
      <c r="Z646" s="8">
        <v>66.825699169645304</v>
      </c>
      <c r="AA646" s="8">
        <v>-1.7256991696453099</v>
      </c>
      <c r="AB646" s="8">
        <v>-1.7303637442036031</v>
      </c>
      <c r="AC646" s="8">
        <v>2.6957190786727567E-3</v>
      </c>
      <c r="AD646" s="8">
        <v>-0.48056610957060858</v>
      </c>
      <c r="AE646" s="8">
        <v>3.2854860586387845E-5</v>
      </c>
      <c r="AF646" s="8">
        <v>-0.28028330588569778</v>
      </c>
      <c r="AG646" s="8">
        <v>-0.24109897697914559</v>
      </c>
      <c r="AH646" s="8">
        <v>0.69322875702801634</v>
      </c>
      <c r="AI646" s="8">
        <v>-1.7303637442036031</v>
      </c>
    </row>
    <row r="647" spans="24:35" x14ac:dyDescent="0.25">
      <c r="X647" t="str">
        <v>Guyana</v>
      </c>
      <c r="Y647">
        <v>65.3</v>
      </c>
      <c r="Z647" s="8">
        <v>65.919771003603486</v>
      </c>
      <c r="AA647" s="8">
        <v>-0.61977100360348913</v>
      </c>
      <c r="AB647" s="8">
        <v>-0.63118372591851613</v>
      </c>
      <c r="AC647" s="8">
        <v>1.808145845081607E-2</v>
      </c>
      <c r="AD647" s="8">
        <v>-0.17393837762214023</v>
      </c>
      <c r="AE647" s="8">
        <v>2.9322110485601738E-5</v>
      </c>
      <c r="AF647" s="8">
        <v>-0.28028330588569778</v>
      </c>
      <c r="AG647" s="8">
        <v>-0.24083153510978253</v>
      </c>
      <c r="AH647" s="8">
        <v>0.41705920157951226</v>
      </c>
      <c r="AI647" s="8">
        <v>-0.63118372591851613</v>
      </c>
    </row>
    <row r="648" spans="24:35" x14ac:dyDescent="0.25">
      <c r="X648" t="str">
        <v>Guyana</v>
      </c>
      <c r="Y648">
        <v>65.3</v>
      </c>
      <c r="Z648" s="8">
        <v>66.300868723595556</v>
      </c>
      <c r="AA648" s="8">
        <v>-1.0008687235955591</v>
      </c>
      <c r="AB648" s="8">
        <v>-1.0036607902457659</v>
      </c>
      <c r="AC648" s="8">
        <v>2.7818827609308789E-3</v>
      </c>
      <c r="AD648" s="8">
        <v>-0.2787301380018809</v>
      </c>
      <c r="AE648" s="8">
        <v>1.1406776227190325E-5</v>
      </c>
      <c r="AF648" s="8">
        <v>-0.28028330588569778</v>
      </c>
      <c r="AG648" s="8">
        <v>-0.23990269888066798</v>
      </c>
      <c r="AH648" s="8">
        <v>0.52794899185610811</v>
      </c>
      <c r="AI648" s="8">
        <v>-1.0036607902457659</v>
      </c>
    </row>
    <row r="649" spans="24:35" x14ac:dyDescent="0.25">
      <c r="X649" t="str">
        <v>Guyana</v>
      </c>
      <c r="Y649">
        <v>65.400000000000006</v>
      </c>
      <c r="Z649" s="8">
        <v>65.728378868020158</v>
      </c>
      <c r="AA649" s="8">
        <v>-0.32837886802015248</v>
      </c>
      <c r="AB649" s="8">
        <v>-0.33297348477893746</v>
      </c>
      <c r="AC649" s="8">
        <v>1.3798746653462111E-2</v>
      </c>
      <c r="AD649" s="8">
        <v>-9.1959016562363147E-2</v>
      </c>
      <c r="AE649" s="8">
        <v>6.2274338962374259E-6</v>
      </c>
      <c r="AF649" s="8">
        <v>-0.27396491687072577</v>
      </c>
      <c r="AG649" s="8">
        <v>-0.23752967568907229</v>
      </c>
      <c r="AH649" s="8">
        <v>0.3032474510401747</v>
      </c>
      <c r="AI649" s="8">
        <v>-0.33297348477893746</v>
      </c>
    </row>
    <row r="650" spans="24:35" x14ac:dyDescent="0.25">
      <c r="X650" t="str">
        <v>Haiti</v>
      </c>
      <c r="Y650">
        <v>63.1</v>
      </c>
      <c r="Z650" s="8">
        <v>64.533892342912139</v>
      </c>
      <c r="AA650" s="8">
        <v>-1.433892342912138</v>
      </c>
      <c r="AB650" s="8">
        <v>-1.4413259550411135</v>
      </c>
      <c r="AC650" s="8">
        <v>5.1574816251494992E-3</v>
      </c>
      <c r="AD650" s="8">
        <v>-0.39979859932248785</v>
      </c>
      <c r="AE650" s="8">
        <v>4.3612630973821459E-5</v>
      </c>
      <c r="AF650" s="8">
        <v>-0.27396491687072577</v>
      </c>
      <c r="AG650" s="8">
        <v>-0.23737866348438633</v>
      </c>
      <c r="AH650" s="8">
        <v>0.63229629077078087</v>
      </c>
      <c r="AI650" s="8">
        <v>-1.4413259550411135</v>
      </c>
    </row>
    <row r="651" spans="24:35" x14ac:dyDescent="0.25">
      <c r="X651" t="str">
        <v>Haiti</v>
      </c>
      <c r="Y651">
        <v>62.7</v>
      </c>
      <c r="Z651" s="8">
        <v>64.327744506972181</v>
      </c>
      <c r="AA651" s="8">
        <v>-1.6277445069721779</v>
      </c>
      <c r="AB651" s="8">
        <v>-1.6357901526380274</v>
      </c>
      <c r="AC651" s="8">
        <v>4.9185072137000498E-3</v>
      </c>
      <c r="AD651" s="8">
        <v>-0.45379405883138146</v>
      </c>
      <c r="AE651" s="8">
        <v>5.3572100407860725E-5</v>
      </c>
      <c r="AF651" s="8">
        <v>-0.27396491687072577</v>
      </c>
      <c r="AG651" s="8">
        <v>-0.23736527818292694</v>
      </c>
      <c r="AH651" s="8">
        <v>0.67364238200352378</v>
      </c>
      <c r="AI651" s="8">
        <v>-1.6357901526380274</v>
      </c>
    </row>
    <row r="652" spans="24:35" x14ac:dyDescent="0.25">
      <c r="X652" t="str">
        <v>Honduras</v>
      </c>
      <c r="Y652">
        <v>74.5</v>
      </c>
      <c r="Z652" s="8">
        <v>69.080286468596853</v>
      </c>
      <c r="AA652" s="8">
        <v>5.419713531403147</v>
      </c>
      <c r="AB652" s="8">
        <v>5.4558061675154503</v>
      </c>
      <c r="AC652" s="8">
        <v>6.6154542526094765E-3</v>
      </c>
      <c r="AD652" s="8">
        <v>1.5122358303221499</v>
      </c>
      <c r="AE652" s="8">
        <v>8.0154464677998727E-4</v>
      </c>
      <c r="AF652" s="8">
        <v>-0.27396491687072577</v>
      </c>
      <c r="AG652" s="8">
        <v>-0.2370629638717533</v>
      </c>
      <c r="AH652" s="8">
        <v>1.2297299826881305</v>
      </c>
      <c r="AI652" s="8">
        <v>5.4558061675154503</v>
      </c>
    </row>
    <row r="653" spans="24:35" x14ac:dyDescent="0.25">
      <c r="X653" t="str">
        <v>Honduras</v>
      </c>
      <c r="Y653">
        <v>74.3</v>
      </c>
      <c r="Z653" s="8">
        <v>73.007694097385979</v>
      </c>
      <c r="AA653" s="8">
        <v>1.292305902614018</v>
      </c>
      <c r="AB653" s="8">
        <v>1.2977163322018057</v>
      </c>
      <c r="AC653" s="8">
        <v>4.1691927993291363E-3</v>
      </c>
      <c r="AD653" s="8">
        <v>0.36014255471417717</v>
      </c>
      <c r="AE653" s="8">
        <v>2.8579965647086695E-5</v>
      </c>
      <c r="AF653" s="8">
        <v>-0.27396491687072577</v>
      </c>
      <c r="AG653" s="8">
        <v>-0.23574546436591023</v>
      </c>
      <c r="AH653" s="8">
        <v>0.60011878383714767</v>
      </c>
      <c r="AI653" s="8">
        <v>1.2977163322018057</v>
      </c>
    </row>
    <row r="654" spans="24:35" x14ac:dyDescent="0.25">
      <c r="X654" t="str">
        <v>Honduras</v>
      </c>
      <c r="Y654">
        <v>74.099999999999994</v>
      </c>
      <c r="Z654" s="8">
        <v>70.756491896843741</v>
      </c>
      <c r="AA654" s="8">
        <v>3.3435081031562532</v>
      </c>
      <c r="AB654" s="8">
        <v>3.3555396107557889</v>
      </c>
      <c r="AC654" s="8">
        <v>3.5855656601311171E-3</v>
      </c>
      <c r="AD654" s="8">
        <v>0.93150301889335529</v>
      </c>
      <c r="AE654" s="8">
        <v>1.6433595848140025E-4</v>
      </c>
      <c r="AF654" s="8">
        <v>-0.27396491687072577</v>
      </c>
      <c r="AG654" s="8">
        <v>-0.2336982652340811</v>
      </c>
      <c r="AH654" s="8">
        <v>0.96514404048999614</v>
      </c>
      <c r="AI654" s="8">
        <v>3.3555396107557889</v>
      </c>
    </row>
    <row r="655" spans="24:35" x14ac:dyDescent="0.25">
      <c r="X655" t="str">
        <v>Honduras</v>
      </c>
      <c r="Y655">
        <v>73.900000000000006</v>
      </c>
      <c r="Z655" s="8">
        <v>70.43090235234672</v>
      </c>
      <c r="AA655" s="8">
        <v>3.4690976476532853</v>
      </c>
      <c r="AB655" s="8">
        <v>3.4782898073843103</v>
      </c>
      <c r="AC655" s="8">
        <v>2.6427239362028011E-3</v>
      </c>
      <c r="AD655" s="8">
        <v>0.96603538845071513</v>
      </c>
      <c r="AE655" s="8">
        <v>1.3014680444600366E-4</v>
      </c>
      <c r="AF655" s="8">
        <v>-0.27396491687072577</v>
      </c>
      <c r="AG655" s="8">
        <v>-0.23254720167250728</v>
      </c>
      <c r="AH655" s="8">
        <v>0.98287099278120682</v>
      </c>
      <c r="AI655" s="8">
        <v>3.4782898073843103</v>
      </c>
    </row>
    <row r="656" spans="24:35" x14ac:dyDescent="0.25">
      <c r="X656" t="str">
        <v>Honduras</v>
      </c>
      <c r="Y656">
        <v>73.599999999999994</v>
      </c>
      <c r="Z656" s="8">
        <v>70.238351500778435</v>
      </c>
      <c r="AA656" s="8">
        <v>3.361648499221559</v>
      </c>
      <c r="AB656" s="8">
        <v>3.3702047707615601</v>
      </c>
      <c r="AC656" s="8">
        <v>2.5387987146156541E-3</v>
      </c>
      <c r="AD656" s="8">
        <v>0.93606538719705012</v>
      </c>
      <c r="AE656" s="8">
        <v>1.1737916896576062E-4</v>
      </c>
      <c r="AF656" s="8">
        <v>-0.26293383539244392</v>
      </c>
      <c r="AG656" s="8">
        <v>-0.23167569708722335</v>
      </c>
      <c r="AH656" s="8">
        <v>0.96750472205413562</v>
      </c>
      <c r="AI656" s="8">
        <v>3.3702047707615601</v>
      </c>
    </row>
    <row r="657" spans="24:35" x14ac:dyDescent="0.25">
      <c r="X657" t="str">
        <v>Honduras</v>
      </c>
      <c r="Y657">
        <v>73.400000000000006</v>
      </c>
      <c r="Z657" s="8">
        <v>69.972485344624474</v>
      </c>
      <c r="AA657" s="8">
        <v>3.427514655375532</v>
      </c>
      <c r="AB657" s="8">
        <v>3.4373351610771312</v>
      </c>
      <c r="AC657" s="8">
        <v>2.8570113885902559E-3</v>
      </c>
      <c r="AD657" s="8">
        <v>0.95455837478715422</v>
      </c>
      <c r="AE657" s="8">
        <v>1.3740606901501077E-4</v>
      </c>
      <c r="AF657" s="8">
        <v>-0.26293383539244392</v>
      </c>
      <c r="AG657" s="8">
        <v>-0.2301368082869544</v>
      </c>
      <c r="AH657" s="8">
        <v>0.97701503304051274</v>
      </c>
      <c r="AI657" s="8">
        <v>3.4373351610771312</v>
      </c>
    </row>
    <row r="658" spans="24:35" x14ac:dyDescent="0.25">
      <c r="X658" t="str">
        <v>Honduras</v>
      </c>
      <c r="Y658">
        <v>73.2</v>
      </c>
      <c r="Z658" s="8">
        <v>69.502259488737934</v>
      </c>
      <c r="AA658" s="8">
        <v>3.6977405112620687</v>
      </c>
      <c r="AB658" s="8">
        <v>3.7065857701458116</v>
      </c>
      <c r="AC658" s="8">
        <v>2.386362931349272E-3</v>
      </c>
      <c r="AD658" s="8">
        <v>1.0295729752900569</v>
      </c>
      <c r="AE658" s="8">
        <v>1.3345498017498287E-4</v>
      </c>
      <c r="AF658" s="8">
        <v>-0.26293383539244392</v>
      </c>
      <c r="AG658" s="8">
        <v>-0.22885274775019068</v>
      </c>
      <c r="AH658" s="8">
        <v>1.0146787547248917</v>
      </c>
      <c r="AI658" s="8">
        <v>3.7065857701458116</v>
      </c>
    </row>
    <row r="659" spans="24:35" x14ac:dyDescent="0.25">
      <c r="X659" t="str">
        <v>Honduras</v>
      </c>
      <c r="Y659">
        <v>73</v>
      </c>
      <c r="Z659" s="8">
        <v>71.598640023893552</v>
      </c>
      <c r="AA659" s="8">
        <v>1.4013599761064484</v>
      </c>
      <c r="AB659" s="8">
        <v>1.4064568316281718</v>
      </c>
      <c r="AC659" s="8">
        <v>3.6238975893936225E-3</v>
      </c>
      <c r="AD659" s="8">
        <v>0.39042709557544736</v>
      </c>
      <c r="AE659" s="8">
        <v>2.9179571667463777E-5</v>
      </c>
      <c r="AF659" s="8">
        <v>-0.26293383539244392</v>
      </c>
      <c r="AG659" s="8">
        <v>-0.22678367458949542</v>
      </c>
      <c r="AH659" s="8">
        <v>0.62484165640220191</v>
      </c>
      <c r="AI659" s="8">
        <v>1.4064568316281718</v>
      </c>
    </row>
    <row r="660" spans="24:35" x14ac:dyDescent="0.25">
      <c r="X660" t="str">
        <v>Honduras</v>
      </c>
      <c r="Y660">
        <v>72.8</v>
      </c>
      <c r="Z660" s="8">
        <v>68.888427747348544</v>
      </c>
      <c r="AA660" s="8">
        <v>3.9115722526514531</v>
      </c>
      <c r="AB660" s="8">
        <v>3.9200709031681868</v>
      </c>
      <c r="AC660" s="8">
        <v>2.1679838775020676E-3</v>
      </c>
      <c r="AD660" s="8">
        <v>1.0889916036610754</v>
      </c>
      <c r="AE660" s="8">
        <v>1.3561073671884639E-4</v>
      </c>
      <c r="AF660" s="8">
        <v>-0.26293383539244392</v>
      </c>
      <c r="AG660" s="8">
        <v>-0.22297340975456509</v>
      </c>
      <c r="AH660" s="8">
        <v>1.0435476048849306</v>
      </c>
      <c r="AI660" s="8">
        <v>3.9200709031681868</v>
      </c>
    </row>
    <row r="661" spans="24:35" x14ac:dyDescent="0.25">
      <c r="X661" t="str">
        <v>Honduras</v>
      </c>
      <c r="Y661">
        <v>72.5</v>
      </c>
      <c r="Z661" s="8">
        <v>68.626356595121777</v>
      </c>
      <c r="AA661" s="8">
        <v>3.8736434048782229</v>
      </c>
      <c r="AB661" s="8">
        <v>3.8836259323745588</v>
      </c>
      <c r="AC661" s="8">
        <v>2.5704142649578946E-3</v>
      </c>
      <c r="AD661" s="8">
        <v>1.0786496507530914</v>
      </c>
      <c r="AE661" s="8">
        <v>1.5780766362773197E-4</v>
      </c>
      <c r="AF661" s="8">
        <v>-0.26293383539244392</v>
      </c>
      <c r="AG661" s="8">
        <v>-0.22116595607911477</v>
      </c>
      <c r="AH661" s="8">
        <v>1.0385805942501964</v>
      </c>
      <c r="AI661" s="8">
        <v>3.8836259323745588</v>
      </c>
    </row>
    <row r="662" spans="24:35" x14ac:dyDescent="0.25">
      <c r="X662" t="str">
        <v>Honduras</v>
      </c>
      <c r="Y662">
        <v>72.2</v>
      </c>
      <c r="Z662" s="8">
        <v>68.067309304590836</v>
      </c>
      <c r="AA662" s="8">
        <v>4.1326906954091669</v>
      </c>
      <c r="AB662" s="8">
        <v>4.1428502453709353</v>
      </c>
      <c r="AC662" s="8">
        <v>2.4523092460608611E-3</v>
      </c>
      <c r="AD662" s="8">
        <v>1.1507154930282464</v>
      </c>
      <c r="AE662" s="8">
        <v>1.7132624159555508E-4</v>
      </c>
      <c r="AF662" s="8">
        <v>-0.26293383539244392</v>
      </c>
      <c r="AG662" s="8">
        <v>-0.22089993790099516</v>
      </c>
      <c r="AH662" s="8">
        <v>1.0727140779481952</v>
      </c>
      <c r="AI662" s="8">
        <v>4.1428502453709353</v>
      </c>
    </row>
    <row r="663" spans="24:35" x14ac:dyDescent="0.25">
      <c r="X663" t="str">
        <v>Honduras</v>
      </c>
      <c r="Y663">
        <v>71.900000000000006</v>
      </c>
      <c r="Z663" s="8">
        <v>67.891725097371477</v>
      </c>
      <c r="AA663" s="8">
        <v>4.0082749026285285</v>
      </c>
      <c r="AB663" s="8">
        <v>4.0189040467147619</v>
      </c>
      <c r="AC663" s="8">
        <v>2.6447867285914108E-3</v>
      </c>
      <c r="AD663" s="8">
        <v>1.116180574937554</v>
      </c>
      <c r="AE663" s="8">
        <v>1.7388259551519668E-4</v>
      </c>
      <c r="AF663" s="8">
        <v>-0.25193465741015014</v>
      </c>
      <c r="AG663" s="8">
        <v>-0.21873814819509227</v>
      </c>
      <c r="AH663" s="8">
        <v>1.0564944746365472</v>
      </c>
      <c r="AI663" s="8">
        <v>4.0189040467147619</v>
      </c>
    </row>
    <row r="664" spans="24:35" x14ac:dyDescent="0.25">
      <c r="X664" t="str">
        <v>Honduras</v>
      </c>
      <c r="Y664">
        <v>71.599999999999994</v>
      </c>
      <c r="Z664" s="8">
        <v>66.280862049762106</v>
      </c>
      <c r="AA664" s="8">
        <v>5.3191379502378879</v>
      </c>
      <c r="AB664" s="8">
        <v>5.3486282253620923</v>
      </c>
      <c r="AC664" s="8">
        <v>5.5136146842974989E-3</v>
      </c>
      <c r="AD664" s="8">
        <v>1.4833503026839843</v>
      </c>
      <c r="AE664" s="8">
        <v>6.4205379699642932E-4</v>
      </c>
      <c r="AF664" s="8">
        <v>-0.25193465741015014</v>
      </c>
      <c r="AG664" s="8">
        <v>-0.21599580331459622</v>
      </c>
      <c r="AH664" s="8">
        <v>1.2179286935958049</v>
      </c>
      <c r="AI664" s="8">
        <v>5.3486282253620923</v>
      </c>
    </row>
    <row r="665" spans="24:35" x14ac:dyDescent="0.25">
      <c r="X665" t="str">
        <v>Honduras</v>
      </c>
      <c r="Y665">
        <v>71.3</v>
      </c>
      <c r="Z665" s="8">
        <v>67.056598490633576</v>
      </c>
      <c r="AA665" s="8">
        <v>4.2434015093664215</v>
      </c>
      <c r="AB665" s="8">
        <v>4.2546642989585912</v>
      </c>
      <c r="AC665" s="8">
        <v>2.6471629253867687E-3</v>
      </c>
      <c r="AD665" s="8">
        <v>1.1816574695398494</v>
      </c>
      <c r="AE665" s="8">
        <v>1.9505696052950973E-4</v>
      </c>
      <c r="AF665" s="8">
        <v>-0.25193465741015014</v>
      </c>
      <c r="AG665" s="8">
        <v>-0.21532584412512956</v>
      </c>
      <c r="AH665" s="8">
        <v>1.087040693598841</v>
      </c>
      <c r="AI665" s="8">
        <v>4.2546642989585912</v>
      </c>
    </row>
    <row r="666" spans="24:35" x14ac:dyDescent="0.25">
      <c r="X666" t="str">
        <v>Honduras</v>
      </c>
      <c r="Y666">
        <v>71</v>
      </c>
      <c r="Z666" s="8">
        <v>66.673044433084925</v>
      </c>
      <c r="AA666" s="8">
        <v>4.3269555669150748</v>
      </c>
      <c r="AB666" s="8">
        <v>4.336935069774813</v>
      </c>
      <c r="AC666" s="8">
        <v>2.3010496350955425E-3</v>
      </c>
      <c r="AD666" s="8">
        <v>1.2047156984784795</v>
      </c>
      <c r="AE666" s="8">
        <v>1.7617407897796623E-4</v>
      </c>
      <c r="AF666" s="8">
        <v>-0.25193465741015014</v>
      </c>
      <c r="AG666" s="8">
        <v>-0.21504143609642187</v>
      </c>
      <c r="AH666" s="8">
        <v>1.0975954165713702</v>
      </c>
      <c r="AI666" s="8">
        <v>4.336935069774813</v>
      </c>
    </row>
    <row r="667" spans="24:35" x14ac:dyDescent="0.25">
      <c r="X667" t="str">
        <v>India</v>
      </c>
      <c r="Y667">
        <v>68</v>
      </c>
      <c r="Z667" s="8">
        <v>70.430831208955453</v>
      </c>
      <c r="AA667" s="8">
        <v>-2.4308312089554533</v>
      </c>
      <c r="AB667" s="8">
        <v>-3.2522500943154209</v>
      </c>
      <c r="AC667" s="8">
        <v>0.25256940934392408</v>
      </c>
      <c r="AD667" s="8">
        <v>-0.78193609487208071</v>
      </c>
      <c r="AE667" s="8">
        <v>1.0874237176512713E-2</v>
      </c>
      <c r="AF667" s="8">
        <v>-0.25193465741015014</v>
      </c>
      <c r="AG667" s="8">
        <v>-0.21469636615060905</v>
      </c>
      <c r="AH667" s="8">
        <v>0.88427150517930897</v>
      </c>
      <c r="AI667" s="8">
        <v>-3.2522500943154209</v>
      </c>
    </row>
    <row r="668" spans="24:35" x14ac:dyDescent="0.25">
      <c r="X668" t="str">
        <v>India</v>
      </c>
      <c r="Y668">
        <v>67.599999999999994</v>
      </c>
      <c r="Z668" s="8">
        <v>68.877077425830862</v>
      </c>
      <c r="AA668" s="8">
        <v>-1.2770774258308677</v>
      </c>
      <c r="AB668" s="8">
        <v>-1.4061997339446282</v>
      </c>
      <c r="AC668" s="8">
        <v>9.1823590203327976E-2</v>
      </c>
      <c r="AD668" s="8">
        <v>-0.37267821918824917</v>
      </c>
      <c r="AE668" s="8">
        <v>7.3909195439048904E-4</v>
      </c>
      <c r="AF668" s="8">
        <v>-0.25193465741015014</v>
      </c>
      <c r="AG668" s="8">
        <v>-0.2103643955081671</v>
      </c>
      <c r="AH668" s="8">
        <v>0.61047376617529536</v>
      </c>
      <c r="AI668" s="8">
        <v>-1.4061997339446282</v>
      </c>
    </row>
    <row r="669" spans="24:35" x14ac:dyDescent="0.25">
      <c r="X669" t="str">
        <v>India</v>
      </c>
      <c r="Y669">
        <v>67.3</v>
      </c>
      <c r="Z669" s="8">
        <v>73.291105046146001</v>
      </c>
      <c r="AA669" s="8">
        <v>-5.9911050461460036</v>
      </c>
      <c r="AB669" s="8">
        <v>-6.8564944524412557</v>
      </c>
      <c r="AC669" s="8">
        <v>0.12621455647603272</v>
      </c>
      <c r="AD669" s="8">
        <v>-1.782405130078095</v>
      </c>
      <c r="AE669" s="8">
        <v>2.4152599838616551E-2</v>
      </c>
      <c r="AF669" s="8">
        <v>-0.24253103988010652</v>
      </c>
      <c r="AG669" s="8">
        <v>-0.21000108530763542</v>
      </c>
      <c r="AH669" s="8">
        <v>1.3350674627441472</v>
      </c>
      <c r="AI669" s="8">
        <v>-6.8564944524412557</v>
      </c>
    </row>
    <row r="670" spans="24:35" x14ac:dyDescent="0.25">
      <c r="X670" t="str">
        <v>India</v>
      </c>
      <c r="Y670">
        <v>66.8</v>
      </c>
      <c r="Z670" s="8">
        <v>62.777627348708975</v>
      </c>
      <c r="AA670" s="8">
        <v>4.0223726512910218</v>
      </c>
      <c r="AB670" s="8">
        <v>4.371710270756453</v>
      </c>
      <c r="AC670" s="8">
        <v>7.9908685120842704E-2</v>
      </c>
      <c r="AD670" s="8">
        <v>1.1661884325709231</v>
      </c>
      <c r="AE670" s="8">
        <v>6.2165139276731231E-3</v>
      </c>
      <c r="AF670" s="8">
        <v>-0.24253103988010652</v>
      </c>
      <c r="AG670" s="8">
        <v>-0.20946603689665469</v>
      </c>
      <c r="AH670" s="8">
        <v>1.0799020476741967</v>
      </c>
      <c r="AI670" s="8">
        <v>4.371710270756453</v>
      </c>
    </row>
    <row r="671" spans="24:35" x14ac:dyDescent="0.25">
      <c r="X671" t="str">
        <v>India</v>
      </c>
      <c r="Y671">
        <v>66.400000000000006</v>
      </c>
      <c r="Z671" s="8">
        <v>64.634761490382431</v>
      </c>
      <c r="AA671" s="8">
        <v>1.7652385096175749</v>
      </c>
      <c r="AB671" s="8">
        <v>2.0151219303137968</v>
      </c>
      <c r="AC671" s="8">
        <v>0.1240041195211001</v>
      </c>
      <c r="AD671" s="8">
        <v>0.52451058030154041</v>
      </c>
      <c r="AE671" s="8">
        <v>2.0496936442897526E-3</v>
      </c>
      <c r="AF671" s="8">
        <v>-0.24253103988010652</v>
      </c>
      <c r="AG671" s="8">
        <v>-0.20769156118988907</v>
      </c>
      <c r="AH671" s="8">
        <v>0.72423102688406027</v>
      </c>
      <c r="AI671" s="8">
        <v>2.0151219303137968</v>
      </c>
    </row>
    <row r="672" spans="24:35" x14ac:dyDescent="0.25">
      <c r="X672" t="str">
        <v>India</v>
      </c>
      <c r="Y672">
        <v>66</v>
      </c>
      <c r="Z672" s="8">
        <v>69.850066954532025</v>
      </c>
      <c r="AA672" s="8">
        <v>-3.850066954532025</v>
      </c>
      <c r="AB672" s="8">
        <v>-4.3973093311371638</v>
      </c>
      <c r="AC672" s="8">
        <v>0.12444937014781715</v>
      </c>
      <c r="AD672" s="8">
        <v>-1.1442727127963219</v>
      </c>
      <c r="AE672" s="8">
        <v>9.7952814747004156E-3</v>
      </c>
      <c r="AF672" s="8">
        <v>-0.23783731322627524</v>
      </c>
      <c r="AG672" s="8">
        <v>-0.20740506040012352</v>
      </c>
      <c r="AH672" s="8">
        <v>1.0697068349769117</v>
      </c>
      <c r="AI672" s="8">
        <v>-4.3973093311371638</v>
      </c>
    </row>
    <row r="673" spans="24:35" x14ac:dyDescent="0.25">
      <c r="X673" t="str">
        <v>India</v>
      </c>
      <c r="Y673">
        <v>65.5</v>
      </c>
      <c r="Z673" s="8">
        <v>61.26083247558843</v>
      </c>
      <c r="AA673" s="8">
        <v>4.2391675244115703</v>
      </c>
      <c r="AB673" s="8">
        <v>4.8390740400759427</v>
      </c>
      <c r="AC673" s="8">
        <v>0.12397134466141752</v>
      </c>
      <c r="AD673" s="8">
        <v>1.2595729200556354</v>
      </c>
      <c r="AE673" s="8">
        <v>1.1816695066029077E-2</v>
      </c>
      <c r="AF673" s="8">
        <v>-0.23783731322627524</v>
      </c>
      <c r="AG673" s="8">
        <v>-0.20719457733297092</v>
      </c>
      <c r="AH673" s="8">
        <v>1.1223069633819596</v>
      </c>
      <c r="AI673" s="8">
        <v>4.8390740400759427</v>
      </c>
    </row>
    <row r="674" spans="24:35" x14ac:dyDescent="0.25">
      <c r="X674" t="str">
        <v>India</v>
      </c>
      <c r="Y674">
        <v>65.2</v>
      </c>
      <c r="Z674" s="8">
        <v>63.357999840429315</v>
      </c>
      <c r="AA674" s="8">
        <v>1.8420001595706879</v>
      </c>
      <c r="AB674" s="8">
        <v>2.2461564597945247</v>
      </c>
      <c r="AC674" s="8">
        <v>0.17993239004410602</v>
      </c>
      <c r="AD674" s="8">
        <v>0.56567466165088032</v>
      </c>
      <c r="AE674" s="8">
        <v>3.6952135376277766E-3</v>
      </c>
      <c r="AF674" s="8">
        <v>-0.23783731322627524</v>
      </c>
      <c r="AG674" s="8">
        <v>-0.20664549727805018</v>
      </c>
      <c r="AH674" s="8">
        <v>0.75211346328255568</v>
      </c>
      <c r="AI674" s="8">
        <v>2.2461564597945247</v>
      </c>
    </row>
    <row r="675" spans="24:35" x14ac:dyDescent="0.25">
      <c r="X675" t="str">
        <v>India</v>
      </c>
      <c r="Y675">
        <v>64.8</v>
      </c>
      <c r="Z675" s="8">
        <v>65.210239552965163</v>
      </c>
      <c r="AA675" s="8">
        <v>-0.4102395529651659</v>
      </c>
      <c r="AB675" s="8">
        <v>-0.49200081965878573</v>
      </c>
      <c r="AC675" s="8">
        <v>0.16618115951579762</v>
      </c>
      <c r="AD675" s="8">
        <v>-0.12494059505914423</v>
      </c>
      <c r="AE675" s="8">
        <v>1.6374333068145102E-4</v>
      </c>
      <c r="AF675" s="8">
        <v>-0.23783731322627524</v>
      </c>
      <c r="AG675" s="8">
        <v>-0.2061012254330824</v>
      </c>
      <c r="AH675" s="8">
        <v>0.35346936933650169</v>
      </c>
      <c r="AI675" s="8">
        <v>-0.49200081965878573</v>
      </c>
    </row>
    <row r="676" spans="24:35" x14ac:dyDescent="0.25">
      <c r="X676" t="str">
        <v>India</v>
      </c>
      <c r="Y676">
        <v>64.400000000000006</v>
      </c>
      <c r="Z676" s="8">
        <v>61.954715625386434</v>
      </c>
      <c r="AA676" s="8">
        <v>2.4452843746135713</v>
      </c>
      <c r="AB676" s="8">
        <v>2.9300005661928026</v>
      </c>
      <c r="AC676" s="8">
        <v>0.16543211532858643</v>
      </c>
      <c r="AD676" s="8">
        <v>0.74438982860941139</v>
      </c>
      <c r="AE676" s="8">
        <v>5.7810325426122982E-3</v>
      </c>
      <c r="AF676" s="8">
        <v>-0.23783731322627524</v>
      </c>
      <c r="AG676" s="8">
        <v>-0.20558385031389373</v>
      </c>
      <c r="AH676" s="8">
        <v>0.86278028988231492</v>
      </c>
      <c r="AI676" s="8">
        <v>2.9300005661928026</v>
      </c>
    </row>
    <row r="677" spans="24:35" x14ac:dyDescent="0.25">
      <c r="X677" t="str">
        <v>India</v>
      </c>
      <c r="Y677">
        <v>64</v>
      </c>
      <c r="Z677" s="8">
        <v>63.74436957341608</v>
      </c>
      <c r="AA677" s="8">
        <v>0.25563042658392021</v>
      </c>
      <c r="AB677" s="8">
        <v>0.30626488284218883</v>
      </c>
      <c r="AC677" s="8">
        <v>0.1653289655293565</v>
      </c>
      <c r="AD677" s="8">
        <v>7.7813825244520157E-2</v>
      </c>
      <c r="AE677" s="8">
        <v>6.3123858191707367E-5</v>
      </c>
      <c r="AF677" s="8">
        <v>-0.23002600999886993</v>
      </c>
      <c r="AG677" s="8">
        <v>-0.20443975191762306</v>
      </c>
      <c r="AH677" s="8">
        <v>0.27895129547023106</v>
      </c>
      <c r="AI677" s="8">
        <v>0.30626488284218883</v>
      </c>
    </row>
    <row r="678" spans="24:35" x14ac:dyDescent="0.25">
      <c r="X678" t="str">
        <v>Indonesia</v>
      </c>
      <c r="Y678">
        <v>68.900000000000006</v>
      </c>
      <c r="Z678" s="8">
        <v>70.922356054409576</v>
      </c>
      <c r="AA678" s="8">
        <v>-2.0223560544095704</v>
      </c>
      <c r="AB678" s="8">
        <v>-2.0803152317666509</v>
      </c>
      <c r="AC678" s="8">
        <v>2.7860766710754742E-2</v>
      </c>
      <c r="AD678" s="8">
        <v>-0.57042069836592901</v>
      </c>
      <c r="AE678" s="8">
        <v>4.9079659855659128E-4</v>
      </c>
      <c r="AF678" s="8">
        <v>-0.23002600999886993</v>
      </c>
      <c r="AG678" s="8">
        <v>-0.20248667870541415</v>
      </c>
      <c r="AH678" s="8">
        <v>0.75526200643613006</v>
      </c>
      <c r="AI678" s="8">
        <v>-2.0803152317666509</v>
      </c>
    </row>
    <row r="679" spans="24:35" x14ac:dyDescent="0.25">
      <c r="X679" t="str">
        <v>Indonesia</v>
      </c>
      <c r="Y679">
        <v>68.7</v>
      </c>
      <c r="Z679" s="8">
        <v>71.616010973097076</v>
      </c>
      <c r="AA679" s="8">
        <v>-2.9160109730970731</v>
      </c>
      <c r="AB679" s="8">
        <v>-2.9409363587515176</v>
      </c>
      <c r="AC679" s="8">
        <v>8.4753230311402344E-3</v>
      </c>
      <c r="AD679" s="8">
        <v>-0.81440284476639158</v>
      </c>
      <c r="AE679" s="8">
        <v>2.9838548688914643E-4</v>
      </c>
      <c r="AF679" s="8">
        <v>-0.23002600999886993</v>
      </c>
      <c r="AG679" s="8">
        <v>-0.2015206466753606</v>
      </c>
      <c r="AH679" s="8">
        <v>0.90244270996356968</v>
      </c>
      <c r="AI679" s="8">
        <v>-2.9409363587515176</v>
      </c>
    </row>
    <row r="680" spans="24:35" x14ac:dyDescent="0.25">
      <c r="X680" t="str">
        <v>Indonesia</v>
      </c>
      <c r="Y680">
        <v>68.5</v>
      </c>
      <c r="Z680" s="8">
        <v>71.133246325513099</v>
      </c>
      <c r="AA680" s="8">
        <v>-2.6332463255130989</v>
      </c>
      <c r="AB680" s="8">
        <v>-2.6766500778206583</v>
      </c>
      <c r="AC680" s="8">
        <v>1.6215699118541094E-2</v>
      </c>
      <c r="AD680" s="8">
        <v>-0.7383179628381118</v>
      </c>
      <c r="AE680" s="8">
        <v>4.7289972122147657E-4</v>
      </c>
      <c r="AF680" s="8">
        <v>-0.23002600999886993</v>
      </c>
      <c r="AG680" s="8">
        <v>-0.20029435954556174</v>
      </c>
      <c r="AH680" s="8">
        <v>0.85925430626684196</v>
      </c>
      <c r="AI680" s="8">
        <v>-2.6766500778206583</v>
      </c>
    </row>
    <row r="681" spans="24:35" x14ac:dyDescent="0.25">
      <c r="X681" t="str">
        <v>Indonesia</v>
      </c>
      <c r="Y681">
        <v>68.3</v>
      </c>
      <c r="Z681" s="8">
        <v>70.733092592851463</v>
      </c>
      <c r="AA681" s="8">
        <v>-2.433092592851466</v>
      </c>
      <c r="AB681" s="8">
        <v>-2.4554617539478745</v>
      </c>
      <c r="AC681" s="8">
        <v>9.1099611144192238E-3</v>
      </c>
      <c r="AD681" s="8">
        <v>-0.67974777870180614</v>
      </c>
      <c r="AE681" s="8">
        <v>2.2358005248862624E-4</v>
      </c>
      <c r="AF681" s="8">
        <v>-0.22378708008709278</v>
      </c>
      <c r="AG681" s="8">
        <v>-0.20019868822505826</v>
      </c>
      <c r="AH681" s="8">
        <v>0.8244681793142814</v>
      </c>
      <c r="AI681" s="8">
        <v>-2.4554617539478745</v>
      </c>
    </row>
    <row r="682" spans="24:35" x14ac:dyDescent="0.25">
      <c r="X682" t="str">
        <v>Indonesia</v>
      </c>
      <c r="Y682">
        <v>68.099999999999994</v>
      </c>
      <c r="Z682" s="8">
        <v>70.245627995094907</v>
      </c>
      <c r="AA682" s="8">
        <v>-2.1456279950949124</v>
      </c>
      <c r="AB682" s="8">
        <v>-2.1804650663486269</v>
      </c>
      <c r="AC682" s="8">
        <v>1.597689951164958E-2</v>
      </c>
      <c r="AD682" s="8">
        <v>-0.60152498624841499</v>
      </c>
      <c r="AE682" s="8">
        <v>3.0920104466464936E-4</v>
      </c>
      <c r="AF682" s="8">
        <v>-0.22378708008709278</v>
      </c>
      <c r="AG682" s="8">
        <v>-0.19981777935733991</v>
      </c>
      <c r="AH682" s="8">
        <v>0.77558041894339691</v>
      </c>
      <c r="AI682" s="8">
        <v>-2.1804650663486269</v>
      </c>
    </row>
    <row r="683" spans="24:35" x14ac:dyDescent="0.25">
      <c r="X683" t="str">
        <v>Indonesia</v>
      </c>
      <c r="Y683">
        <v>67.900000000000006</v>
      </c>
      <c r="Z683" s="8">
        <v>69.785999539011385</v>
      </c>
      <c r="AA683" s="8">
        <v>-1.8859995390113795</v>
      </c>
      <c r="AB683" s="8">
        <v>-1.902792795806751</v>
      </c>
      <c r="AC683" s="8">
        <v>8.8255835487601724E-3</v>
      </c>
      <c r="AD683" s="8">
        <v>-0.52682749442007837</v>
      </c>
      <c r="AE683" s="8">
        <v>1.3006984123353868E-4</v>
      </c>
      <c r="AF683" s="8">
        <v>-0.22378708008709278</v>
      </c>
      <c r="AG683" s="8">
        <v>-0.19871013874527257</v>
      </c>
      <c r="AH683" s="8">
        <v>0.72582883272854237</v>
      </c>
      <c r="AI683" s="8">
        <v>-1.902792795806751</v>
      </c>
    </row>
    <row r="684" spans="24:35" x14ac:dyDescent="0.25">
      <c r="X684" t="str">
        <v>Indonesia</v>
      </c>
      <c r="Y684">
        <v>67.7</v>
      </c>
      <c r="Z684" s="8">
        <v>69.62471459344944</v>
      </c>
      <c r="AA684" s="8">
        <v>-1.924714593449437</v>
      </c>
      <c r="AB684" s="8">
        <v>-1.9539194949292664</v>
      </c>
      <c r="AC684" s="8">
        <v>1.4946829465400588E-2</v>
      </c>
      <c r="AD684" s="8">
        <v>-0.53930990219916664</v>
      </c>
      <c r="AE684" s="8">
        <v>2.3228041545473213E-4</v>
      </c>
      <c r="AF684" s="8">
        <v>-0.22378708008709278</v>
      </c>
      <c r="AG684" s="8">
        <v>-0.19797696471475082</v>
      </c>
      <c r="AH684" s="8">
        <v>0.73437722064288369</v>
      </c>
      <c r="AI684" s="8">
        <v>-1.9539194949292664</v>
      </c>
    </row>
    <row r="685" spans="24:35" x14ac:dyDescent="0.25">
      <c r="X685" t="str">
        <v>Indonesia</v>
      </c>
      <c r="Y685">
        <v>67.5</v>
      </c>
      <c r="Z685" s="8">
        <v>71.17313544071726</v>
      </c>
      <c r="AA685" s="8">
        <v>-3.6731354407172603</v>
      </c>
      <c r="AB685" s="8">
        <v>-3.7447353253084912</v>
      </c>
      <c r="AC685" s="8">
        <v>1.9120145583408465E-2</v>
      </c>
      <c r="AD685" s="8">
        <v>-1.0314090239936167</v>
      </c>
      <c r="AE685" s="8">
        <v>1.091399203341872E-3</v>
      </c>
      <c r="AF685" s="8">
        <v>-0.22378708008709278</v>
      </c>
      <c r="AG685" s="8">
        <v>-0.196188002775815</v>
      </c>
      <c r="AH685" s="8">
        <v>1.0155830955631433</v>
      </c>
      <c r="AI685" s="8">
        <v>-3.7447353253084912</v>
      </c>
    </row>
    <row r="686" spans="24:35" x14ac:dyDescent="0.25">
      <c r="X686" t="str">
        <v>Indonesia</v>
      </c>
      <c r="Y686">
        <v>67.3</v>
      </c>
      <c r="Z686" s="8">
        <v>68.937803233397176</v>
      </c>
      <c r="AA686" s="8">
        <v>-1.6378032333971788</v>
      </c>
      <c r="AB686" s="8">
        <v>-1.6527148013594635</v>
      </c>
      <c r="AC686" s="8">
        <v>9.0224689402061201E-3</v>
      </c>
      <c r="AD686" s="8">
        <v>-0.45754278583808483</v>
      </c>
      <c r="AE686" s="8">
        <v>1.0031627824927535E-4</v>
      </c>
      <c r="AF686" s="8">
        <v>-0.22378708008709278</v>
      </c>
      <c r="AG686" s="8">
        <v>-0.19577988237706995</v>
      </c>
      <c r="AH686" s="8">
        <v>0.67641909038560177</v>
      </c>
      <c r="AI686" s="8">
        <v>-1.6527148013594635</v>
      </c>
    </row>
    <row r="687" spans="24:35" x14ac:dyDescent="0.25">
      <c r="X687" t="str">
        <v>Indonesia</v>
      </c>
      <c r="Y687">
        <v>67.2</v>
      </c>
      <c r="Z687" s="8">
        <v>71.838954889151793</v>
      </c>
      <c r="AA687" s="8">
        <v>-4.6389548891517904</v>
      </c>
      <c r="AB687" s="8">
        <v>-4.682747294913856</v>
      </c>
      <c r="AC687" s="8">
        <v>9.351861846064239E-3</v>
      </c>
      <c r="AD687" s="8">
        <v>-1.2961710798474064</v>
      </c>
      <c r="AE687" s="8">
        <v>8.3473708484713052E-4</v>
      </c>
      <c r="AF687" s="8">
        <v>-0.21444491222324932</v>
      </c>
      <c r="AG687" s="8">
        <v>-0.19501331367430347</v>
      </c>
      <c r="AH687" s="8">
        <v>1.1384950943449017</v>
      </c>
      <c r="AI687" s="8">
        <v>-4.682747294913856</v>
      </c>
    </row>
    <row r="688" spans="24:35" x14ac:dyDescent="0.25">
      <c r="X688" t="str">
        <v>Indonesia</v>
      </c>
      <c r="Y688">
        <v>65.3</v>
      </c>
      <c r="Z688" s="8">
        <v>66.62948987337893</v>
      </c>
      <c r="AA688" s="8">
        <v>-1.3294898733789324</v>
      </c>
      <c r="AB688" s="8">
        <v>-1.3530877752333277</v>
      </c>
      <c r="AC688" s="8">
        <v>1.7440037731717775E-2</v>
      </c>
      <c r="AD688" s="8">
        <v>-0.37299876493496614</v>
      </c>
      <c r="AE688" s="8">
        <v>1.299719226602853E-4</v>
      </c>
      <c r="AF688" s="8">
        <v>-0.21444491222324932</v>
      </c>
      <c r="AG688" s="8">
        <v>-0.1930751177101101</v>
      </c>
      <c r="AH688" s="8">
        <v>0.61073624825694284</v>
      </c>
      <c r="AI688" s="8">
        <v>-1.3530877752333277</v>
      </c>
    </row>
    <row r="689" spans="24:35" x14ac:dyDescent="0.25">
      <c r="X689" t="str">
        <v>Indonesia</v>
      </c>
      <c r="Y689">
        <v>66.900000000000006</v>
      </c>
      <c r="Z689" s="8">
        <v>67.323399143858808</v>
      </c>
      <c r="AA689" s="8">
        <v>-0.42339914385880206</v>
      </c>
      <c r="AB689" s="8">
        <v>-0.43675953246990729</v>
      </c>
      <c r="AC689" s="8">
        <v>3.058980426952837E-2</v>
      </c>
      <c r="AD689" s="8">
        <v>-0.11959088388885611</v>
      </c>
      <c r="AE689" s="8">
        <v>2.3752627915497744E-5</v>
      </c>
      <c r="AF689" s="8">
        <v>-0.21444491222324932</v>
      </c>
      <c r="AG689" s="8">
        <v>-0.18915627648940722</v>
      </c>
      <c r="AH689" s="8">
        <v>0.34581914910666256</v>
      </c>
      <c r="AI689" s="8">
        <v>-0.43675953246990729</v>
      </c>
    </row>
    <row r="690" spans="24:35" x14ac:dyDescent="0.25">
      <c r="X690" t="str">
        <v>Indonesia</v>
      </c>
      <c r="Y690">
        <v>66.7</v>
      </c>
      <c r="Z690" s="8">
        <v>66.056470610494799</v>
      </c>
      <c r="AA690" s="8">
        <v>0.64352938950520411</v>
      </c>
      <c r="AB690" s="8">
        <v>0.65675400050805066</v>
      </c>
      <c r="AC690" s="8">
        <v>2.0136323482790056E-2</v>
      </c>
      <c r="AD690" s="8">
        <v>0.18079542978579907</v>
      </c>
      <c r="AE690" s="8">
        <v>3.5353776801658857E-5</v>
      </c>
      <c r="AF690" s="8">
        <v>-0.21444491222324932</v>
      </c>
      <c r="AG690" s="8">
        <v>-0.18852159050734707</v>
      </c>
      <c r="AH690" s="8">
        <v>0.4252004583555844</v>
      </c>
      <c r="AI690" s="8">
        <v>0.65675400050805066</v>
      </c>
    </row>
    <row r="691" spans="24:35" x14ac:dyDescent="0.25">
      <c r="X691" t="str">
        <v>Indonesia</v>
      </c>
      <c r="Y691">
        <v>66.5</v>
      </c>
      <c r="Z691" s="8">
        <v>67.607549198087696</v>
      </c>
      <c r="AA691" s="8">
        <v>-1.1075491980876961</v>
      </c>
      <c r="AB691" s="8">
        <v>-1.1154371968117014</v>
      </c>
      <c r="AC691" s="8">
        <v>7.0716654837688613E-3</v>
      </c>
      <c r="AD691" s="8">
        <v>-0.3091049548626586</v>
      </c>
      <c r="AE691" s="8">
        <v>3.5814767585418417E-5</v>
      </c>
      <c r="AF691" s="8">
        <v>-0.21444491222324932</v>
      </c>
      <c r="AG691" s="8">
        <v>-0.18842578243852012</v>
      </c>
      <c r="AH691" s="8">
        <v>0.55597208101006168</v>
      </c>
      <c r="AI691" s="8">
        <v>-1.1154371968117014</v>
      </c>
    </row>
    <row r="692" spans="24:35" x14ac:dyDescent="0.25">
      <c r="X692" t="str">
        <v>Indonesia</v>
      </c>
      <c r="Y692">
        <v>66.3</v>
      </c>
      <c r="Z692" s="8">
        <v>67.386057146311842</v>
      </c>
      <c r="AA692" s="8">
        <v>-1.0860571463118447</v>
      </c>
      <c r="AB692" s="8">
        <v>-1.0932975226090902</v>
      </c>
      <c r="AC692" s="8">
        <v>6.6225123056775238E-3</v>
      </c>
      <c r="AD692" s="8">
        <v>-0.30303822435016903</v>
      </c>
      <c r="AE692" s="8">
        <v>3.2221791607913628E-5</v>
      </c>
      <c r="AF692" s="8">
        <v>-0.21444491222324932</v>
      </c>
      <c r="AG692" s="8">
        <v>-0.18834626802110582</v>
      </c>
      <c r="AH692" s="8">
        <v>0.55048907741223074</v>
      </c>
      <c r="AI692" s="8">
        <v>-1.0932975226090902</v>
      </c>
    </row>
    <row r="693" spans="24:35" x14ac:dyDescent="0.25">
      <c r="X693" t="str">
        <v>Iraq</v>
      </c>
      <c r="Y693">
        <v>67.900000000000006</v>
      </c>
      <c r="Z693" s="8">
        <v>68.670174436845471</v>
      </c>
      <c r="AA693" s="8">
        <v>-0.77017443684546549</v>
      </c>
      <c r="AB693" s="8">
        <v>-0.77384949663395319</v>
      </c>
      <c r="AC693" s="8">
        <v>4.7490627111256272E-3</v>
      </c>
      <c r="AD693" s="8">
        <v>-0.21469636615060905</v>
      </c>
      <c r="AE693" s="8">
        <v>1.1576335262760148E-5</v>
      </c>
      <c r="AF693" s="8">
        <v>-0.21444491222324932</v>
      </c>
      <c r="AG693" s="8">
        <v>-0.18788057981404235</v>
      </c>
      <c r="AH693" s="8">
        <v>0.46335339229427147</v>
      </c>
      <c r="AI693" s="8">
        <v>-0.77384949663395319</v>
      </c>
    </row>
    <row r="694" spans="24:35" x14ac:dyDescent="0.25">
      <c r="X694" t="str">
        <v>Iraq</v>
      </c>
      <c r="Y694">
        <v>69.5</v>
      </c>
      <c r="Z694" s="8">
        <v>71.722429816188637</v>
      </c>
      <c r="AA694" s="8">
        <v>-2.2224298161886367</v>
      </c>
      <c r="AB694" s="8">
        <v>-2.256092402738906</v>
      </c>
      <c r="AC694" s="8">
        <v>1.4920748152603445E-2</v>
      </c>
      <c r="AD694" s="8">
        <v>-0.62272221751252343</v>
      </c>
      <c r="AE694" s="8">
        <v>3.0913953454807084E-4</v>
      </c>
      <c r="AF694" s="8">
        <v>-0.21444491222324932</v>
      </c>
      <c r="AG694" s="8">
        <v>-0.18609387195089369</v>
      </c>
      <c r="AH694" s="8">
        <v>0.78912750396404474</v>
      </c>
      <c r="AI694" s="8">
        <v>-2.256092402738906</v>
      </c>
    </row>
    <row r="695" spans="24:35" x14ac:dyDescent="0.25">
      <c r="X695" t="str">
        <v>Iraq</v>
      </c>
      <c r="Y695">
        <v>76</v>
      </c>
      <c r="Z695" s="8">
        <v>69.638603454742579</v>
      </c>
      <c r="AA695" s="8">
        <v>6.3613965452574206</v>
      </c>
      <c r="AB695" s="8">
        <v>6.4473461457722667</v>
      </c>
      <c r="AC695" s="8">
        <v>1.3331004505040503E-2</v>
      </c>
      <c r="AD695" s="8">
        <v>1.7810192755581478</v>
      </c>
      <c r="AE695" s="8">
        <v>2.2556672410138224E-3</v>
      </c>
      <c r="AF695" s="8">
        <v>-0.21444491222324932</v>
      </c>
      <c r="AG695" s="8">
        <v>-0.18213935108247467</v>
      </c>
      <c r="AH695" s="8">
        <v>1.3345483414092378</v>
      </c>
      <c r="AI695" s="8">
        <v>6.4473461457722667</v>
      </c>
    </row>
    <row r="696" spans="24:35" x14ac:dyDescent="0.25">
      <c r="X696" t="str">
        <v>Iraq</v>
      </c>
      <c r="Y696">
        <v>77</v>
      </c>
      <c r="Z696" s="8">
        <v>69.363074776083423</v>
      </c>
      <c r="AA696" s="8">
        <v>7.6369252239165775</v>
      </c>
      <c r="AB696" s="8">
        <v>7.7532084256128453</v>
      </c>
      <c r="AC696" s="8">
        <v>1.49980750307349E-2</v>
      </c>
      <c r="AD696" s="8">
        <v>2.1399414473612799</v>
      </c>
      <c r="AE696" s="8">
        <v>3.6698526124744079E-3</v>
      </c>
      <c r="AF696" s="8">
        <v>-0.21444491222324932</v>
      </c>
      <c r="AG696" s="8">
        <v>-0.1801943831006729</v>
      </c>
      <c r="AH696" s="8">
        <v>1.4628538708159746</v>
      </c>
      <c r="AI696" s="8">
        <v>7.7532084256128453</v>
      </c>
    </row>
    <row r="697" spans="24:35" x14ac:dyDescent="0.25">
      <c r="X697" t="str">
        <v>Iraq</v>
      </c>
      <c r="Y697">
        <v>76</v>
      </c>
      <c r="Z697" s="8">
        <v>69.628881567842171</v>
      </c>
      <c r="AA697" s="8">
        <v>6.3711184321578287</v>
      </c>
      <c r="AB697" s="8">
        <v>6.3949151527615218</v>
      </c>
      <c r="AC697" s="8">
        <v>3.7211941105139354E-3</v>
      </c>
      <c r="AD697" s="8">
        <v>1.7751175764525999</v>
      </c>
      <c r="AE697" s="8">
        <v>6.1944404304746818E-4</v>
      </c>
      <c r="AF697" s="8">
        <v>-0.198915705174462</v>
      </c>
      <c r="AG697" s="8">
        <v>-0.17934334309615141</v>
      </c>
      <c r="AH697" s="8">
        <v>1.3323353843730938</v>
      </c>
      <c r="AI697" s="8">
        <v>6.3949151527615218</v>
      </c>
    </row>
    <row r="698" spans="24:35" x14ac:dyDescent="0.25">
      <c r="X698" t="str">
        <v>Iraq</v>
      </c>
      <c r="Y698">
        <v>74</v>
      </c>
      <c r="Z698" s="8">
        <v>69.407499660222669</v>
      </c>
      <c r="AA698" s="8">
        <v>4.592500339777331</v>
      </c>
      <c r="AB698" s="8">
        <v>4.6431798040180778</v>
      </c>
      <c r="AC698" s="8">
        <v>1.091481837444476E-2</v>
      </c>
      <c r="AD698" s="8">
        <v>1.2842046590953333</v>
      </c>
      <c r="AE698" s="8">
        <v>9.5785043195739466E-4</v>
      </c>
      <c r="AF698" s="8">
        <v>-0.198915705174462</v>
      </c>
      <c r="AG698" s="8">
        <v>-0.17899809866607017</v>
      </c>
      <c r="AH698" s="8">
        <v>1.1332275407416348</v>
      </c>
      <c r="AI698" s="8">
        <v>4.6431798040180778</v>
      </c>
    </row>
    <row r="699" spans="24:35" x14ac:dyDescent="0.25">
      <c r="X699" t="str">
        <v>Iraq</v>
      </c>
      <c r="Y699">
        <v>69.3</v>
      </c>
      <c r="Z699" s="8">
        <v>69.122496901062945</v>
      </c>
      <c r="AA699" s="8">
        <v>0.17750309893705207</v>
      </c>
      <c r="AB699" s="8">
        <v>0.17825448919615125</v>
      </c>
      <c r="AC699" s="8">
        <v>4.2152669617894715E-3</v>
      </c>
      <c r="AD699" s="8">
        <v>4.9468085138808758E-2</v>
      </c>
      <c r="AE699" s="8">
        <v>5.4520046711040957E-7</v>
      </c>
      <c r="AF699" s="8">
        <v>-0.198915705174462</v>
      </c>
      <c r="AG699" s="8">
        <v>-0.17697942731169247</v>
      </c>
      <c r="AH699" s="8">
        <v>0.22241421973158271</v>
      </c>
      <c r="AI699" s="8">
        <v>0.17825448919615125</v>
      </c>
    </row>
    <row r="700" spans="24:35" x14ac:dyDescent="0.25">
      <c r="X700" t="str">
        <v>Iraq</v>
      </c>
      <c r="Y700">
        <v>65.900000000000006</v>
      </c>
      <c r="Z700" s="8">
        <v>67.800848894096418</v>
      </c>
      <c r="AA700" s="8">
        <v>-1.9008488940964128</v>
      </c>
      <c r="AB700" s="8">
        <v>-1.9107143512725755</v>
      </c>
      <c r="AC700" s="8">
        <v>5.1632297468180988E-3</v>
      </c>
      <c r="AD700" s="8">
        <v>-0.52999719583868399</v>
      </c>
      <c r="AE700" s="8">
        <v>7.6729640588059299E-5</v>
      </c>
      <c r="AF700" s="8">
        <v>-0.198915705174462</v>
      </c>
      <c r="AG700" s="8">
        <v>-0.17658873009430254</v>
      </c>
      <c r="AH700" s="8">
        <v>0.72800906301960555</v>
      </c>
      <c r="AI700" s="8">
        <v>-1.9107143512725755</v>
      </c>
    </row>
    <row r="701" spans="24:35" x14ac:dyDescent="0.25">
      <c r="X701" t="str">
        <v>Iraq</v>
      </c>
      <c r="Y701">
        <v>64.7</v>
      </c>
      <c r="Z701" s="8">
        <v>67.17980600328103</v>
      </c>
      <c r="AA701" s="8">
        <v>-2.479806003281027</v>
      </c>
      <c r="AB701" s="8">
        <v>-2.4930023784075432</v>
      </c>
      <c r="AC701" s="8">
        <v>5.2933664407275533E-3</v>
      </c>
      <c r="AD701" s="8">
        <v>-0.69146800832855526</v>
      </c>
      <c r="AE701" s="8">
        <v>1.3391447651171789E-4</v>
      </c>
      <c r="AF701" s="8">
        <v>-0.198915705174462</v>
      </c>
      <c r="AG701" s="8">
        <v>-0.17469820264092001</v>
      </c>
      <c r="AH701" s="8">
        <v>0.83154555397077035</v>
      </c>
      <c r="AI701" s="8">
        <v>-2.4930023784075432</v>
      </c>
    </row>
    <row r="702" spans="24:35" x14ac:dyDescent="0.25">
      <c r="X702" t="str">
        <v>Iraq</v>
      </c>
      <c r="Y702">
        <v>66.8</v>
      </c>
      <c r="Z702" s="8">
        <v>71.003909237291666</v>
      </c>
      <c r="AA702" s="8">
        <v>-4.2039092372916684</v>
      </c>
      <c r="AB702" s="8">
        <v>-4.2233357988119744</v>
      </c>
      <c r="AC702" s="8">
        <v>4.5998145650106344E-3</v>
      </c>
      <c r="AD702" s="8">
        <v>-1.1718077449906563</v>
      </c>
      <c r="AE702" s="8">
        <v>3.3396559944097383E-4</v>
      </c>
      <c r="AF702" s="8">
        <v>-0.198915705174462</v>
      </c>
      <c r="AG702" s="8">
        <v>-0.17393837762214023</v>
      </c>
      <c r="AH702" s="8">
        <v>1.0825006905266419</v>
      </c>
      <c r="AI702" s="8">
        <v>-4.2233357988119744</v>
      </c>
    </row>
    <row r="703" spans="24:35" x14ac:dyDescent="0.25">
      <c r="X703" t="str">
        <v>Iraq</v>
      </c>
      <c r="Y703">
        <v>67.2</v>
      </c>
      <c r="Z703" s="8">
        <v>70.688712002644479</v>
      </c>
      <c r="AA703" s="8">
        <v>-3.4887120026444762</v>
      </c>
      <c r="AB703" s="8">
        <v>-3.5056843782253893</v>
      </c>
      <c r="AC703" s="8">
        <v>4.8413872299320707E-3</v>
      </c>
      <c r="AD703" s="8">
        <v>-0.97256997538873158</v>
      </c>
      <c r="AE703" s="8">
        <v>2.4219525460246431E-4</v>
      </c>
      <c r="AF703" s="8">
        <v>-0.198915705174462</v>
      </c>
      <c r="AG703" s="8">
        <v>-0.17361674885912015</v>
      </c>
      <c r="AH703" s="8">
        <v>0.98618962445806113</v>
      </c>
      <c r="AI703" s="8">
        <v>-3.5056843782253893</v>
      </c>
    </row>
    <row r="704" spans="24:35" x14ac:dyDescent="0.25">
      <c r="X704" t="str">
        <v>Ireland</v>
      </c>
      <c r="Y704">
        <v>81.2</v>
      </c>
      <c r="Z704" s="8">
        <v>81.462221155946381</v>
      </c>
      <c r="AA704" s="8">
        <v>-0.26222115594637785</v>
      </c>
      <c r="AB704" s="8">
        <v>-0.26363048164977293</v>
      </c>
      <c r="AC704" s="8">
        <v>5.3458374561835744E-3</v>
      </c>
      <c r="AD704" s="8">
        <v>-7.3119559620875935E-2</v>
      </c>
      <c r="AE704" s="8">
        <v>1.5123669510429198E-6</v>
      </c>
      <c r="AF704" s="8">
        <v>-0.1880739545732803</v>
      </c>
      <c r="AG704" s="8">
        <v>-0.17279688466531981</v>
      </c>
      <c r="AH704" s="8">
        <v>0.27040628620813523</v>
      </c>
      <c r="AI704" s="8">
        <v>-0.26363048164977293</v>
      </c>
    </row>
    <row r="705" spans="24:35" x14ac:dyDescent="0.25">
      <c r="X705" t="str">
        <v>Ireland</v>
      </c>
      <c r="Y705">
        <v>81</v>
      </c>
      <c r="Z705" s="8">
        <v>81.35887350216484</v>
      </c>
      <c r="AA705" s="8">
        <v>-0.35887350216484037</v>
      </c>
      <c r="AB705" s="8">
        <v>-0.36084242270107081</v>
      </c>
      <c r="AC705" s="8">
        <v>5.4564552623612029E-3</v>
      </c>
      <c r="AD705" s="8">
        <v>-0.10007633292612432</v>
      </c>
      <c r="AE705" s="8">
        <v>2.8919845028018E-6</v>
      </c>
      <c r="AF705" s="8">
        <v>-0.1880739545732803</v>
      </c>
      <c r="AG705" s="8">
        <v>-0.17217392816806079</v>
      </c>
      <c r="AH705" s="8">
        <v>0.31634843594701761</v>
      </c>
      <c r="AI705" s="8">
        <v>-0.36084242270107081</v>
      </c>
    </row>
    <row r="706" spans="24:35" x14ac:dyDescent="0.25">
      <c r="X706" t="str">
        <v>Ireland</v>
      </c>
      <c r="Y706">
        <v>85</v>
      </c>
      <c r="Z706" s="8">
        <v>82.115182011383666</v>
      </c>
      <c r="AA706" s="8">
        <v>2.8848179886163337</v>
      </c>
      <c r="AB706" s="8">
        <v>2.941473840663944</v>
      </c>
      <c r="AC706" s="8">
        <v>1.9261042292601921E-2</v>
      </c>
      <c r="AD706" s="8">
        <v>0.81010925870292483</v>
      </c>
      <c r="AE706" s="8">
        <v>6.7835955766829621E-4</v>
      </c>
      <c r="AF706" s="8">
        <v>-0.1880739545732803</v>
      </c>
      <c r="AG706" s="8">
        <v>-0.17183320090680237</v>
      </c>
      <c r="AH706" s="8">
        <v>0.90006069723265048</v>
      </c>
      <c r="AI706" s="8">
        <v>2.941473840663944</v>
      </c>
    </row>
    <row r="707" spans="24:35" x14ac:dyDescent="0.25">
      <c r="X707" t="str">
        <v>Ireland</v>
      </c>
      <c r="Y707">
        <v>84</v>
      </c>
      <c r="Z707" s="8">
        <v>85.013700017496959</v>
      </c>
      <c r="AA707" s="8">
        <v>-1.0137000174969586</v>
      </c>
      <c r="AB707" s="8">
        <v>-1.0298408132979964</v>
      </c>
      <c r="AC707" s="8">
        <v>1.5673097815329284E-2</v>
      </c>
      <c r="AD707" s="8">
        <v>-0.28414607958222099</v>
      </c>
      <c r="AE707" s="8">
        <v>6.7662061421105835E-5</v>
      </c>
      <c r="AF707" s="8">
        <v>-0.1880739545732803</v>
      </c>
      <c r="AG707" s="8">
        <v>-0.17161494087345178</v>
      </c>
      <c r="AH707" s="8">
        <v>0.53305354288497231</v>
      </c>
      <c r="AI707" s="8">
        <v>-1.0298408132979964</v>
      </c>
    </row>
    <row r="708" spans="24:35" x14ac:dyDescent="0.25">
      <c r="X708" t="str">
        <v>Ireland</v>
      </c>
      <c r="Y708">
        <v>86</v>
      </c>
      <c r="Z708" s="8">
        <v>83.201397960607352</v>
      </c>
      <c r="AA708" s="8">
        <v>2.7986020393926481</v>
      </c>
      <c r="AB708" s="8">
        <v>2.8802950711306483</v>
      </c>
      <c r="AC708" s="8">
        <v>2.8362730109430009E-2</v>
      </c>
      <c r="AD708" s="8">
        <v>0.78957057582757295</v>
      </c>
      <c r="AE708" s="8">
        <v>9.5779414403491766E-4</v>
      </c>
      <c r="AF708" s="8">
        <v>-0.1880739545732803</v>
      </c>
      <c r="AG708" s="8">
        <v>-0.1680207681379069</v>
      </c>
      <c r="AH708" s="8">
        <v>0.888577838924409</v>
      </c>
      <c r="AI708" s="8">
        <v>2.8802950711306483</v>
      </c>
    </row>
    <row r="709" spans="24:35" x14ac:dyDescent="0.25">
      <c r="X709" t="str">
        <v>Israel</v>
      </c>
      <c r="Y709">
        <v>82.2</v>
      </c>
      <c r="Z709" s="8">
        <v>82.315240967051196</v>
      </c>
      <c r="AA709" s="8">
        <v>-0.11524096705119291</v>
      </c>
      <c r="AB709" s="8">
        <v>-0.11668230350128521</v>
      </c>
      <c r="AC709" s="8">
        <v>1.2352656802635181E-2</v>
      </c>
      <c r="AD709" s="8">
        <v>-3.2248375039751573E-2</v>
      </c>
      <c r="AE709" s="8">
        <v>6.8457422984556248E-7</v>
      </c>
      <c r="AF709" s="8">
        <v>-0.1880739545732803</v>
      </c>
      <c r="AG709" s="8">
        <v>-0.16771046130257192</v>
      </c>
      <c r="AH709" s="8">
        <v>0.1795783256402386</v>
      </c>
      <c r="AI709" s="8">
        <v>-0.11668230350128521</v>
      </c>
    </row>
    <row r="710" spans="24:35" x14ac:dyDescent="0.25">
      <c r="X710" t="str">
        <v>Israel</v>
      </c>
      <c r="Y710">
        <v>82.1</v>
      </c>
      <c r="Z710" s="8">
        <v>81.228017209039123</v>
      </c>
      <c r="AA710" s="8">
        <v>0.87198279096087106</v>
      </c>
      <c r="AB710" s="8">
        <v>0.88181885670202365</v>
      </c>
      <c r="AC710" s="8">
        <v>1.1154292819206863E-2</v>
      </c>
      <c r="AD710" s="8">
        <v>0.24386279073766257</v>
      </c>
      <c r="AE710" s="8">
        <v>3.5306200796860825E-5</v>
      </c>
      <c r="AF710" s="8">
        <v>-0.17879863688351211</v>
      </c>
      <c r="AG710" s="8">
        <v>-0.1674429440519257</v>
      </c>
      <c r="AH710" s="8">
        <v>0.49382465586244534</v>
      </c>
      <c r="AI710" s="8">
        <v>0.88181885670202365</v>
      </c>
    </row>
    <row r="711" spans="24:35" x14ac:dyDescent="0.25">
      <c r="X711" t="str">
        <v>Israel</v>
      </c>
      <c r="Y711">
        <v>81.8</v>
      </c>
      <c r="Z711" s="8">
        <v>81.837604225371265</v>
      </c>
      <c r="AA711" s="8">
        <v>-3.7604225371268285E-2</v>
      </c>
      <c r="AB711" s="8">
        <v>-3.7964930357465565E-2</v>
      </c>
      <c r="AC711" s="8">
        <v>9.5010048168400821E-3</v>
      </c>
      <c r="AD711" s="8">
        <v>-1.0507793247511613E-2</v>
      </c>
      <c r="AE711" s="8">
        <v>5.5742306630239935E-8</v>
      </c>
      <c r="AF711" s="8">
        <v>-0.17879863688351211</v>
      </c>
      <c r="AG711" s="8">
        <v>-0.16731600897796303</v>
      </c>
      <c r="AH711" s="8">
        <v>0.10250752776021678</v>
      </c>
      <c r="AI711" s="8">
        <v>-3.7964930357465565E-2</v>
      </c>
    </row>
    <row r="712" spans="24:35" x14ac:dyDescent="0.25">
      <c r="X712" t="str">
        <v>Israel</v>
      </c>
      <c r="Y712">
        <v>81.8</v>
      </c>
      <c r="Z712" s="8">
        <v>80.7240653460277</v>
      </c>
      <c r="AA712" s="8">
        <v>1.0759346539722969</v>
      </c>
      <c r="AB712" s="8">
        <v>1.0873447986215521</v>
      </c>
      <c r="AC712" s="8">
        <v>1.0493584614300843E-2</v>
      </c>
      <c r="AD712" s="8">
        <v>0.30080044904152231</v>
      </c>
      <c r="AE712" s="8">
        <v>5.0502004242639469E-5</v>
      </c>
      <c r="AF712" s="8">
        <v>-0.17879863688351211</v>
      </c>
      <c r="AG712" s="8">
        <v>-0.16570372716203502</v>
      </c>
      <c r="AH712" s="8">
        <v>0.54845277740341725</v>
      </c>
      <c r="AI712" s="8">
        <v>1.0873447986215521</v>
      </c>
    </row>
    <row r="713" spans="24:35" x14ac:dyDescent="0.25">
      <c r="X713" t="str">
        <v>Israel</v>
      </c>
      <c r="Y713">
        <v>81.7</v>
      </c>
      <c r="Z713" s="8">
        <v>78.90880790535239</v>
      </c>
      <c r="AA713" s="8">
        <v>2.791192094647613</v>
      </c>
      <c r="AB713" s="8">
        <v>2.8040907538338322</v>
      </c>
      <c r="AC713" s="8">
        <v>4.5999435533902516E-3</v>
      </c>
      <c r="AD713" s="8">
        <v>0.77802363028429167</v>
      </c>
      <c r="AE713" s="8">
        <v>1.4722678069052406E-4</v>
      </c>
      <c r="AF713" s="8">
        <v>-0.17879863688351211</v>
      </c>
      <c r="AG713" s="8">
        <v>-0.16262029784462714</v>
      </c>
      <c r="AH713" s="8">
        <v>0.88205647794474684</v>
      </c>
      <c r="AI713" s="8">
        <v>2.8040907538338322</v>
      </c>
    </row>
    <row r="714" spans="24:35" x14ac:dyDescent="0.25">
      <c r="X714" t="str">
        <v>Israel</v>
      </c>
      <c r="Y714">
        <v>81.5</v>
      </c>
      <c r="Z714" s="8">
        <v>79.154595889459216</v>
      </c>
      <c r="AA714" s="8">
        <v>2.3454041105407839</v>
      </c>
      <c r="AB714" s="8">
        <v>2.4315524499523158</v>
      </c>
      <c r="AC714" s="8">
        <v>3.5429356834651655E-2</v>
      </c>
      <c r="AD714" s="8">
        <v>0.66412916682642342</v>
      </c>
      <c r="AE714" s="8">
        <v>8.526695127049524E-4</v>
      </c>
      <c r="AF714" s="8">
        <v>-0.17879863688351211</v>
      </c>
      <c r="AG714" s="8">
        <v>-0.16241664462029351</v>
      </c>
      <c r="AH714" s="8">
        <v>0.81494120452117491</v>
      </c>
      <c r="AI714" s="8">
        <v>2.4315524499523158</v>
      </c>
    </row>
    <row r="715" spans="24:35" x14ac:dyDescent="0.25">
      <c r="X715" t="str">
        <v>Israel</v>
      </c>
      <c r="Y715">
        <v>81</v>
      </c>
      <c r="Z715" s="8">
        <v>79.238176243126418</v>
      </c>
      <c r="AA715" s="8">
        <v>1.7618237568735822</v>
      </c>
      <c r="AB715" s="8">
        <v>1.838243725923554</v>
      </c>
      <c r="AC715" s="8">
        <v>4.1572272475227788E-2</v>
      </c>
      <c r="AD715" s="8">
        <v>0.50047762816732655</v>
      </c>
      <c r="AE715" s="8">
        <v>5.7182104178499454E-4</v>
      </c>
      <c r="AF715" s="8">
        <v>-0.17879863688351211</v>
      </c>
      <c r="AG715" s="8">
        <v>-0.16116132406562719</v>
      </c>
      <c r="AH715" s="8">
        <v>0.70744443468538687</v>
      </c>
      <c r="AI715" s="8">
        <v>1.838243725923554</v>
      </c>
    </row>
    <row r="716" spans="24:35" x14ac:dyDescent="0.25">
      <c r="X716" t="str">
        <v>Israel</v>
      </c>
      <c r="Y716">
        <v>84</v>
      </c>
      <c r="Z716" s="8">
        <v>78.487087215682735</v>
      </c>
      <c r="AA716" s="8">
        <v>5.5129127843172654</v>
      </c>
      <c r="AB716" s="8">
        <v>5.5415764921080859</v>
      </c>
      <c r="AC716" s="8">
        <v>5.1724825655012213E-3</v>
      </c>
      <c r="AD716" s="8">
        <v>1.5371247622528588</v>
      </c>
      <c r="AE716" s="8">
        <v>6.4657049527149825E-4</v>
      </c>
      <c r="AF716" s="8">
        <v>-0.17879863688351211</v>
      </c>
      <c r="AG716" s="8">
        <v>-0.16110952059533049</v>
      </c>
      <c r="AH716" s="8">
        <v>1.239808357066873</v>
      </c>
      <c r="AI716" s="8">
        <v>5.5415764921080859</v>
      </c>
    </row>
    <row r="717" spans="24:35" x14ac:dyDescent="0.25">
      <c r="X717" t="str">
        <v>Israel</v>
      </c>
      <c r="Y717">
        <v>84</v>
      </c>
      <c r="Z717" s="8">
        <v>78.508231823466915</v>
      </c>
      <c r="AA717" s="8">
        <v>5.4917681765330855</v>
      </c>
      <c r="AB717" s="8">
        <v>5.5184521435422855</v>
      </c>
      <c r="AC717" s="8">
        <v>4.8354078852393245E-3</v>
      </c>
      <c r="AD717" s="8">
        <v>1.5309698222167498</v>
      </c>
      <c r="AE717" s="8">
        <v>5.9940154536237218E-4</v>
      </c>
      <c r="AF717" s="8">
        <v>-0.16799678341230881</v>
      </c>
      <c r="AG717" s="8">
        <v>-0.16015430536466521</v>
      </c>
      <c r="AH717" s="8">
        <v>1.2373236529771625</v>
      </c>
      <c r="AI717" s="8">
        <v>5.5184521435422855</v>
      </c>
    </row>
    <row r="718" spans="24:35" x14ac:dyDescent="0.25">
      <c r="X718" t="str">
        <v>Israel</v>
      </c>
      <c r="Y718">
        <v>80</v>
      </c>
      <c r="Z718" s="8">
        <v>76.742423653332395</v>
      </c>
      <c r="AA718" s="8">
        <v>3.2575763466676051</v>
      </c>
      <c r="AB718" s="8">
        <v>3.2961668042486321</v>
      </c>
      <c r="AC718" s="8">
        <v>1.1707677394021879E-2</v>
      </c>
      <c r="AD718" s="8">
        <v>0.91128408123744653</v>
      </c>
      <c r="AE718" s="8">
        <v>5.1777287156036598E-4</v>
      </c>
      <c r="AF718" s="8">
        <v>-0.16799678341230881</v>
      </c>
      <c r="AG718" s="8">
        <v>-0.16012540731108391</v>
      </c>
      <c r="AH718" s="8">
        <v>0.95461200560093862</v>
      </c>
      <c r="AI718" s="8">
        <v>3.2961668042486321</v>
      </c>
    </row>
    <row r="719" spans="24:35" x14ac:dyDescent="0.25">
      <c r="X719" t="str">
        <v>Israel</v>
      </c>
      <c r="Y719">
        <v>81</v>
      </c>
      <c r="Z719" s="8">
        <v>77.69152267883436</v>
      </c>
      <c r="AA719" s="8">
        <v>3.3084773211656398</v>
      </c>
      <c r="AB719" s="8">
        <v>3.3548098772058377</v>
      </c>
      <c r="AC719" s="8">
        <v>1.3810784436698798E-2</v>
      </c>
      <c r="AD719" s="8">
        <v>0.92650961208380045</v>
      </c>
      <c r="AE719" s="8">
        <v>6.3270949991045165E-4</v>
      </c>
      <c r="AF719" s="8">
        <v>-0.16799678341230881</v>
      </c>
      <c r="AG719" s="8">
        <v>-0.15849551549974875</v>
      </c>
      <c r="AH719" s="8">
        <v>0.96255369309135186</v>
      </c>
      <c r="AI719" s="8">
        <v>3.3548098772058377</v>
      </c>
    </row>
    <row r="720" spans="24:35" x14ac:dyDescent="0.25">
      <c r="X720" t="str">
        <v>Israel</v>
      </c>
      <c r="Y720">
        <v>79.7</v>
      </c>
      <c r="Z720" s="8">
        <v>79.426225860172607</v>
      </c>
      <c r="AA720" s="8">
        <v>0.2737741398273954</v>
      </c>
      <c r="AB720" s="8">
        <v>0.27570473407204044</v>
      </c>
      <c r="AC720" s="8">
        <v>7.0023978773630768E-3</v>
      </c>
      <c r="AD720" s="8">
        <v>7.6404724663229742E-2</v>
      </c>
      <c r="AE720" s="8">
        <v>2.1666332968966053E-6</v>
      </c>
      <c r="AF720" s="8">
        <v>-0.16799678341230881</v>
      </c>
      <c r="AG720" s="8">
        <v>-0.15749707020362619</v>
      </c>
      <c r="AH720" s="8">
        <v>0.27641404570540501</v>
      </c>
      <c r="AI720" s="8">
        <v>0.27570473407204044</v>
      </c>
    </row>
    <row r="721" spans="24:35" x14ac:dyDescent="0.25">
      <c r="X721" t="str">
        <v>Israel</v>
      </c>
      <c r="Y721">
        <v>79.3</v>
      </c>
      <c r="Z721" s="8">
        <v>77.422646483896315</v>
      </c>
      <c r="AA721" s="8">
        <v>1.8773535161036818</v>
      </c>
      <c r="AB721" s="8">
        <v>1.9280463253773692</v>
      </c>
      <c r="AC721" s="8">
        <v>2.6292319124523848E-2</v>
      </c>
      <c r="AD721" s="8">
        <v>0.52909499610973687</v>
      </c>
      <c r="AE721" s="8">
        <v>3.9784509364710187E-4</v>
      </c>
      <c r="AF721" s="8">
        <v>-0.16799678341230881</v>
      </c>
      <c r="AG721" s="8">
        <v>-0.15639731260051548</v>
      </c>
      <c r="AH721" s="8">
        <v>0.72738916414099608</v>
      </c>
      <c r="AI721" s="8">
        <v>1.9280463253773692</v>
      </c>
    </row>
    <row r="722" spans="24:35" x14ac:dyDescent="0.25">
      <c r="X722" t="str">
        <v>Israel</v>
      </c>
      <c r="Y722">
        <v>79.3</v>
      </c>
      <c r="Z722" s="8">
        <v>77.52260060291313</v>
      </c>
      <c r="AA722" s="8">
        <v>1.7773993970868673</v>
      </c>
      <c r="AB722" s="8">
        <v>1.7852301662890715</v>
      </c>
      <c r="AC722" s="8">
        <v>4.3864199418508663E-3</v>
      </c>
      <c r="AD722" s="8">
        <v>0.49538347401549532</v>
      </c>
      <c r="AE722" s="8">
        <v>5.6904789808661583E-5</v>
      </c>
      <c r="AF722" s="8">
        <v>-0.16799678341230881</v>
      </c>
      <c r="AG722" s="8">
        <v>-0.1553032300070058</v>
      </c>
      <c r="AH722" s="8">
        <v>0.70383483432940097</v>
      </c>
      <c r="AI722" s="8">
        <v>1.7852301662890715</v>
      </c>
    </row>
    <row r="723" spans="24:35" x14ac:dyDescent="0.25">
      <c r="X723" t="str">
        <v>Israel</v>
      </c>
      <c r="Y723">
        <v>78.900000000000006</v>
      </c>
      <c r="Z723" s="8">
        <v>77.572535725135211</v>
      </c>
      <c r="AA723" s="8">
        <v>1.3274642748647949</v>
      </c>
      <c r="AB723" s="8">
        <v>1.3328408263852511</v>
      </c>
      <c r="AC723" s="8">
        <v>4.0339036845365786E-3</v>
      </c>
      <c r="AD723" s="8">
        <v>0.36991543792011716</v>
      </c>
      <c r="AE723" s="8">
        <v>2.9169721422889073E-5</v>
      </c>
      <c r="AF723" s="8">
        <v>-0.16799678341230881</v>
      </c>
      <c r="AG723" s="8">
        <v>-0.15473610874154492</v>
      </c>
      <c r="AH723" s="8">
        <v>0.60820673945634407</v>
      </c>
      <c r="AI723" s="8">
        <v>1.3328408263852511</v>
      </c>
    </row>
    <row r="724" spans="24:35" x14ac:dyDescent="0.25">
      <c r="X724" t="str">
        <v>Italy</v>
      </c>
      <c r="Y724">
        <v>82.5</v>
      </c>
      <c r="Z724" s="8">
        <v>81.553847420569653</v>
      </c>
      <c r="AA724" s="8">
        <v>0.94615257943034692</v>
      </c>
      <c r="AB724" s="8">
        <v>0.95205375227175826</v>
      </c>
      <c r="AC724" s="8">
        <v>6.1983609930953533E-3</v>
      </c>
      <c r="AD724" s="8">
        <v>0.26394486368527231</v>
      </c>
      <c r="AE724" s="8">
        <v>2.2869148082403877E-5</v>
      </c>
      <c r="AF724" s="8">
        <v>-0.16799678341230881</v>
      </c>
      <c r="AG724" s="8">
        <v>-0.15443666955143454</v>
      </c>
      <c r="AH724" s="8">
        <v>0.51375564589138323</v>
      </c>
      <c r="AI724" s="8">
        <v>0.95205375227175826</v>
      </c>
    </row>
    <row r="725" spans="24:35" x14ac:dyDescent="0.25">
      <c r="X725" t="str">
        <v>Italy</v>
      </c>
      <c r="Y725">
        <v>82.3</v>
      </c>
      <c r="Z725" s="8">
        <v>79.625703093078442</v>
      </c>
      <c r="AA725" s="8">
        <v>2.6742969069215548</v>
      </c>
      <c r="AB725" s="8">
        <v>2.6849707079471234</v>
      </c>
      <c r="AC725" s="8">
        <v>3.9753882580452976E-3</v>
      </c>
      <c r="AD725" s="8">
        <v>0.74520623314777124</v>
      </c>
      <c r="AE725" s="8">
        <v>1.1665647180434179E-4</v>
      </c>
      <c r="AF725" s="8">
        <v>-0.15567569037416348</v>
      </c>
      <c r="AG725" s="8">
        <v>-0.15287020108891058</v>
      </c>
      <c r="AH725" s="8">
        <v>0.86325328446972693</v>
      </c>
      <c r="AI725" s="8">
        <v>2.6849707079471234</v>
      </c>
    </row>
    <row r="726" spans="24:35" x14ac:dyDescent="0.25">
      <c r="X726" t="str">
        <v>Italy</v>
      </c>
      <c r="Y726">
        <v>82</v>
      </c>
      <c r="Z726" s="8">
        <v>82.61699740971531</v>
      </c>
      <c r="AA726" s="8">
        <v>-0.61699740971531014</v>
      </c>
      <c r="AB726" s="8">
        <v>-0.62122317913609459</v>
      </c>
      <c r="AC726" s="8">
        <v>6.8023370065828882E-3</v>
      </c>
      <c r="AD726" s="8">
        <v>-0.17217392816806079</v>
      </c>
      <c r="AE726" s="8">
        <v>1.0685716072256087E-5</v>
      </c>
      <c r="AF726" s="8">
        <v>-0.15567569037416348</v>
      </c>
      <c r="AG726" s="8">
        <v>-0.14614147349613868</v>
      </c>
      <c r="AH726" s="8">
        <v>0.41493846310996624</v>
      </c>
      <c r="AI726" s="8">
        <v>-0.62122317913609459</v>
      </c>
    </row>
    <row r="727" spans="24:35" x14ac:dyDescent="0.25">
      <c r="X727" t="str">
        <v>Italy</v>
      </c>
      <c r="Y727">
        <v>82</v>
      </c>
      <c r="Z727" s="8">
        <v>82.641001915867704</v>
      </c>
      <c r="AA727" s="8">
        <v>-0.6410019158677045</v>
      </c>
      <c r="AB727" s="8">
        <v>-0.646299358220499</v>
      </c>
      <c r="AC727" s="8">
        <v>8.1965768423169806E-3</v>
      </c>
      <c r="AD727" s="8">
        <v>-0.17899809866607017</v>
      </c>
      <c r="AE727" s="8">
        <v>1.3936385359211004E-5</v>
      </c>
      <c r="AF727" s="8">
        <v>-0.15567569037416348</v>
      </c>
      <c r="AG727" s="8">
        <v>-0.14197784413260156</v>
      </c>
      <c r="AH727" s="8">
        <v>0.4230816690262888</v>
      </c>
      <c r="AI727" s="8">
        <v>-0.646299358220499</v>
      </c>
    </row>
    <row r="728" spans="24:35" x14ac:dyDescent="0.25">
      <c r="X728" t="str">
        <v>Italy</v>
      </c>
      <c r="Y728">
        <v>81.8</v>
      </c>
      <c r="Z728" s="8">
        <v>82.53247650273309</v>
      </c>
      <c r="AA728" s="8">
        <v>-0.73247650273309262</v>
      </c>
      <c r="AB728" s="8">
        <v>-0.73779075611146949</v>
      </c>
      <c r="AC728" s="8">
        <v>7.2029275703936989E-3</v>
      </c>
      <c r="AD728" s="8">
        <v>-0.20443975191762306</v>
      </c>
      <c r="AE728" s="8">
        <v>1.5959734028171928E-5</v>
      </c>
      <c r="AF728" s="8">
        <v>-0.15567569037416348</v>
      </c>
      <c r="AG728" s="8">
        <v>-0.14187828350052506</v>
      </c>
      <c r="AH728" s="8">
        <v>0.45215014311357138</v>
      </c>
      <c r="AI728" s="8">
        <v>-0.73779075611146949</v>
      </c>
    </row>
    <row r="729" spans="24:35" x14ac:dyDescent="0.25">
      <c r="X729" t="str">
        <v>Italy</v>
      </c>
      <c r="Y729">
        <v>81.599999999999994</v>
      </c>
      <c r="Z729" s="8">
        <v>79.724764432404157</v>
      </c>
      <c r="AA729" s="8">
        <v>1.875235567595837</v>
      </c>
      <c r="AB729" s="8">
        <v>1.9010752065452032</v>
      </c>
      <c r="AC729" s="8">
        <v>1.3592118218365548E-2</v>
      </c>
      <c r="AD729" s="8">
        <v>0.52508481199481016</v>
      </c>
      <c r="AE729" s="8">
        <v>1.9995668197036212E-4</v>
      </c>
      <c r="AF729" s="8">
        <v>-0.15567569037416348</v>
      </c>
      <c r="AG729" s="8">
        <v>-0.13771363345724955</v>
      </c>
      <c r="AH729" s="8">
        <v>0.72462736078263712</v>
      </c>
      <c r="AI729" s="8">
        <v>1.9010752065452032</v>
      </c>
    </row>
    <row r="730" spans="24:35" x14ac:dyDescent="0.25">
      <c r="X730" t="str">
        <v>Italy</v>
      </c>
      <c r="Y730">
        <v>81.5</v>
      </c>
      <c r="Z730" s="8">
        <v>78.906093791678614</v>
      </c>
      <c r="AA730" s="8">
        <v>2.5939062083213855</v>
      </c>
      <c r="AB730" s="8">
        <v>2.605903678835146</v>
      </c>
      <c r="AC730" s="8">
        <v>4.6039577791006864E-3</v>
      </c>
      <c r="AD730" s="8">
        <v>0.72303314344121616</v>
      </c>
      <c r="AE730" s="8">
        <v>1.2726185016191554E-4</v>
      </c>
      <c r="AF730" s="8">
        <v>-0.15567569037416348</v>
      </c>
      <c r="AG730" s="8">
        <v>-0.13732410218517035</v>
      </c>
      <c r="AH730" s="8">
        <v>0.85031355595522295</v>
      </c>
      <c r="AI730" s="8">
        <v>2.605903678835146</v>
      </c>
    </row>
    <row r="731" spans="24:35" x14ac:dyDescent="0.25">
      <c r="X731" t="str">
        <v>Italy</v>
      </c>
      <c r="Y731">
        <v>81.3</v>
      </c>
      <c r="Z731" s="8">
        <v>81.114901170455781</v>
      </c>
      <c r="AA731" s="8">
        <v>0.18509882954421641</v>
      </c>
      <c r="AB731" s="8">
        <v>0.18624297719822178</v>
      </c>
      <c r="AC731" s="8">
        <v>6.1433062938402172E-3</v>
      </c>
      <c r="AD731" s="8">
        <v>5.1634940483861254E-2</v>
      </c>
      <c r="AE731" s="8">
        <v>8.6738550935612706E-7</v>
      </c>
      <c r="AF731" s="8">
        <v>-0.15567569037416348</v>
      </c>
      <c r="AG731" s="8">
        <v>-0.13246467928915875</v>
      </c>
      <c r="AH731" s="8">
        <v>0.22723322926865527</v>
      </c>
      <c r="AI731" s="8">
        <v>0.18624297719822178</v>
      </c>
    </row>
    <row r="732" spans="24:35" x14ac:dyDescent="0.25">
      <c r="X732" t="str">
        <v>Italy</v>
      </c>
      <c r="Y732">
        <v>81.2</v>
      </c>
      <c r="Z732" s="8">
        <v>78.620190664554386</v>
      </c>
      <c r="AA732" s="8">
        <v>2.5798093354456171</v>
      </c>
      <c r="AB732" s="8">
        <v>2.5898718890526955</v>
      </c>
      <c r="AC732" s="8">
        <v>3.8853480164839239E-3</v>
      </c>
      <c r="AD732" s="8">
        <v>0.71884430701936641</v>
      </c>
      <c r="AE732" s="8">
        <v>1.0608077193466405E-4</v>
      </c>
      <c r="AF732" s="8">
        <v>-0.15567569037416348</v>
      </c>
      <c r="AG732" s="8">
        <v>-0.13183557759857961</v>
      </c>
      <c r="AH732" s="8">
        <v>0.84784686531198927</v>
      </c>
      <c r="AI732" s="8">
        <v>2.5898718890526955</v>
      </c>
    </row>
    <row r="733" spans="24:35" x14ac:dyDescent="0.25">
      <c r="X733" t="str">
        <v>Italy</v>
      </c>
      <c r="Y733">
        <v>88</v>
      </c>
      <c r="Z733" s="8">
        <v>80.245658114301818</v>
      </c>
      <c r="AA733" s="8">
        <v>7.7543418856981816</v>
      </c>
      <c r="AB733" s="8">
        <v>7.7937141436855351</v>
      </c>
      <c r="AC733" s="8">
        <v>5.0517965197956838E-3</v>
      </c>
      <c r="AD733" s="8">
        <v>2.1619547538317905</v>
      </c>
      <c r="AE733" s="8">
        <v>1.2490648227117757E-3</v>
      </c>
      <c r="AF733" s="8">
        <v>-0.14337818601426075</v>
      </c>
      <c r="AG733" s="8">
        <v>-0.13106858732814447</v>
      </c>
      <c r="AH733" s="8">
        <v>1.4703587160389775</v>
      </c>
      <c r="AI733" s="8">
        <v>7.7937141436855351</v>
      </c>
    </row>
    <row r="734" spans="24:35" x14ac:dyDescent="0.25">
      <c r="X734" t="str">
        <v>Italy</v>
      </c>
      <c r="Y734">
        <v>89</v>
      </c>
      <c r="Z734" s="8">
        <v>79.776891287573079</v>
      </c>
      <c r="AA734" s="8">
        <v>9.2231087124269209</v>
      </c>
      <c r="AB734" s="8">
        <v>9.2686543660709813</v>
      </c>
      <c r="AC734" s="8">
        <v>4.9139445538917779E-3</v>
      </c>
      <c r="AD734" s="8">
        <v>2.5712772024760531</v>
      </c>
      <c r="AE734" s="8">
        <v>1.718358632988909E-3</v>
      </c>
      <c r="AF734" s="8">
        <v>-0.14337818601426075</v>
      </c>
      <c r="AG734" s="8">
        <v>-0.12972628088268975</v>
      </c>
      <c r="AH734" s="8">
        <v>1.6035202532166699</v>
      </c>
      <c r="AI734" s="8">
        <v>9.2686543660709813</v>
      </c>
    </row>
    <row r="735" spans="24:35" x14ac:dyDescent="0.25">
      <c r="X735" t="str">
        <v>Italy</v>
      </c>
      <c r="Y735">
        <v>79.900000000000006</v>
      </c>
      <c r="Z735" s="8">
        <v>79.03230521719577</v>
      </c>
      <c r="AA735" s="8">
        <v>0.86769478280423584</v>
      </c>
      <c r="AB735" s="8">
        <v>0.87179132221095879</v>
      </c>
      <c r="AC735" s="8">
        <v>4.6989908047418297E-3</v>
      </c>
      <c r="AD735" s="8">
        <v>0.24187537502527445</v>
      </c>
      <c r="AE735" s="8">
        <v>1.453716973487741E-5</v>
      </c>
      <c r="AF735" s="8">
        <v>-0.14337818601426075</v>
      </c>
      <c r="AG735" s="8">
        <v>-0.12779860322647116</v>
      </c>
      <c r="AH735" s="8">
        <v>0.49180827059462356</v>
      </c>
      <c r="AI735" s="8">
        <v>0.87179132221095879</v>
      </c>
    </row>
    <row r="736" spans="24:35" x14ac:dyDescent="0.25">
      <c r="X736" t="str">
        <v>Italy</v>
      </c>
      <c r="Y736">
        <v>80</v>
      </c>
      <c r="Z736" s="8">
        <v>78.44962596763466</v>
      </c>
      <c r="AA736" s="8">
        <v>1.5503740323653403</v>
      </c>
      <c r="AB736" s="8">
        <v>1.5558788308601439</v>
      </c>
      <c r="AC736" s="8">
        <v>3.5380637525355349E-3</v>
      </c>
      <c r="AD736" s="8">
        <v>0.43192468036578485</v>
      </c>
      <c r="AE736" s="8">
        <v>3.486321069404978E-5</v>
      </c>
      <c r="AF736" s="8">
        <v>-0.14337818601426075</v>
      </c>
      <c r="AG736" s="8">
        <v>-0.12719377734309936</v>
      </c>
      <c r="AH736" s="8">
        <v>0.65720976892144933</v>
      </c>
      <c r="AI736" s="8">
        <v>1.5558788308601439</v>
      </c>
    </row>
    <row r="737" spans="24:35" x14ac:dyDescent="0.25">
      <c r="X737" t="str">
        <v>Italy</v>
      </c>
      <c r="Y737">
        <v>79.8</v>
      </c>
      <c r="Z737" s="8">
        <v>76.685951619915372</v>
      </c>
      <c r="AA737" s="8">
        <v>3.1140483800846255</v>
      </c>
      <c r="AB737" s="8">
        <v>3.1252393197794945</v>
      </c>
      <c r="AC737" s="8">
        <v>3.5808264743254618E-3</v>
      </c>
      <c r="AD737" s="8">
        <v>0.86757336283853048</v>
      </c>
      <c r="AE737" s="8">
        <v>1.4236394619213713E-4</v>
      </c>
      <c r="AF737" s="8">
        <v>-0.14337818601426075</v>
      </c>
      <c r="AG737" s="8">
        <v>-0.12581137368304479</v>
      </c>
      <c r="AH737" s="8">
        <v>0.93143618291245833</v>
      </c>
      <c r="AI737" s="8">
        <v>3.1252393197794945</v>
      </c>
    </row>
    <row r="738" spans="24:35" x14ac:dyDescent="0.25">
      <c r="X738" t="str">
        <v>Italy</v>
      </c>
      <c r="Y738">
        <v>79.400000000000006</v>
      </c>
      <c r="Z738" s="8">
        <v>76.489461326895494</v>
      </c>
      <c r="AA738" s="8">
        <v>2.9105386731045115</v>
      </c>
      <c r="AB738" s="8">
        <v>2.9213461384185586</v>
      </c>
      <c r="AC738" s="8">
        <v>3.6994812671865621E-3</v>
      </c>
      <c r="AD738" s="8">
        <v>0.8109238765184158</v>
      </c>
      <c r="AE738" s="8">
        <v>1.2851595587443185E-4</v>
      </c>
      <c r="AF738" s="8">
        <v>-0.14337818601426075</v>
      </c>
      <c r="AG738" s="8">
        <v>-0.12494059505914423</v>
      </c>
      <c r="AH738" s="8">
        <v>0.90051311845992332</v>
      </c>
      <c r="AI738" s="8">
        <v>2.9213461384185586</v>
      </c>
    </row>
    <row r="739" spans="24:35" x14ac:dyDescent="0.25">
      <c r="X739" t="str">
        <v>Jamaica</v>
      </c>
      <c r="Y739">
        <v>75.8</v>
      </c>
      <c r="Z739" s="8">
        <v>72.900401314165137</v>
      </c>
      <c r="AA739" s="8">
        <v>2.8995986858348601</v>
      </c>
      <c r="AB739" s="8">
        <v>2.9044984021505988</v>
      </c>
      <c r="AC739" s="8">
        <v>1.6869406132606387E-3</v>
      </c>
      <c r="AD739" s="8">
        <v>0.80706109040826524</v>
      </c>
      <c r="AE739" s="8">
        <v>5.7928496984166072E-5</v>
      </c>
      <c r="AF739" s="8">
        <v>-0.14337818601426075</v>
      </c>
      <c r="AG739" s="8">
        <v>-0.12449740393192799</v>
      </c>
      <c r="AH739" s="8">
        <v>0.89836578875659845</v>
      </c>
      <c r="AI739" s="8">
        <v>2.9044984021505988</v>
      </c>
    </row>
    <row r="740" spans="24:35" x14ac:dyDescent="0.25">
      <c r="X740" t="str">
        <v>Jamaica</v>
      </c>
      <c r="Y740">
        <v>75.599999999999994</v>
      </c>
      <c r="Z740" s="8">
        <v>72.553381327122693</v>
      </c>
      <c r="AA740" s="8">
        <v>3.046618672877301</v>
      </c>
      <c r="AB740" s="8">
        <v>3.0523939460662639</v>
      </c>
      <c r="AC740" s="8">
        <v>1.8920471246529893E-3</v>
      </c>
      <c r="AD740" s="8">
        <v>0.84806908760488453</v>
      </c>
      <c r="AE740" s="8">
        <v>7.1756838931113904E-5</v>
      </c>
      <c r="AF740" s="8">
        <v>-0.14337818601426075</v>
      </c>
      <c r="AG740" s="8">
        <v>-0.12425299414353798</v>
      </c>
      <c r="AH740" s="8">
        <v>0.92090666606604843</v>
      </c>
      <c r="AI740" s="8">
        <v>3.0523939460662639</v>
      </c>
    </row>
    <row r="741" spans="24:35" x14ac:dyDescent="0.25">
      <c r="X741" t="str">
        <v>Jamaica</v>
      </c>
      <c r="Y741">
        <v>75.3</v>
      </c>
      <c r="Z741" s="8">
        <v>72.631203614811454</v>
      </c>
      <c r="AA741" s="8">
        <v>2.6687963851885428</v>
      </c>
      <c r="AB741" s="8">
        <v>2.6740471894735012</v>
      </c>
      <c r="AC741" s="8">
        <v>1.9636169120829765E-3</v>
      </c>
      <c r="AD741" s="8">
        <v>0.74292358483707577</v>
      </c>
      <c r="AE741" s="8">
        <v>5.7153796039793463E-5</v>
      </c>
      <c r="AF741" s="8">
        <v>-0.14337818601426075</v>
      </c>
      <c r="AG741" s="8">
        <v>-0.12346332783037514</v>
      </c>
      <c r="AH741" s="8">
        <v>0.86193015078779778</v>
      </c>
      <c r="AI741" s="8">
        <v>2.6740471894735012</v>
      </c>
    </row>
    <row r="742" spans="24:35" x14ac:dyDescent="0.25">
      <c r="X742" t="str">
        <v>Jamaica</v>
      </c>
      <c r="Y742">
        <v>75.2</v>
      </c>
      <c r="Z742" s="8">
        <v>72.420010119232899</v>
      </c>
      <c r="AA742" s="8">
        <v>2.7799898807671042</v>
      </c>
      <c r="AB742" s="8">
        <v>2.7852371786358714</v>
      </c>
      <c r="AC742" s="8">
        <v>1.8839680545041661E-3</v>
      </c>
      <c r="AD742" s="8">
        <v>0.77384608747510486</v>
      </c>
      <c r="AE742" s="8">
        <v>5.9490563745219385E-5</v>
      </c>
      <c r="AF742" s="8">
        <v>-0.12956927093944987</v>
      </c>
      <c r="AG742" s="8">
        <v>-0.12160261987589634</v>
      </c>
      <c r="AH742" s="8">
        <v>0.87968522067561461</v>
      </c>
      <c r="AI742" s="8">
        <v>2.7852371786358714</v>
      </c>
    </row>
    <row r="743" spans="24:35" x14ac:dyDescent="0.25">
      <c r="X743" t="str">
        <v>Jamaica</v>
      </c>
      <c r="Y743">
        <v>75</v>
      </c>
      <c r="Z743" s="8">
        <v>71.083178231597032</v>
      </c>
      <c r="AA743" s="8">
        <v>3.9168217684029685</v>
      </c>
      <c r="AB743" s="8">
        <v>3.9414178193485974</v>
      </c>
      <c r="AC743" s="8">
        <v>6.2404068974585116E-3</v>
      </c>
      <c r="AD743" s="8">
        <v>1.0926851340045647</v>
      </c>
      <c r="AE743" s="8">
        <v>3.9460995958524718E-4</v>
      </c>
      <c r="AF743" s="8">
        <v>-0.12956927093944987</v>
      </c>
      <c r="AG743" s="8">
        <v>-0.12107802809718018</v>
      </c>
      <c r="AH743" s="8">
        <v>1.0453158058713954</v>
      </c>
      <c r="AI743" s="8">
        <v>3.9414178193485974</v>
      </c>
    </row>
    <row r="744" spans="24:35" x14ac:dyDescent="0.25">
      <c r="X744" t="str">
        <v>Jamaica</v>
      </c>
      <c r="Y744">
        <v>74.7</v>
      </c>
      <c r="Z744" s="8">
        <v>70.971707656635971</v>
      </c>
      <c r="AA744" s="8">
        <v>3.728292343364032</v>
      </c>
      <c r="AB744" s="8">
        <v>3.7796702257302761</v>
      </c>
      <c r="AC744" s="8">
        <v>1.3593218269807373E-2</v>
      </c>
      <c r="AD744" s="8">
        <v>1.0439599214159914</v>
      </c>
      <c r="AE744" s="8">
        <v>7.9046071737786576E-4</v>
      </c>
      <c r="AF744" s="8">
        <v>-0.12956927093944987</v>
      </c>
      <c r="AG744" s="8">
        <v>-0.12106044236598147</v>
      </c>
      <c r="AH744" s="8">
        <v>1.0217435693049364</v>
      </c>
      <c r="AI744" s="8">
        <v>3.7796702257302761</v>
      </c>
    </row>
    <row r="745" spans="24:35" x14ac:dyDescent="0.25">
      <c r="X745" t="str">
        <v>Jamaica</v>
      </c>
      <c r="Y745">
        <v>74.5</v>
      </c>
      <c r="Z745" s="8">
        <v>72.103289755999072</v>
      </c>
      <c r="AA745" s="8">
        <v>2.3967102440009285</v>
      </c>
      <c r="AB745" s="8">
        <v>2.4010052816574383</v>
      </c>
      <c r="AC745" s="8">
        <v>1.7888497327857356E-3</v>
      </c>
      <c r="AD745" s="8">
        <v>0.66712346348092766</v>
      </c>
      <c r="AE745" s="8">
        <v>4.1976891408631858E-5</v>
      </c>
      <c r="AF745" s="8">
        <v>-0.12956927093944987</v>
      </c>
      <c r="AG745" s="8">
        <v>-0.12077309935380103</v>
      </c>
      <c r="AH745" s="8">
        <v>0.81677626280452575</v>
      </c>
      <c r="AI745" s="8">
        <v>2.4010052816574383</v>
      </c>
    </row>
    <row r="746" spans="24:35" x14ac:dyDescent="0.25">
      <c r="X746" t="str">
        <v>Jamaica</v>
      </c>
      <c r="Y746">
        <v>74.2</v>
      </c>
      <c r="Z746" s="8">
        <v>71.663666879991268</v>
      </c>
      <c r="AA746" s="8">
        <v>2.5363331200087345</v>
      </c>
      <c r="AB746" s="8">
        <v>2.541238300453514</v>
      </c>
      <c r="AC746" s="8">
        <v>1.9302323768314671E-3</v>
      </c>
      <c r="AD746" s="8">
        <v>0.70603744442779914</v>
      </c>
      <c r="AE746" s="8">
        <v>5.074001169905071E-5</v>
      </c>
      <c r="AF746" s="8">
        <v>-0.12344005334831042</v>
      </c>
      <c r="AG746" s="8">
        <v>-0.12029468133653046</v>
      </c>
      <c r="AH746" s="8">
        <v>0.84026034324356824</v>
      </c>
      <c r="AI746" s="8">
        <v>2.541238300453514</v>
      </c>
    </row>
    <row r="747" spans="24:35" x14ac:dyDescent="0.25">
      <c r="X747" t="str">
        <v>Jamaica</v>
      </c>
      <c r="Y747">
        <v>74</v>
      </c>
      <c r="Z747" s="8">
        <v>73.689355730874951</v>
      </c>
      <c r="AA747" s="8">
        <v>0.31064426912504928</v>
      </c>
      <c r="AB747" s="8">
        <v>0.31175356894856687</v>
      </c>
      <c r="AC747" s="8">
        <v>3.5582586183660015E-3</v>
      </c>
      <c r="AD747" s="8">
        <v>8.6544461853535801E-2</v>
      </c>
      <c r="AE747" s="8">
        <v>1.4077014581221071E-6</v>
      </c>
      <c r="AF747" s="8">
        <v>-0.12344005334831042</v>
      </c>
      <c r="AG747" s="8">
        <v>-0.11993634817590412</v>
      </c>
      <c r="AH747" s="8">
        <v>0.29418440110504807</v>
      </c>
      <c r="AI747" s="8">
        <v>0.31175356894856687</v>
      </c>
    </row>
    <row r="748" spans="24:35" x14ac:dyDescent="0.25">
      <c r="X748" t="str">
        <v>Jamaica</v>
      </c>
      <c r="Y748">
        <v>73.5</v>
      </c>
      <c r="Z748" s="8">
        <v>70.866109002956719</v>
      </c>
      <c r="AA748" s="8">
        <v>2.6338909970432809</v>
      </c>
      <c r="AB748" s="8">
        <v>2.6399728562853699</v>
      </c>
      <c r="AC748" s="8">
        <v>2.3037582479717694E-3</v>
      </c>
      <c r="AD748" s="8">
        <v>0.73333180579374346</v>
      </c>
      <c r="AE748" s="8">
        <v>6.5356081971670909E-5</v>
      </c>
      <c r="AF748" s="8">
        <v>-0.12344005334831042</v>
      </c>
      <c r="AG748" s="8">
        <v>-0.11959088388885611</v>
      </c>
      <c r="AH748" s="8">
        <v>0.85634794668624237</v>
      </c>
      <c r="AI748" s="8">
        <v>2.6399728562853699</v>
      </c>
    </row>
    <row r="749" spans="24:35" x14ac:dyDescent="0.25">
      <c r="X749" t="str">
        <v>Jamaica</v>
      </c>
      <c r="Y749">
        <v>73.3</v>
      </c>
      <c r="Z749" s="8">
        <v>69.369290194696049</v>
      </c>
      <c r="AA749" s="8">
        <v>3.9307098053039482</v>
      </c>
      <c r="AB749" s="8">
        <v>3.9412617840905728</v>
      </c>
      <c r="AC749" s="8">
        <v>2.6773097968826537E-3</v>
      </c>
      <c r="AD749" s="8">
        <v>1.0945989418102215</v>
      </c>
      <c r="AE749" s="8">
        <v>1.692853494282364E-4</v>
      </c>
      <c r="AF749" s="8">
        <v>-0.12344005334831042</v>
      </c>
      <c r="AG749" s="8">
        <v>-0.11911566938042409</v>
      </c>
      <c r="AH749" s="8">
        <v>1.0462308262569124</v>
      </c>
      <c r="AI749" s="8">
        <v>3.9412617840905728</v>
      </c>
    </row>
    <row r="750" spans="24:35" x14ac:dyDescent="0.25">
      <c r="X750" t="str">
        <v>Jamaica</v>
      </c>
      <c r="Y750">
        <v>73.099999999999994</v>
      </c>
      <c r="Z750" s="8">
        <v>70.380851146735196</v>
      </c>
      <c r="AA750" s="8">
        <v>2.719148853264798</v>
      </c>
      <c r="AB750" s="8">
        <v>2.7371145836247641</v>
      </c>
      <c r="AC750" s="8">
        <v>6.5637479948589547E-3</v>
      </c>
      <c r="AD750" s="8">
        <v>0.75869089544323653</v>
      </c>
      <c r="AE750" s="8">
        <v>2.0016495279292023E-4</v>
      </c>
      <c r="AF750" s="8">
        <v>-0.11731546960548965</v>
      </c>
      <c r="AG750" s="8">
        <v>-0.117204335962814</v>
      </c>
      <c r="AH750" s="8">
        <v>0.87102864214860154</v>
      </c>
      <c r="AI750" s="8">
        <v>2.7371145836247641</v>
      </c>
    </row>
    <row r="751" spans="24:35" x14ac:dyDescent="0.25">
      <c r="X751" t="str">
        <v>Jordan</v>
      </c>
      <c r="Y751">
        <v>74</v>
      </c>
      <c r="Z751" s="8">
        <v>74.339092305469435</v>
      </c>
      <c r="AA751" s="8">
        <v>-0.33909230546943547</v>
      </c>
      <c r="AB751" s="8">
        <v>-0.34064796111298373</v>
      </c>
      <c r="AC751" s="8">
        <v>4.5667546004548787E-3</v>
      </c>
      <c r="AD751" s="8">
        <v>-9.4517833044181501E-2</v>
      </c>
      <c r="AE751" s="8">
        <v>2.1570958600651524E-6</v>
      </c>
      <c r="AF751" s="8">
        <v>-0.11731546960548965</v>
      </c>
      <c r="AG751" s="8">
        <v>-0.11670034529535306</v>
      </c>
      <c r="AH751" s="8">
        <v>0.30743752705904576</v>
      </c>
      <c r="AI751" s="8">
        <v>-0.34064796111298373</v>
      </c>
    </row>
    <row r="752" spans="24:35" x14ac:dyDescent="0.25">
      <c r="X752" t="str">
        <v>Jordan</v>
      </c>
      <c r="Y752">
        <v>73.900000000000006</v>
      </c>
      <c r="Z752" s="8">
        <v>74.502881458605003</v>
      </c>
      <c r="AA752" s="8">
        <v>-0.60288145860499753</v>
      </c>
      <c r="AB752" s="8">
        <v>-0.60546664172444353</v>
      </c>
      <c r="AC752" s="8">
        <v>4.2697366647369318E-3</v>
      </c>
      <c r="AD752" s="8">
        <v>-0.1680207681379069</v>
      </c>
      <c r="AE752" s="8">
        <v>6.3713536915332974E-6</v>
      </c>
      <c r="AF752" s="8">
        <v>-0.11731546960548965</v>
      </c>
      <c r="AG752" s="8">
        <v>-0.11523390625493084</v>
      </c>
      <c r="AH752" s="8">
        <v>0.4099033643895923</v>
      </c>
      <c r="AI752" s="8">
        <v>-0.60546664172444353</v>
      </c>
    </row>
    <row r="753" spans="24:35" x14ac:dyDescent="0.25">
      <c r="X753" t="str">
        <v>Jordan</v>
      </c>
      <c r="Y753">
        <v>73.7</v>
      </c>
      <c r="Z753" s="8">
        <v>74.095295211931102</v>
      </c>
      <c r="AA753" s="8">
        <v>-0.39529521193109929</v>
      </c>
      <c r="AB753" s="8">
        <v>-0.39712741707837951</v>
      </c>
      <c r="AC753" s="8">
        <v>4.6136455668549115E-3</v>
      </c>
      <c r="AD753" s="8">
        <v>-0.11018630111112306</v>
      </c>
      <c r="AE753" s="8">
        <v>2.9617892508381344E-6</v>
      </c>
      <c r="AF753" s="8">
        <v>-0.11731546960548965</v>
      </c>
      <c r="AG753" s="8">
        <v>-0.11130204972594822</v>
      </c>
      <c r="AH753" s="8">
        <v>0.33194321970952056</v>
      </c>
      <c r="AI753" s="8">
        <v>-0.39712741707837951</v>
      </c>
    </row>
    <row r="754" spans="24:35" x14ac:dyDescent="0.25">
      <c r="X754" t="str">
        <v>Jordan</v>
      </c>
      <c r="Y754">
        <v>73.599999999999994</v>
      </c>
      <c r="Z754" s="8">
        <v>74.278555531976082</v>
      </c>
      <c r="AA754" s="8">
        <v>-0.67855553197608742</v>
      </c>
      <c r="AB754" s="8">
        <v>-0.6817926794574739</v>
      </c>
      <c r="AC754" s="8">
        <v>4.7479938974446263E-3</v>
      </c>
      <c r="AD754" s="8">
        <v>-0.18915627648940722</v>
      </c>
      <c r="AE754" s="8">
        <v>8.9839019272604842E-6</v>
      </c>
      <c r="AF754" s="8">
        <v>-0.11731546960548965</v>
      </c>
      <c r="AG754" s="8">
        <v>-0.11018630111112306</v>
      </c>
      <c r="AH754" s="8">
        <v>0.4349210002855774</v>
      </c>
      <c r="AI754" s="8">
        <v>-0.6817926794574739</v>
      </c>
    </row>
    <row r="755" spans="24:35" x14ac:dyDescent="0.25">
      <c r="X755" t="str">
        <v>Jordan</v>
      </c>
      <c r="Y755">
        <v>73.400000000000006</v>
      </c>
      <c r="Z755" s="8">
        <v>74.643545842295865</v>
      </c>
      <c r="AA755" s="8">
        <v>-1.243545842295859</v>
      </c>
      <c r="AB755" s="8">
        <v>-1.2494893007838199</v>
      </c>
      <c r="AC755" s="8">
        <v>4.7567101889008246E-3</v>
      </c>
      <c r="AD755" s="8">
        <v>-0.34665627222514483</v>
      </c>
      <c r="AE755" s="8">
        <v>3.0228873137754937E-5</v>
      </c>
      <c r="AF755" s="8">
        <v>-0.11731546960548965</v>
      </c>
      <c r="AG755" s="8">
        <v>-0.10990506396678719</v>
      </c>
      <c r="AH755" s="8">
        <v>0.58877523064845794</v>
      </c>
      <c r="AI755" s="8">
        <v>-1.2494893007838199</v>
      </c>
    </row>
    <row r="756" spans="24:35" x14ac:dyDescent="0.25">
      <c r="X756" t="str">
        <v>Jordan</v>
      </c>
      <c r="Y756">
        <v>73.3</v>
      </c>
      <c r="Z756" s="8">
        <v>73.232099637969881</v>
      </c>
      <c r="AA756" s="8">
        <v>6.7900362030115957E-2</v>
      </c>
      <c r="AB756" s="8">
        <v>6.8531682810347355E-2</v>
      </c>
      <c r="AC756" s="8">
        <v>9.2121009486735034E-3</v>
      </c>
      <c r="AD756" s="8">
        <v>1.8970712167542095E-2</v>
      </c>
      <c r="AE756" s="8">
        <v>1.7611310063895343E-7</v>
      </c>
      <c r="AF756" s="8">
        <v>-0.11731546960548965</v>
      </c>
      <c r="AG756" s="8">
        <v>-0.10831217717756166</v>
      </c>
      <c r="AH756" s="8">
        <v>0.13773420841440262</v>
      </c>
      <c r="AI756" s="8">
        <v>6.8531682810347355E-2</v>
      </c>
    </row>
    <row r="757" spans="24:35" x14ac:dyDescent="0.25">
      <c r="X757" t="str">
        <v>Jordan</v>
      </c>
      <c r="Y757">
        <v>73.099999999999994</v>
      </c>
      <c r="Z757" s="8">
        <v>73.036766829540895</v>
      </c>
      <c r="AA757" s="8">
        <v>6.3233170459099597E-2</v>
      </c>
      <c r="AB757" s="8">
        <v>6.3777904291754728E-2</v>
      </c>
      <c r="AC757" s="8">
        <v>8.5411058689421095E-3</v>
      </c>
      <c r="AD757" s="8">
        <v>1.7660764229763874E-2</v>
      </c>
      <c r="AE757" s="8">
        <v>1.4141802788170642E-7</v>
      </c>
      <c r="AF757" s="8">
        <v>-0.10660788786182936</v>
      </c>
      <c r="AG757" s="8">
        <v>-0.10437016760238535</v>
      </c>
      <c r="AH757" s="8">
        <v>0.13289380809414664</v>
      </c>
      <c r="AI757" s="8">
        <v>6.3777904291754728E-2</v>
      </c>
    </row>
    <row r="758" spans="24:35" x14ac:dyDescent="0.25">
      <c r="X758" t="str">
        <v>Jordan</v>
      </c>
      <c r="Y758">
        <v>73</v>
      </c>
      <c r="Z758" s="8">
        <v>76.501583412256693</v>
      </c>
      <c r="AA758" s="8">
        <v>-3.5015834122566929</v>
      </c>
      <c r="AB758" s="8">
        <v>-3.5185748586191772</v>
      </c>
      <c r="AC758" s="8">
        <v>4.829070588298485E-3</v>
      </c>
      <c r="AD758" s="8">
        <v>-0.97615217773450702</v>
      </c>
      <c r="AE758" s="8">
        <v>2.4335895211054616E-4</v>
      </c>
      <c r="AF758" s="8">
        <v>-0.10660788786182936</v>
      </c>
      <c r="AG758" s="8">
        <v>-0.10265286158873253</v>
      </c>
      <c r="AH758" s="8">
        <v>0.98800413852094116</v>
      </c>
      <c r="AI758" s="8">
        <v>-3.5185748586191772</v>
      </c>
    </row>
    <row r="759" spans="24:35" x14ac:dyDescent="0.25">
      <c r="X759" t="str">
        <v>Jordan</v>
      </c>
      <c r="Y759">
        <v>72.8</v>
      </c>
      <c r="Z759" s="8">
        <v>74.705992024596512</v>
      </c>
      <c r="AA759" s="8">
        <v>-1.9059920245965145</v>
      </c>
      <c r="AB759" s="8">
        <v>-1.9146383479287439</v>
      </c>
      <c r="AC759" s="8">
        <v>4.5159041871186793E-3</v>
      </c>
      <c r="AD759" s="8">
        <v>-0.53125839738810154</v>
      </c>
      <c r="AE759" s="8">
        <v>6.7385802963486737E-5</v>
      </c>
      <c r="AF759" s="8">
        <v>-0.10660788786182936</v>
      </c>
      <c r="AG759" s="8">
        <v>-0.10075906837585046</v>
      </c>
      <c r="AH759" s="8">
        <v>0.72887474739361191</v>
      </c>
      <c r="AI759" s="8">
        <v>-1.9146383479287439</v>
      </c>
    </row>
    <row r="760" spans="24:35" x14ac:dyDescent="0.25">
      <c r="X760" t="str">
        <v>Jordan</v>
      </c>
      <c r="Y760">
        <v>72.400000000000006</v>
      </c>
      <c r="Z760" s="8">
        <v>74.454779503150064</v>
      </c>
      <c r="AA760" s="8">
        <v>-2.0547795031500584</v>
      </c>
      <c r="AB760" s="8">
        <v>-2.0643534194112285</v>
      </c>
      <c r="AC760" s="8">
        <v>4.637731200067708E-3</v>
      </c>
      <c r="AD760" s="8">
        <v>-0.57276507658476883</v>
      </c>
      <c r="AE760" s="8">
        <v>8.044959426626291E-5</v>
      </c>
      <c r="AF760" s="8">
        <v>-0.10660788786182936</v>
      </c>
      <c r="AG760" s="8">
        <v>-0.10020185241549144</v>
      </c>
      <c r="AH760" s="8">
        <v>0.75681244478719356</v>
      </c>
      <c r="AI760" s="8">
        <v>-2.0643534194112285</v>
      </c>
    </row>
    <row r="761" spans="24:35" x14ac:dyDescent="0.25">
      <c r="X761" t="str">
        <v>Jordan</v>
      </c>
      <c r="Y761">
        <v>72.5</v>
      </c>
      <c r="Z761" s="8">
        <v>74.182102281471984</v>
      </c>
      <c r="AA761" s="8">
        <v>-1.6821022814719839</v>
      </c>
      <c r="AB761" s="8">
        <v>-1.6904089218515175</v>
      </c>
      <c r="AC761" s="8">
        <v>4.913982807447136E-3</v>
      </c>
      <c r="AD761" s="8">
        <v>-0.46894723531655086</v>
      </c>
      <c r="AE761" s="8">
        <v>5.7156729126202434E-5</v>
      </c>
      <c r="AF761" s="8">
        <v>-0.10660788786182936</v>
      </c>
      <c r="AG761" s="8">
        <v>-0.10007633292612432</v>
      </c>
      <c r="AH761" s="8">
        <v>0.68479722204208071</v>
      </c>
      <c r="AI761" s="8">
        <v>-1.6904089218515175</v>
      </c>
    </row>
    <row r="762" spans="24:35" x14ac:dyDescent="0.25">
      <c r="X762" t="str">
        <v>Jordan</v>
      </c>
      <c r="Y762">
        <v>72.3</v>
      </c>
      <c r="Z762" s="8">
        <v>73.898942605426697</v>
      </c>
      <c r="AA762" s="8">
        <v>-1.5989426054267</v>
      </c>
      <c r="AB762" s="8">
        <v>-1.6060752247084256</v>
      </c>
      <c r="AC762" s="8">
        <v>4.4410244128013313E-3</v>
      </c>
      <c r="AD762" s="8">
        <v>-0.4456575522181272</v>
      </c>
      <c r="AE762" s="8">
        <v>4.6629967052896254E-5</v>
      </c>
      <c r="AF762" s="8">
        <v>-0.10660788786182936</v>
      </c>
      <c r="AG762" s="8">
        <v>-0.10001631629427141</v>
      </c>
      <c r="AH762" s="8">
        <v>0.66757587749867597</v>
      </c>
      <c r="AI762" s="8">
        <v>-1.6060752247084256</v>
      </c>
    </row>
    <row r="763" spans="24:35" x14ac:dyDescent="0.25">
      <c r="X763" t="str">
        <v>Jordan</v>
      </c>
      <c r="Y763">
        <v>72.099999999999994</v>
      </c>
      <c r="Z763" s="8">
        <v>73.633536653869115</v>
      </c>
      <c r="AA763" s="8">
        <v>-1.5335366538691204</v>
      </c>
      <c r="AB763" s="8">
        <v>-1.5408371417196067</v>
      </c>
      <c r="AC763" s="8">
        <v>4.7380009559860976E-3</v>
      </c>
      <c r="AD763" s="8">
        <v>-0.42749135975805513</v>
      </c>
      <c r="AE763" s="8">
        <v>4.5788751676869229E-5</v>
      </c>
      <c r="AF763" s="8">
        <v>-9.743972564826138E-2</v>
      </c>
      <c r="AG763" s="8">
        <v>-9.8746209195641949E-2</v>
      </c>
      <c r="AH763" s="8">
        <v>0.65382823413955993</v>
      </c>
      <c r="AI763" s="8">
        <v>-1.5408371417196067</v>
      </c>
    </row>
    <row r="764" spans="24:35" x14ac:dyDescent="0.25">
      <c r="X764" t="str">
        <v>Jordan</v>
      </c>
      <c r="Y764">
        <v>71.900000000000006</v>
      </c>
      <c r="Z764" s="8">
        <v>73.326654355275565</v>
      </c>
      <c r="AA764" s="8">
        <v>-1.4266543552755593</v>
      </c>
      <c r="AB764" s="8">
        <v>-1.4337927359017888</v>
      </c>
      <c r="AC764" s="8">
        <v>4.9786698226922726E-3</v>
      </c>
      <c r="AD764" s="8">
        <v>-0.39774475641614687</v>
      </c>
      <c r="AE764" s="8">
        <v>4.1661630196918074E-5</v>
      </c>
      <c r="AF764" s="8">
        <v>-9.743972564826138E-2</v>
      </c>
      <c r="AG764" s="8">
        <v>-9.6902167508654088E-2</v>
      </c>
      <c r="AH764" s="8">
        <v>0.63067008523961787</v>
      </c>
      <c r="AI764" s="8">
        <v>-1.4337927359017888</v>
      </c>
    </row>
    <row r="765" spans="24:35" x14ac:dyDescent="0.25">
      <c r="X765" t="str">
        <v>Jordan</v>
      </c>
      <c r="Y765">
        <v>71.7</v>
      </c>
      <c r="Z765" s="8">
        <v>72.975960313986405</v>
      </c>
      <c r="AA765" s="8">
        <v>-1.2759603139864026</v>
      </c>
      <c r="AB765" s="8">
        <v>-1.2817725202567438</v>
      </c>
      <c r="AC765" s="8">
        <v>4.5345068477337675E-3</v>
      </c>
      <c r="AD765" s="8">
        <v>-0.35565257174487952</v>
      </c>
      <c r="AE765" s="8">
        <v>3.0325094144285363E-5</v>
      </c>
      <c r="AF765" s="8">
        <v>-9.743972564826138E-2</v>
      </c>
      <c r="AG765" s="8">
        <v>-9.6391880367691349E-2</v>
      </c>
      <c r="AH765" s="8">
        <v>0.59636613899925561</v>
      </c>
      <c r="AI765" s="8">
        <v>-1.2817725202567438</v>
      </c>
    </row>
    <row r="766" spans="24:35" x14ac:dyDescent="0.25">
      <c r="X766" t="str">
        <v>Kazakhstan</v>
      </c>
      <c r="Y766">
        <v>69.900000000000006</v>
      </c>
      <c r="Z766" s="8">
        <v>77.110885444566307</v>
      </c>
      <c r="AA766" s="8">
        <v>-7.2108854445663013</v>
      </c>
      <c r="AB766" s="8">
        <v>-7.2333703401637379</v>
      </c>
      <c r="AC766" s="8">
        <v>3.1084950085560692E-3</v>
      </c>
      <c r="AD766" s="8">
        <v>-2.0084755090492501</v>
      </c>
      <c r="AE766" s="8">
        <v>6.6203623321809627E-4</v>
      </c>
      <c r="AF766" s="8">
        <v>-9.743972564826138E-2</v>
      </c>
      <c r="AG766" s="8">
        <v>-9.4560039156767473E-2</v>
      </c>
      <c r="AH766" s="8">
        <v>1.417206939387911</v>
      </c>
      <c r="AI766" s="8">
        <v>-7.2333703401637379</v>
      </c>
    </row>
    <row r="767" spans="24:35" x14ac:dyDescent="0.25">
      <c r="X767" t="str">
        <v>Kazakhstan</v>
      </c>
      <c r="Y767">
        <v>69.5</v>
      </c>
      <c r="Z767" s="8">
        <v>76.884466398798622</v>
      </c>
      <c r="AA767" s="8">
        <v>-7.3844663987986223</v>
      </c>
      <c r="AB767" s="8">
        <v>-7.4080947720895605</v>
      </c>
      <c r="AC767" s="8">
        <v>3.1895344238790074E-3</v>
      </c>
      <c r="AD767" s="8">
        <v>-2.0569072831551796</v>
      </c>
      <c r="AE767" s="8">
        <v>7.1250929725527135E-4</v>
      </c>
      <c r="AF767" s="8">
        <v>-9.743972564826138E-2</v>
      </c>
      <c r="AG767" s="8">
        <v>-9.4517833044181501E-2</v>
      </c>
      <c r="AH767" s="8">
        <v>1.4341922057922292</v>
      </c>
      <c r="AI767" s="8">
        <v>-7.4080947720895605</v>
      </c>
    </row>
    <row r="768" spans="24:35" x14ac:dyDescent="0.25">
      <c r="X768" t="str">
        <v>Kazakhstan</v>
      </c>
      <c r="Y768">
        <v>69.099999999999994</v>
      </c>
      <c r="Z768" s="8">
        <v>72.130735432138692</v>
      </c>
      <c r="AA768" s="8">
        <v>-3.0307354321386981</v>
      </c>
      <c r="AB768" s="8">
        <v>-3.0679132927703678</v>
      </c>
      <c r="AC768" s="8">
        <v>1.2118289235644435E-2</v>
      </c>
      <c r="AD768" s="8">
        <v>-0.84800311097298864</v>
      </c>
      <c r="AE768" s="8">
        <v>4.6427752306097054E-4</v>
      </c>
      <c r="AF768" s="8">
        <v>-9.743972564826138E-2</v>
      </c>
      <c r="AG768" s="8">
        <v>-9.2764702919865605E-2</v>
      </c>
      <c r="AH768" s="8">
        <v>0.92087084380655071</v>
      </c>
      <c r="AI768" s="8">
        <v>-3.0679132927703678</v>
      </c>
    </row>
    <row r="769" spans="24:35" x14ac:dyDescent="0.25">
      <c r="X769" t="str">
        <v>Kazakhstan</v>
      </c>
      <c r="Y769">
        <v>68.5</v>
      </c>
      <c r="Z769" s="8">
        <v>73.1956899737377</v>
      </c>
      <c r="AA769" s="8">
        <v>-4.6956899737377</v>
      </c>
      <c r="AB769" s="8">
        <v>-4.7288740660304933</v>
      </c>
      <c r="AC769" s="8">
        <v>7.0173347459532333E-3</v>
      </c>
      <c r="AD769" s="8">
        <v>-1.3104802307873942</v>
      </c>
      <c r="AE769" s="8">
        <v>6.3876023752376004E-4</v>
      </c>
      <c r="AF769" s="8">
        <v>-9.743972564826138E-2</v>
      </c>
      <c r="AG769" s="8">
        <v>-9.1959016562363147E-2</v>
      </c>
      <c r="AH769" s="8">
        <v>1.1447620847963975</v>
      </c>
      <c r="AI769" s="8">
        <v>-4.7288740660304933</v>
      </c>
    </row>
    <row r="770" spans="24:35" x14ac:dyDescent="0.25">
      <c r="X770" t="str">
        <v>Kazakhstan</v>
      </c>
      <c r="Y770">
        <v>67.8</v>
      </c>
      <c r="Z770" s="8">
        <v>72.691251091045075</v>
      </c>
      <c r="AA770" s="8">
        <v>-4.8912510910450777</v>
      </c>
      <c r="AB770" s="8">
        <v>-4.9081719060488576</v>
      </c>
      <c r="AC770" s="8">
        <v>3.4474780687543116E-3</v>
      </c>
      <c r="AD770" s="8">
        <v>-1.3626105692984638</v>
      </c>
      <c r="AE770" s="8">
        <v>3.3805800574375478E-4</v>
      </c>
      <c r="AF770" s="8">
        <v>-9.743972564826138E-2</v>
      </c>
      <c r="AG770" s="8">
        <v>-9.158980302676141E-2</v>
      </c>
      <c r="AH770" s="8">
        <v>1.1673091147157482</v>
      </c>
      <c r="AI770" s="8">
        <v>-4.9081719060488576</v>
      </c>
    </row>
    <row r="771" spans="24:35" x14ac:dyDescent="0.25">
      <c r="X771" t="str">
        <v>Kazakhstan</v>
      </c>
      <c r="Y771">
        <v>67.8</v>
      </c>
      <c r="Z771" s="8">
        <v>73.114067829926398</v>
      </c>
      <c r="AA771" s="8">
        <v>-5.314067829926401</v>
      </c>
      <c r="AB771" s="8">
        <v>-5.3305912897875984</v>
      </c>
      <c r="AC771" s="8">
        <v>3.0997424043470896E-3</v>
      </c>
      <c r="AD771" s="8">
        <v>-1.4801411445939252</v>
      </c>
      <c r="AE771" s="8">
        <v>3.5853087226422431E-4</v>
      </c>
      <c r="AF771" s="8">
        <v>-9.743972564826138E-2</v>
      </c>
      <c r="AG771" s="8">
        <v>-8.9672503812348175E-2</v>
      </c>
      <c r="AH771" s="8">
        <v>1.2166105147473965</v>
      </c>
      <c r="AI771" s="8">
        <v>-5.3305912897875984</v>
      </c>
    </row>
    <row r="772" spans="24:35" x14ac:dyDescent="0.25">
      <c r="X772" t="str">
        <v>Kazakhstan</v>
      </c>
      <c r="Y772">
        <v>66.599999999999994</v>
      </c>
      <c r="Z772" s="8">
        <v>72.632671199910291</v>
      </c>
      <c r="AA772" s="8">
        <v>-6.0326711999102969</v>
      </c>
      <c r="AB772" s="8">
        <v>-6.0573664843605455</v>
      </c>
      <c r="AC772" s="8">
        <v>4.0769011605966358E-3</v>
      </c>
      <c r="AD772" s="8">
        <v>-1.6811197280319459</v>
      </c>
      <c r="AE772" s="8">
        <v>6.0890293266091045E-4</v>
      </c>
      <c r="AF772" s="8">
        <v>-9.743972564826138E-2</v>
      </c>
      <c r="AG772" s="8">
        <v>-8.7892202092477292E-2</v>
      </c>
      <c r="AH772" s="8">
        <v>1.2965800121982236</v>
      </c>
      <c r="AI772" s="8">
        <v>-6.0573664843605455</v>
      </c>
    </row>
    <row r="773" spans="24:35" x14ac:dyDescent="0.25">
      <c r="X773" t="str">
        <v>Kazakhstan</v>
      </c>
      <c r="Y773">
        <v>65.3</v>
      </c>
      <c r="Z773" s="8">
        <v>71.915339045287311</v>
      </c>
      <c r="AA773" s="8">
        <v>-6.615339045287314</v>
      </c>
      <c r="AB773" s="8">
        <v>-6.6473267291582276</v>
      </c>
      <c r="AC773" s="8">
        <v>4.8121124738160961E-3</v>
      </c>
      <c r="AD773" s="8">
        <v>-1.8441721461622138</v>
      </c>
      <c r="AE773" s="8">
        <v>8.6552577122849938E-4</v>
      </c>
      <c r="AF773" s="8">
        <v>-9.743972564826138E-2</v>
      </c>
      <c r="AG773" s="8">
        <v>-8.607273015118834E-2</v>
      </c>
      <c r="AH773" s="8">
        <v>1.358002999320036</v>
      </c>
      <c r="AI773" s="8">
        <v>-6.6473267291582276</v>
      </c>
    </row>
    <row r="774" spans="24:35" x14ac:dyDescent="0.25">
      <c r="X774" t="str">
        <v>Kazakhstan</v>
      </c>
      <c r="Y774">
        <v>65</v>
      </c>
      <c r="Z774" s="8">
        <v>71.349846984187522</v>
      </c>
      <c r="AA774" s="8">
        <v>-6.349846984187522</v>
      </c>
      <c r="AB774" s="8">
        <v>-6.3812949872581486</v>
      </c>
      <c r="AC774" s="8">
        <v>4.9281537890694879E-3</v>
      </c>
      <c r="AD774" s="8">
        <v>-1.7702635707155301</v>
      </c>
      <c r="AE774" s="8">
        <v>8.1686836420764104E-4</v>
      </c>
      <c r="AF774" s="8">
        <v>-9.743972564826138E-2</v>
      </c>
      <c r="AG774" s="8">
        <v>-8.5298246106403713E-2</v>
      </c>
      <c r="AH774" s="8">
        <v>1.3305125218183893</v>
      </c>
      <c r="AI774" s="8">
        <v>-6.3812949872581486</v>
      </c>
    </row>
    <row r="775" spans="24:35" x14ac:dyDescent="0.25">
      <c r="X775" t="str">
        <v>Kazakhstan</v>
      </c>
      <c r="Y775">
        <v>64.599999999999994</v>
      </c>
      <c r="Z775" s="8">
        <v>70.94308957908234</v>
      </c>
      <c r="AA775" s="8">
        <v>-6.3430895790823456</v>
      </c>
      <c r="AB775" s="8">
        <v>-6.3776021673234915</v>
      </c>
      <c r="AC775" s="8">
        <v>5.4115304366233368E-3</v>
      </c>
      <c r="AD775" s="8">
        <v>-1.7688093546525816</v>
      </c>
      <c r="AE775" s="8">
        <v>8.9595281278771982E-4</v>
      </c>
      <c r="AF775" s="8">
        <v>-9.743972564826138E-2</v>
      </c>
      <c r="AG775" s="8">
        <v>-8.5111537295019371E-2</v>
      </c>
      <c r="AH775" s="8">
        <v>1.329965922365149</v>
      </c>
      <c r="AI775" s="8">
        <v>-6.3776021673234915</v>
      </c>
    </row>
    <row r="776" spans="24:35" x14ac:dyDescent="0.25">
      <c r="X776" t="str">
        <v>Kazakhstan</v>
      </c>
      <c r="Y776">
        <v>64.7</v>
      </c>
      <c r="Z776" s="8">
        <v>70.260006394790821</v>
      </c>
      <c r="AA776" s="8">
        <v>-5.5600063947908183</v>
      </c>
      <c r="AB776" s="8">
        <v>-5.5849162031035702</v>
      </c>
      <c r="AC776" s="8">
        <v>4.4601937445201004E-3</v>
      </c>
      <c r="AD776" s="8">
        <v>-1.5497008382575828</v>
      </c>
      <c r="AE776" s="8">
        <v>5.6628783136183978E-4</v>
      </c>
      <c r="AF776" s="8">
        <v>-9.743972564826138E-2</v>
      </c>
      <c r="AG776" s="8">
        <v>-8.4129706778899735E-2</v>
      </c>
      <c r="AH776" s="8">
        <v>1.244869807754041</v>
      </c>
      <c r="AI776" s="8">
        <v>-5.5849162031035702</v>
      </c>
    </row>
    <row r="777" spans="24:35" x14ac:dyDescent="0.25">
      <c r="X777" t="str">
        <v>Kazakhstan</v>
      </c>
      <c r="Y777">
        <v>64.400000000000006</v>
      </c>
      <c r="Z777" s="8">
        <v>70.071062605162666</v>
      </c>
      <c r="AA777" s="8">
        <v>-5.6710626051626605</v>
      </c>
      <c r="AB777" s="8">
        <v>-5.6940500995852501</v>
      </c>
      <c r="AC777" s="8">
        <v>4.037107861812419E-3</v>
      </c>
      <c r="AD777" s="8">
        <v>-1.5803189745190624</v>
      </c>
      <c r="AE777" s="8">
        <v>5.3279863493285468E-4</v>
      </c>
      <c r="AF777" s="8">
        <v>-7.6077819866612773E-2</v>
      </c>
      <c r="AG777" s="8">
        <v>-8.3830285772046667E-2</v>
      </c>
      <c r="AH777" s="8">
        <v>1.2571073838455737</v>
      </c>
      <c r="AI777" s="8">
        <v>-5.6940500995852501</v>
      </c>
    </row>
    <row r="778" spans="24:35" x14ac:dyDescent="0.25">
      <c r="X778" t="str">
        <v>Kazakhstan</v>
      </c>
      <c r="Y778">
        <v>64.7</v>
      </c>
      <c r="Z778" s="8">
        <v>69.679282586048302</v>
      </c>
      <c r="AA778" s="8">
        <v>-4.9792825860482992</v>
      </c>
      <c r="AB778" s="8">
        <v>-4.9964616394165127</v>
      </c>
      <c r="AC778" s="8">
        <v>3.4382438229265148E-3</v>
      </c>
      <c r="AD778" s="8">
        <v>-1.3871280616079238</v>
      </c>
      <c r="AE778" s="8">
        <v>3.4939120526284915E-4</v>
      </c>
      <c r="AF778" s="8">
        <v>-7.6077819866612773E-2</v>
      </c>
      <c r="AG778" s="8">
        <v>-8.0976569211174035E-2</v>
      </c>
      <c r="AH778" s="8">
        <v>1.1777640093023405</v>
      </c>
      <c r="AI778" s="8">
        <v>-4.9964616394165127</v>
      </c>
    </row>
    <row r="779" spans="24:35" x14ac:dyDescent="0.25">
      <c r="X779" t="str">
        <v>Kazakhstan</v>
      </c>
      <c r="Y779">
        <v>64.400000000000006</v>
      </c>
      <c r="Z779" s="8">
        <v>68.88680420326034</v>
      </c>
      <c r="AA779" s="8">
        <v>-4.4868042032603341</v>
      </c>
      <c r="AB779" s="8">
        <v>-4.5036015544317376</v>
      </c>
      <c r="AC779" s="8">
        <v>3.7297596087012791E-3</v>
      </c>
      <c r="AD779" s="8">
        <v>-1.2501163376808324</v>
      </c>
      <c r="AE779" s="8">
        <v>3.0792925039801761E-4</v>
      </c>
      <c r="AF779" s="8">
        <v>-7.6077819866612773E-2</v>
      </c>
      <c r="AG779" s="8">
        <v>-7.7690658044504285E-2</v>
      </c>
      <c r="AH779" s="8">
        <v>1.1180860153319299</v>
      </c>
      <c r="AI779" s="8">
        <v>-4.5036015544317376</v>
      </c>
    </row>
    <row r="780" spans="24:35" x14ac:dyDescent="0.25">
      <c r="X780" t="str">
        <v>Kazakhstan</v>
      </c>
      <c r="Y780">
        <v>63.9</v>
      </c>
      <c r="Z780" s="8">
        <v>68.670779380030496</v>
      </c>
      <c r="AA780" s="8">
        <v>-4.770779380030497</v>
      </c>
      <c r="AB780" s="8">
        <v>-4.7878787636752538</v>
      </c>
      <c r="AC780" s="8">
        <v>3.5713902729715965E-3</v>
      </c>
      <c r="AD780" s="8">
        <v>-1.3291320514802278</v>
      </c>
      <c r="AE780" s="8">
        <v>3.3325278215488657E-4</v>
      </c>
      <c r="AF780" s="8">
        <v>-7.6077819866612773E-2</v>
      </c>
      <c r="AG780" s="8">
        <v>-7.5798931814058557E-2</v>
      </c>
      <c r="AH780" s="8">
        <v>1.1528798946465446</v>
      </c>
      <c r="AI780" s="8">
        <v>-4.7878787636752538</v>
      </c>
    </row>
    <row r="781" spans="24:35" x14ac:dyDescent="0.25">
      <c r="X781" t="str">
        <v>Kenya</v>
      </c>
      <c r="Y781">
        <v>62.9</v>
      </c>
      <c r="Z781" s="8">
        <v>64.822845577099969</v>
      </c>
      <c r="AA781" s="8">
        <v>-1.9228455770999702</v>
      </c>
      <c r="AB781" s="8">
        <v>-1.9282520578757381</v>
      </c>
      <c r="AC781" s="8">
        <v>2.8038247145573468E-3</v>
      </c>
      <c r="AD781" s="8">
        <v>-0.5354957117515512</v>
      </c>
      <c r="AE781" s="8">
        <v>4.2435434097259843E-5</v>
      </c>
      <c r="AF781" s="8">
        <v>-7.6077819866612773E-2</v>
      </c>
      <c r="AG781" s="8">
        <v>-7.5091554362231389E-2</v>
      </c>
      <c r="AH781" s="8">
        <v>0.73177572503571831</v>
      </c>
      <c r="AI781" s="8">
        <v>-1.9282520578757381</v>
      </c>
    </row>
    <row r="782" spans="24:35" x14ac:dyDescent="0.25">
      <c r="X782" t="str">
        <v>Kenya</v>
      </c>
      <c r="Y782">
        <v>62.6</v>
      </c>
      <c r="Z782" s="8">
        <v>63.887989079341004</v>
      </c>
      <c r="AA782" s="8">
        <v>-1.2879890793410027</v>
      </c>
      <c r="AB782" s="8">
        <v>-1.2933307928990092</v>
      </c>
      <c r="AC782" s="8">
        <v>4.1301990081230059E-3</v>
      </c>
      <c r="AD782" s="8">
        <v>-0.35893250593320331</v>
      </c>
      <c r="AE782" s="8">
        <v>2.8121623939126318E-5</v>
      </c>
      <c r="AF782" s="8">
        <v>-7.6077819866612773E-2</v>
      </c>
      <c r="AG782" s="8">
        <v>-7.3119559620875935E-2</v>
      </c>
      <c r="AH782" s="8">
        <v>0.59910976117336234</v>
      </c>
      <c r="AI782" s="8">
        <v>-1.2933307928990092</v>
      </c>
    </row>
    <row r="783" spans="24:35" x14ac:dyDescent="0.25">
      <c r="X783" t="str">
        <v>Kenya</v>
      </c>
      <c r="Y783">
        <v>62.1</v>
      </c>
      <c r="Z783" s="8">
        <v>63.698022245003123</v>
      </c>
      <c r="AA783" s="8">
        <v>-1.5980222450031221</v>
      </c>
      <c r="AB783" s="8">
        <v>-1.6048683195377786</v>
      </c>
      <c r="AC783" s="8">
        <v>4.265816984055211E-3</v>
      </c>
      <c r="AD783" s="8">
        <v>-0.44536184153736091</v>
      </c>
      <c r="AE783" s="8">
        <v>4.472302899816565E-5</v>
      </c>
      <c r="AF783" s="8">
        <v>-7.6077819866612773E-2</v>
      </c>
      <c r="AG783" s="8">
        <v>-7.1105334008832302E-2</v>
      </c>
      <c r="AH783" s="8">
        <v>0.66735435979497493</v>
      </c>
      <c r="AI783" s="8">
        <v>-1.6048683195377786</v>
      </c>
    </row>
    <row r="784" spans="24:35" x14ac:dyDescent="0.25">
      <c r="X784" t="str">
        <v>Kenya</v>
      </c>
      <c r="Y784">
        <v>61.2</v>
      </c>
      <c r="Z784" s="8">
        <v>63.722017186700114</v>
      </c>
      <c r="AA784" s="8">
        <v>-2.5220171867001113</v>
      </c>
      <c r="AB784" s="8">
        <v>-2.528800844387102</v>
      </c>
      <c r="AC784" s="8">
        <v>2.6825590880546076E-3</v>
      </c>
      <c r="AD784" s="8">
        <v>-0.70231707391198317</v>
      </c>
      <c r="AE784" s="8">
        <v>6.9827860419827842E-5</v>
      </c>
      <c r="AF784" s="8">
        <v>-7.6077819866612773E-2</v>
      </c>
      <c r="AG784" s="8">
        <v>-6.8946830962208897E-2</v>
      </c>
      <c r="AH784" s="8">
        <v>0.83804359905197245</v>
      </c>
      <c r="AI784" s="8">
        <v>-2.528800844387102</v>
      </c>
    </row>
    <row r="785" spans="24:35" x14ac:dyDescent="0.25">
      <c r="X785" t="str">
        <v>Kenya</v>
      </c>
      <c r="Y785">
        <v>63</v>
      </c>
      <c r="Z785" s="8">
        <v>61.318322001985351</v>
      </c>
      <c r="AA785" s="8">
        <v>1.6816779980146492</v>
      </c>
      <c r="AB785" s="8">
        <v>1.7022298963502522</v>
      </c>
      <c r="AC785" s="8">
        <v>1.2073515087279441E-2</v>
      </c>
      <c r="AD785" s="8">
        <v>0.47052469272819525</v>
      </c>
      <c r="AE785" s="8">
        <v>1.4240339368445907E-4</v>
      </c>
      <c r="AF785" s="8">
        <v>-6.3887210036911155E-2</v>
      </c>
      <c r="AG785" s="8">
        <v>-6.6552819564052526E-2</v>
      </c>
      <c r="AH785" s="8">
        <v>0.68594802480085559</v>
      </c>
      <c r="AI785" s="8">
        <v>1.7022298963502522</v>
      </c>
    </row>
    <row r="786" spans="24:35" x14ac:dyDescent="0.25">
      <c r="X786" t="str">
        <v>Kenya</v>
      </c>
      <c r="Y786">
        <v>59.1</v>
      </c>
      <c r="Z786" s="8">
        <v>61.407828897909177</v>
      </c>
      <c r="AA786" s="8">
        <v>-2.3078288979091752</v>
      </c>
      <c r="AB786" s="8">
        <v>-2.3143367728731561</v>
      </c>
      <c r="AC786" s="8">
        <v>2.8119826985687126E-3</v>
      </c>
      <c r="AD786" s="8">
        <v>-0.64271283568494231</v>
      </c>
      <c r="AE786" s="8">
        <v>6.1307829198675842E-5</v>
      </c>
      <c r="AF786" s="8">
        <v>-6.3887210036911155E-2</v>
      </c>
      <c r="AG786" s="8">
        <v>-6.5109966989123844E-2</v>
      </c>
      <c r="AH786" s="8">
        <v>0.80169372935363681</v>
      </c>
      <c r="AI786" s="8">
        <v>-2.3143367728731561</v>
      </c>
    </row>
    <row r="787" spans="24:35" x14ac:dyDescent="0.25">
      <c r="X787" t="str">
        <v>Kenya</v>
      </c>
      <c r="Y787">
        <v>57.9</v>
      </c>
      <c r="Z787" s="8">
        <v>59.946341278942697</v>
      </c>
      <c r="AA787" s="8">
        <v>-2.0463412789426982</v>
      </c>
      <c r="AB787" s="8">
        <v>-2.0527847690737553</v>
      </c>
      <c r="AC787" s="8">
        <v>3.1389019580286004E-3</v>
      </c>
      <c r="AD787" s="8">
        <v>-0.56998395779132482</v>
      </c>
      <c r="AE787" s="8">
        <v>5.3841204491793685E-5</v>
      </c>
      <c r="AF787" s="8">
        <v>-6.3887210036911155E-2</v>
      </c>
      <c r="AG787" s="8">
        <v>-6.5055469012904099E-2</v>
      </c>
      <c r="AH787" s="8">
        <v>0.75497281924008686</v>
      </c>
      <c r="AI787" s="8">
        <v>-2.0527847690737553</v>
      </c>
    </row>
    <row r="788" spans="24:35" x14ac:dyDescent="0.25">
      <c r="X788" t="str">
        <v>Kenya</v>
      </c>
      <c r="Y788">
        <v>56.8</v>
      </c>
      <c r="Z788" s="8">
        <v>57.828813623843232</v>
      </c>
      <c r="AA788" s="8">
        <v>-1.0288136238432344</v>
      </c>
      <c r="AB788" s="8">
        <v>-1.0318358410626434</v>
      </c>
      <c r="AC788" s="8">
        <v>2.9289709652810534E-3</v>
      </c>
      <c r="AD788" s="8">
        <v>-0.28653359563588643</v>
      </c>
      <c r="AE788" s="8">
        <v>1.2693648479876826E-5</v>
      </c>
      <c r="AF788" s="8">
        <v>-6.3887210036911155E-2</v>
      </c>
      <c r="AG788" s="8">
        <v>-6.3716603247631218E-2</v>
      </c>
      <c r="AH788" s="8">
        <v>0.53528832944114002</v>
      </c>
      <c r="AI788" s="8">
        <v>-1.0318358410626434</v>
      </c>
    </row>
    <row r="789" spans="24:35" x14ac:dyDescent="0.25">
      <c r="X789" t="str">
        <v>Kenya</v>
      </c>
      <c r="Y789">
        <v>55.3</v>
      </c>
      <c r="Z789" s="8">
        <v>55.513563323798152</v>
      </c>
      <c r="AA789" s="8">
        <v>-0.21356332379815512</v>
      </c>
      <c r="AB789" s="8">
        <v>-0.21671829706513959</v>
      </c>
      <c r="AC789" s="8">
        <v>1.4557946005067384E-2</v>
      </c>
      <c r="AD789" s="8">
        <v>-5.9829175399221113E-2</v>
      </c>
      <c r="AE789" s="8">
        <v>2.7831809664728609E-6</v>
      </c>
      <c r="AF789" s="8">
        <v>-6.3887210036911155E-2</v>
      </c>
      <c r="AG789" s="8">
        <v>-6.0220669490788928E-2</v>
      </c>
      <c r="AH789" s="8">
        <v>0.24460003147837311</v>
      </c>
      <c r="AI789" s="8">
        <v>-0.21671829706513959</v>
      </c>
    </row>
    <row r="790" spans="24:35" x14ac:dyDescent="0.25">
      <c r="X790" t="str">
        <v>Kenya</v>
      </c>
      <c r="Y790">
        <v>54.1</v>
      </c>
      <c r="Z790" s="8">
        <v>54.306280089221609</v>
      </c>
      <c r="AA790" s="8">
        <v>-0.20628008922160745</v>
      </c>
      <c r="AB790" s="8">
        <v>-0.20906997259454685</v>
      </c>
      <c r="AC790" s="8">
        <v>1.3344256653966578E-2</v>
      </c>
      <c r="AD790" s="8">
        <v>-5.775324328785561E-2</v>
      </c>
      <c r="AE790" s="8">
        <v>2.3742579096755956E-6</v>
      </c>
      <c r="AF790" s="8">
        <v>-6.3887210036911155E-2</v>
      </c>
      <c r="AG790" s="8">
        <v>-5.9829175399221113E-2</v>
      </c>
      <c r="AH790" s="8">
        <v>0.24031904478808086</v>
      </c>
      <c r="AI790" s="8">
        <v>-0.20906997259454685</v>
      </c>
    </row>
    <row r="791" spans="24:35" x14ac:dyDescent="0.25">
      <c r="X791" t="str">
        <v>Kenya</v>
      </c>
      <c r="Y791">
        <v>53</v>
      </c>
      <c r="Z791" s="8">
        <v>52.91297057617674</v>
      </c>
      <c r="AA791" s="8">
        <v>8.7029423823260288E-2</v>
      </c>
      <c r="AB791" s="8">
        <v>8.7449308345932592E-2</v>
      </c>
      <c r="AC791" s="8">
        <v>4.8014619053511395E-3</v>
      </c>
      <c r="AD791" s="8">
        <v>2.426124789574402E-2</v>
      </c>
      <c r="AE791" s="8">
        <v>1.4946394051161056E-7</v>
      </c>
      <c r="AF791" s="8">
        <v>-6.3887210036911155E-2</v>
      </c>
      <c r="AG791" s="8">
        <v>-5.775324328785561E-2</v>
      </c>
      <c r="AH791" s="8">
        <v>0.15576022565386846</v>
      </c>
      <c r="AI791" s="8">
        <v>8.7449308345932592E-2</v>
      </c>
    </row>
    <row r="792" spans="24:35" x14ac:dyDescent="0.25">
      <c r="X792" t="str">
        <v>Kenya</v>
      </c>
      <c r="Y792">
        <v>52.4</v>
      </c>
      <c r="Z792" s="8">
        <v>51.511726121491385</v>
      </c>
      <c r="AA792" s="8">
        <v>0.88827387850861328</v>
      </c>
      <c r="AB792" s="8">
        <v>0.89300247239788666</v>
      </c>
      <c r="AC792" s="8">
        <v>5.2951632671028896E-3</v>
      </c>
      <c r="AD792" s="8">
        <v>0.24768611881907873</v>
      </c>
      <c r="AE792" s="8">
        <v>1.7188376598567183E-5</v>
      </c>
      <c r="AF792" s="8">
        <v>-6.3887210036911155E-2</v>
      </c>
      <c r="AG792" s="8">
        <v>-5.5213864352770897E-2</v>
      </c>
      <c r="AH792" s="8">
        <v>0.49768073985144207</v>
      </c>
      <c r="AI792" s="8">
        <v>0.89300247239788666</v>
      </c>
    </row>
    <row r="793" spans="24:35" x14ac:dyDescent="0.25">
      <c r="X793" t="str">
        <v>Kenya</v>
      </c>
      <c r="Y793">
        <v>52.1</v>
      </c>
      <c r="Z793" s="8">
        <v>51.367530489732026</v>
      </c>
      <c r="AA793" s="8">
        <v>0.73246951026797547</v>
      </c>
      <c r="AB793" s="8">
        <v>0.73686090589439091</v>
      </c>
      <c r="AC793" s="8">
        <v>5.959599147257297E-3</v>
      </c>
      <c r="AD793" s="8">
        <v>0.20430990664299428</v>
      </c>
      <c r="AE793" s="8">
        <v>1.3171591806555731E-5</v>
      </c>
      <c r="AF793" s="8">
        <v>-5.1706087511076533E-2</v>
      </c>
      <c r="AG793" s="8">
        <v>-5.480020482843953E-2</v>
      </c>
      <c r="AH793" s="8">
        <v>0.45200653384989281</v>
      </c>
      <c r="AI793" s="8">
        <v>0.73686090589439091</v>
      </c>
    </row>
    <row r="794" spans="24:35" x14ac:dyDescent="0.25">
      <c r="X794" t="str">
        <v>Kiribati</v>
      </c>
      <c r="Y794">
        <v>66.099999999999994</v>
      </c>
      <c r="Z794" s="8">
        <v>73.533634834341441</v>
      </c>
      <c r="AA794" s="8">
        <v>-7.4336348343414471</v>
      </c>
      <c r="AB794" s="8">
        <v>-7.5088128448023177</v>
      </c>
      <c r="AC794" s="8">
        <v>1.001197020284092E-2</v>
      </c>
      <c r="AD794" s="8">
        <v>-2.0777253725740179</v>
      </c>
      <c r="AE794" s="8">
        <v>2.2978003464127505E-3</v>
      </c>
      <c r="AF794" s="8">
        <v>-5.1706087511076533E-2</v>
      </c>
      <c r="AG794" s="8">
        <v>-5.4303968973709989E-2</v>
      </c>
      <c r="AH794" s="8">
        <v>1.4414317092994791</v>
      </c>
      <c r="AI794" s="8">
        <v>-7.5088128448023177</v>
      </c>
    </row>
    <row r="795" spans="24:35" x14ac:dyDescent="0.25">
      <c r="X795" t="str">
        <v>Kiribati</v>
      </c>
      <c r="Y795">
        <v>65.8</v>
      </c>
      <c r="Z795" s="8">
        <v>73.384673420993664</v>
      </c>
      <c r="AA795" s="8">
        <v>-7.584673420993667</v>
      </c>
      <c r="AB795" s="8">
        <v>-7.6643240346693435</v>
      </c>
      <c r="AC795" s="8">
        <v>1.0392385984123271E-2</v>
      </c>
      <c r="AD795" s="8">
        <v>-2.1203485789562539</v>
      </c>
      <c r="AE795" s="8">
        <v>2.4849243197312379E-3</v>
      </c>
      <c r="AF795" s="8">
        <v>-5.1706087511076533E-2</v>
      </c>
      <c r="AG795" s="8">
        <v>-5.3592127938842396E-2</v>
      </c>
      <c r="AH795" s="8">
        <v>1.456141675441045</v>
      </c>
      <c r="AI795" s="8">
        <v>-7.6643240346693435</v>
      </c>
    </row>
    <row r="796" spans="24:35" x14ac:dyDescent="0.25">
      <c r="X796" t="str">
        <v>Kiribati</v>
      </c>
      <c r="Y796">
        <v>65.7</v>
      </c>
      <c r="Z796" s="8">
        <v>73.276527457766477</v>
      </c>
      <c r="AA796" s="8">
        <v>-7.5765274577664741</v>
      </c>
      <c r="AB796" s="8">
        <v>-7.6531845477348179</v>
      </c>
      <c r="AC796" s="8">
        <v>1.0016365016446987E-2</v>
      </c>
      <c r="AD796" s="8">
        <v>-2.117669030994382</v>
      </c>
      <c r="AE796" s="8">
        <v>2.3880570472047226E-3</v>
      </c>
      <c r="AF796" s="8">
        <v>-4.7140240828996732E-2</v>
      </c>
      <c r="AG796" s="8">
        <v>-5.324525681330413E-2</v>
      </c>
      <c r="AH796" s="8">
        <v>1.4552212996635192</v>
      </c>
      <c r="AI796" s="8">
        <v>-7.6531845477348179</v>
      </c>
    </row>
    <row r="797" spans="24:35" x14ac:dyDescent="0.25">
      <c r="X797" t="str">
        <v>Kiribati</v>
      </c>
      <c r="Y797">
        <v>65.5</v>
      </c>
      <c r="Z797" s="8">
        <v>73.285727777346125</v>
      </c>
      <c r="AA797" s="8">
        <v>-7.7857277773461249</v>
      </c>
      <c r="AB797" s="8">
        <v>-7.8629040355233109</v>
      </c>
      <c r="AC797" s="8">
        <v>9.8152359266394009E-3</v>
      </c>
      <c r="AD797" s="8">
        <v>-2.1759203146301718</v>
      </c>
      <c r="AE797" s="8">
        <v>2.4701133121066256E-3</v>
      </c>
      <c r="AF797" s="8">
        <v>-4.7140240828996732E-2</v>
      </c>
      <c r="AG797" s="8">
        <v>-5.1499606620470553E-2</v>
      </c>
      <c r="AH797" s="8">
        <v>1.4751001032574609</v>
      </c>
      <c r="AI797" s="8">
        <v>-7.8629040355233109</v>
      </c>
    </row>
    <row r="798" spans="24:35" x14ac:dyDescent="0.25">
      <c r="X798" t="str">
        <v>Kiribati</v>
      </c>
      <c r="Y798">
        <v>65.3</v>
      </c>
      <c r="Z798" s="8">
        <v>73.152793057707186</v>
      </c>
      <c r="AA798" s="8">
        <v>-7.8527930577071885</v>
      </c>
      <c r="AB798" s="8">
        <v>-7.9264314949441257</v>
      </c>
      <c r="AC798" s="8">
        <v>9.2902382722802618E-3</v>
      </c>
      <c r="AD798" s="8">
        <v>-2.1940818428003759</v>
      </c>
      <c r="AE798" s="8">
        <v>2.3759235180359499E-3</v>
      </c>
      <c r="AF798" s="8">
        <v>-4.7140240828996732E-2</v>
      </c>
      <c r="AG798" s="8">
        <v>-4.988504861864989E-2</v>
      </c>
      <c r="AH798" s="8">
        <v>1.4812433435463519</v>
      </c>
      <c r="AI798" s="8">
        <v>-7.9264314949441257</v>
      </c>
    </row>
    <row r="799" spans="24:35" x14ac:dyDescent="0.25">
      <c r="X799" t="str">
        <v>Kiribati</v>
      </c>
      <c r="Y799">
        <v>65.2</v>
      </c>
      <c r="Z799" s="8">
        <v>73.810375428345324</v>
      </c>
      <c r="AA799" s="8">
        <v>-8.6103754283453213</v>
      </c>
      <c r="AB799" s="8">
        <v>-8.7021872579047077</v>
      </c>
      <c r="AC799" s="8">
        <v>1.055043138447621E-2</v>
      </c>
      <c r="AD799" s="8">
        <v>-2.4072829946546728</v>
      </c>
      <c r="AE799" s="8">
        <v>3.252200024815387E-3</v>
      </c>
      <c r="AF799" s="8">
        <v>-4.7140240828996732E-2</v>
      </c>
      <c r="AG799" s="8">
        <v>-4.9884098600324125E-2</v>
      </c>
      <c r="AH799" s="8">
        <v>1.5515421343472027</v>
      </c>
      <c r="AI799" s="8">
        <v>-8.7021872579047077</v>
      </c>
    </row>
    <row r="800" spans="24:35" x14ac:dyDescent="0.25">
      <c r="X800" t="str">
        <v>Kiribati</v>
      </c>
      <c r="Y800">
        <v>65.099999999999994</v>
      </c>
      <c r="Z800" s="8">
        <v>73.496172764166303</v>
      </c>
      <c r="AA800" s="8">
        <v>-8.3961727641663089</v>
      </c>
      <c r="AB800" s="8">
        <v>-8.4878260868808475</v>
      </c>
      <c r="AC800" s="8">
        <v>1.0798209314891744E-2</v>
      </c>
      <c r="AD800" s="8">
        <v>-2.347690329960991</v>
      </c>
      <c r="AE800" s="8">
        <v>3.1666121158601119E-3</v>
      </c>
      <c r="AF800" s="8">
        <v>-4.7140240828996732E-2</v>
      </c>
      <c r="AG800" s="8">
        <v>-4.9390506154422177E-2</v>
      </c>
      <c r="AH800" s="8">
        <v>1.5322174551808863</v>
      </c>
      <c r="AI800" s="8">
        <v>-8.4878260868808475</v>
      </c>
    </row>
    <row r="801" spans="24:35" x14ac:dyDescent="0.25">
      <c r="X801" t="str">
        <v>Kiribati</v>
      </c>
      <c r="Y801">
        <v>65</v>
      </c>
      <c r="Z801" s="8">
        <v>70.817428868496023</v>
      </c>
      <c r="AA801" s="8">
        <v>-5.8174288684960231</v>
      </c>
      <c r="AB801" s="8">
        <v>-5.894460404437039</v>
      </c>
      <c r="AC801" s="8">
        <v>1.3068462701527431E-2</v>
      </c>
      <c r="AD801" s="8">
        <v>-1.6285063637070087</v>
      </c>
      <c r="AE801" s="8">
        <v>1.8482588512479402E-3</v>
      </c>
      <c r="AF801" s="8">
        <v>-4.7140240828996732E-2</v>
      </c>
      <c r="AG801" s="8">
        <v>-4.7802209911054147E-2</v>
      </c>
      <c r="AH801" s="8">
        <v>1.2761294462972825</v>
      </c>
      <c r="AI801" s="8">
        <v>-5.894460404437039</v>
      </c>
    </row>
    <row r="802" spans="24:35" x14ac:dyDescent="0.25">
      <c r="X802" t="str">
        <v>Kiribati</v>
      </c>
      <c r="Y802">
        <v>65</v>
      </c>
      <c r="Z802" s="8">
        <v>69.931251304511235</v>
      </c>
      <c r="AA802" s="8">
        <v>-4.9312513045112354</v>
      </c>
      <c r="AB802" s="8">
        <v>-4.9696112652209692</v>
      </c>
      <c r="AC802" s="8">
        <v>7.7189056975521652E-3</v>
      </c>
      <c r="AD802" s="8">
        <v>-1.3767074695376171</v>
      </c>
      <c r="AE802" s="8">
        <v>7.759804052808099E-4</v>
      </c>
      <c r="AF802" s="8">
        <v>-4.7140240828996732E-2</v>
      </c>
      <c r="AG802" s="8">
        <v>-4.7578332963686111E-2</v>
      </c>
      <c r="AH802" s="8">
        <v>1.1733317815254205</v>
      </c>
      <c r="AI802" s="8">
        <v>-4.9696112652209692</v>
      </c>
    </row>
    <row r="803" spans="24:35" x14ac:dyDescent="0.25">
      <c r="X803" t="str">
        <v>Kiribati</v>
      </c>
      <c r="Y803">
        <v>64.900000000000006</v>
      </c>
      <c r="Z803" s="8">
        <v>64.602026656030731</v>
      </c>
      <c r="AA803" s="8">
        <v>0.29797334396927511</v>
      </c>
      <c r="AB803" s="8">
        <v>0.30978345999503948</v>
      </c>
      <c r="AC803" s="8">
        <v>3.8123778545030969E-2</v>
      </c>
      <c r="AD803" s="8">
        <v>8.4492801913452584E-2</v>
      </c>
      <c r="AE803" s="8">
        <v>1.4892327317401868E-5</v>
      </c>
      <c r="AF803" s="8">
        <v>-4.7140240828996732E-2</v>
      </c>
      <c r="AG803" s="8">
        <v>-4.3121764402256194E-2</v>
      </c>
      <c r="AH803" s="8">
        <v>0.29067645572604017</v>
      </c>
      <c r="AI803" s="8">
        <v>0.30978345999503948</v>
      </c>
    </row>
    <row r="804" spans="24:35" x14ac:dyDescent="0.25">
      <c r="X804" t="str">
        <v>Kiribati</v>
      </c>
      <c r="Y804">
        <v>64.8</v>
      </c>
      <c r="Z804" s="8">
        <v>63.981169833943071</v>
      </c>
      <c r="AA804" s="8">
        <v>0.8188301660569266</v>
      </c>
      <c r="AB804" s="8">
        <v>0.84434337570365114</v>
      </c>
      <c r="AC804" s="8">
        <v>3.021662795123204E-2</v>
      </c>
      <c r="AD804" s="8">
        <v>0.2312375498100708</v>
      </c>
      <c r="AE804" s="8">
        <v>8.7686832177931329E-5</v>
      </c>
      <c r="AF804" s="8">
        <v>-4.7140240828996732E-2</v>
      </c>
      <c r="AG804" s="8">
        <v>-4.275580994652154E-2</v>
      </c>
      <c r="AH804" s="8">
        <v>0.48087165627646511</v>
      </c>
      <c r="AI804" s="8">
        <v>0.84434337570365114</v>
      </c>
    </row>
    <row r="805" spans="24:35" x14ac:dyDescent="0.25">
      <c r="X805" t="str">
        <v>Kiribati</v>
      </c>
      <c r="Y805">
        <v>64.7</v>
      </c>
      <c r="Z805" s="8">
        <v>61.121214617628105</v>
      </c>
      <c r="AA805" s="8">
        <v>3.5787853823718976</v>
      </c>
      <c r="AB805" s="8">
        <v>3.7222013234413449</v>
      </c>
      <c r="AC805" s="8">
        <v>3.8529872139439501E-2</v>
      </c>
      <c r="AD805" s="8">
        <v>1.0150084289163475</v>
      </c>
      <c r="AE805" s="8">
        <v>2.1729386702188953E-3</v>
      </c>
      <c r="AF805" s="8">
        <v>-4.7140240828996732E-2</v>
      </c>
      <c r="AG805" s="8">
        <v>-4.1224526583330631E-2</v>
      </c>
      <c r="AH805" s="8">
        <v>1.0074762671727546</v>
      </c>
      <c r="AI805" s="8">
        <v>3.7222013234413449</v>
      </c>
    </row>
    <row r="806" spans="24:35" x14ac:dyDescent="0.25">
      <c r="X806" t="str">
        <v>Kiribati</v>
      </c>
      <c r="Y806">
        <v>64.599999999999994</v>
      </c>
      <c r="Z806" s="8">
        <v>64.328705199431937</v>
      </c>
      <c r="AA806" s="8">
        <v>0.27129480056805733</v>
      </c>
      <c r="AB806" s="8">
        <v>0.27870618825582472</v>
      </c>
      <c r="AC806" s="8">
        <v>2.6592117434308539E-2</v>
      </c>
      <c r="AD806" s="8">
        <v>7.6470852694808369E-2</v>
      </c>
      <c r="AE806" s="8">
        <v>8.4080701410393151E-6</v>
      </c>
      <c r="AF806" s="8">
        <v>-4.7140240828996732E-2</v>
      </c>
      <c r="AG806" s="8">
        <v>-3.7784054295082574E-2</v>
      </c>
      <c r="AH806" s="8">
        <v>0.27653363754669769</v>
      </c>
      <c r="AI806" s="8">
        <v>0.27870618825582472</v>
      </c>
    </row>
    <row r="807" spans="24:35" x14ac:dyDescent="0.25">
      <c r="X807" t="str">
        <v>Kiribati</v>
      </c>
      <c r="Y807">
        <v>64.3</v>
      </c>
      <c r="Z807" s="8">
        <v>63.122576791760309</v>
      </c>
      <c r="AA807" s="8">
        <v>1.1774232082396878</v>
      </c>
      <c r="AB807" s="8">
        <v>1.2060060499555161</v>
      </c>
      <c r="AC807" s="8">
        <v>2.3700413208443301E-2</v>
      </c>
      <c r="AD807" s="8">
        <v>0.33139269506843533</v>
      </c>
      <c r="AE807" s="8">
        <v>1.4031531428504063E-4</v>
      </c>
      <c r="AF807" s="8">
        <v>-4.7140240828996732E-2</v>
      </c>
      <c r="AG807" s="8">
        <v>-3.6243240209500802E-2</v>
      </c>
      <c r="AH807" s="8">
        <v>0.57566717386736177</v>
      </c>
      <c r="AI807" s="8">
        <v>1.2060060499555161</v>
      </c>
    </row>
    <row r="808" spans="24:35" x14ac:dyDescent="0.25">
      <c r="X808" t="str">
        <v>Kiribati</v>
      </c>
      <c r="Y808">
        <v>64.099999999999994</v>
      </c>
      <c r="Z808" s="8">
        <v>61.321935694405866</v>
      </c>
      <c r="AA808" s="8">
        <v>2.7780643055941283</v>
      </c>
      <c r="AB808" s="8">
        <v>2.8624894242849699</v>
      </c>
      <c r="AC808" s="8">
        <v>2.9493600211965988E-2</v>
      </c>
      <c r="AD808" s="8">
        <v>0.78423276743727799</v>
      </c>
      <c r="AE808" s="8">
        <v>9.8370698065840582E-4</v>
      </c>
      <c r="AF808" s="8">
        <v>-4.7140240828996732E-2</v>
      </c>
      <c r="AG808" s="8">
        <v>-3.3190548710559709E-2</v>
      </c>
      <c r="AH808" s="8">
        <v>0.88556917710435135</v>
      </c>
      <c r="AI808" s="8">
        <v>2.8624894242849699</v>
      </c>
    </row>
    <row r="809" spans="24:35" x14ac:dyDescent="0.25">
      <c r="X809" t="str">
        <v>Latvia</v>
      </c>
      <c r="Y809">
        <v>74.400000000000006</v>
      </c>
      <c r="Z809" s="8">
        <v>75.622583983001221</v>
      </c>
      <c r="AA809" s="8">
        <v>-1.2225839830012148</v>
      </c>
      <c r="AB809" s="8">
        <v>-1.2395846704998685</v>
      </c>
      <c r="AC809" s="8">
        <v>1.3714825540556263E-2</v>
      </c>
      <c r="AD809" s="8">
        <v>-0.3423571016993176</v>
      </c>
      <c r="AE809" s="8">
        <v>8.5781347442001192E-5</v>
      </c>
      <c r="AF809" s="8">
        <v>-2.7365033500434788E-2</v>
      </c>
      <c r="AG809" s="8">
        <v>-3.2248375039751573E-2</v>
      </c>
      <c r="AH809" s="8">
        <v>0.58511289654161414</v>
      </c>
      <c r="AI809" s="8">
        <v>-1.2395846704998685</v>
      </c>
    </row>
    <row r="810" spans="24:35" x14ac:dyDescent="0.25">
      <c r="X810" t="str">
        <v>Latvia</v>
      </c>
      <c r="Y810">
        <v>74.099999999999994</v>
      </c>
      <c r="Z810" s="8">
        <v>73.648645573657234</v>
      </c>
      <c r="AA810" s="8">
        <v>0.45135442634276046</v>
      </c>
      <c r="AB810" s="8">
        <v>0.45541274173629415</v>
      </c>
      <c r="AC810" s="8">
        <v>8.9112908392967906E-3</v>
      </c>
      <c r="AD810" s="8">
        <v>0.1260849740419058</v>
      </c>
      <c r="AE810" s="8">
        <v>7.5231748446831939E-6</v>
      </c>
      <c r="AF810" s="8">
        <v>-2.7365033500434788E-2</v>
      </c>
      <c r="AG810" s="8">
        <v>-3.0203758205264192E-2</v>
      </c>
      <c r="AH810" s="8">
        <v>0.35508446043428288</v>
      </c>
      <c r="AI810" s="8">
        <v>0.45541274173629415</v>
      </c>
    </row>
    <row r="811" spans="24:35" x14ac:dyDescent="0.25">
      <c r="X811" t="str">
        <v>Latvia</v>
      </c>
      <c r="Y811">
        <v>73.8</v>
      </c>
      <c r="Z811" s="8">
        <v>76.53957068036587</v>
      </c>
      <c r="AA811" s="8">
        <v>-2.7395706803658726</v>
      </c>
      <c r="AB811" s="8">
        <v>-2.7731541395935078</v>
      </c>
      <c r="AC811" s="8">
        <v>1.2110202872660252E-2</v>
      </c>
      <c r="AD811" s="8">
        <v>-0.76653175559471098</v>
      </c>
      <c r="AE811" s="8">
        <v>3.7909636508186675E-4</v>
      </c>
      <c r="AF811" s="8">
        <v>-2.7365033500434788E-2</v>
      </c>
      <c r="AG811" s="8">
        <v>-3.015231294136865E-2</v>
      </c>
      <c r="AH811" s="8">
        <v>0.87551799273042408</v>
      </c>
      <c r="AI811" s="8">
        <v>-2.7731541395935078</v>
      </c>
    </row>
    <row r="812" spans="24:35" x14ac:dyDescent="0.25">
      <c r="X812" t="str">
        <v>Latvia</v>
      </c>
      <c r="Y812">
        <v>73.599999999999994</v>
      </c>
      <c r="Z812" s="8">
        <v>75.583279653933005</v>
      </c>
      <c r="AA812" s="8">
        <v>-1.9832796539330104</v>
      </c>
      <c r="AB812" s="8">
        <v>-1.9903278014029011</v>
      </c>
      <c r="AC812" s="8">
        <v>3.5411993265244252E-3</v>
      </c>
      <c r="AD812" s="8">
        <v>-0.55253039621355571</v>
      </c>
      <c r="AE812" s="8">
        <v>5.7101796809696126E-5</v>
      </c>
      <c r="AF812" s="8">
        <v>-2.7365033500434788E-2</v>
      </c>
      <c r="AG812" s="8">
        <v>-2.983411631973493E-2</v>
      </c>
      <c r="AH812" s="8">
        <v>0.74332388379060965</v>
      </c>
      <c r="AI812" s="8">
        <v>-1.9903278014029011</v>
      </c>
    </row>
    <row r="813" spans="24:35" x14ac:dyDescent="0.25">
      <c r="X813" t="str">
        <v>Latvia</v>
      </c>
      <c r="Y813">
        <v>72.8</v>
      </c>
      <c r="Z813" s="8">
        <v>78.932077983672912</v>
      </c>
      <c r="AA813" s="8">
        <v>-6.1320779836729145</v>
      </c>
      <c r="AB813" s="8">
        <v>-6.1517132143029096</v>
      </c>
      <c r="AC813" s="8">
        <v>3.1918312746345876E-3</v>
      </c>
      <c r="AD813" s="8">
        <v>-1.7080625350452927</v>
      </c>
      <c r="AE813" s="8">
        <v>4.9167969135987958E-4</v>
      </c>
      <c r="AF813" s="8">
        <v>-2.1282865457297767E-2</v>
      </c>
      <c r="AG813" s="8">
        <v>-2.9170369981215728E-2</v>
      </c>
      <c r="AH813" s="8">
        <v>1.3069286648648015</v>
      </c>
      <c r="AI813" s="8">
        <v>-6.1517132143029096</v>
      </c>
    </row>
    <row r="814" spans="24:35" x14ac:dyDescent="0.25">
      <c r="X814" t="str">
        <v>Latvia</v>
      </c>
      <c r="Y814">
        <v>72.599999999999994</v>
      </c>
      <c r="Z814" s="8">
        <v>76.605397202164497</v>
      </c>
      <c r="AA814" s="8">
        <v>-4.0053972021645023</v>
      </c>
      <c r="AB814" s="8">
        <v>-4.0195907373409732</v>
      </c>
      <c r="AC814" s="8">
        <v>3.5310896317419706E-3</v>
      </c>
      <c r="AD814" s="8">
        <v>-1.1158751475839455</v>
      </c>
      <c r="AE814" s="8">
        <v>2.3223228631275348E-4</v>
      </c>
      <c r="AF814" s="8">
        <v>-2.1282865457297767E-2</v>
      </c>
      <c r="AG814" s="8">
        <v>-2.8346699088615521E-2</v>
      </c>
      <c r="AH814" s="8">
        <v>1.0563499172073358</v>
      </c>
      <c r="AI814" s="8">
        <v>-4.0195907373409732</v>
      </c>
    </row>
    <row r="815" spans="24:35" x14ac:dyDescent="0.25">
      <c r="X815" t="str">
        <v>Latvia</v>
      </c>
      <c r="Y815">
        <v>71.900000000000006</v>
      </c>
      <c r="Z815" s="8">
        <v>75.818693749904227</v>
      </c>
      <c r="AA815" s="8">
        <v>-3.9186937499042216</v>
      </c>
      <c r="AB815" s="8">
        <v>-3.9725819025041913</v>
      </c>
      <c r="AC815" s="8">
        <v>1.3565019909595962E-2</v>
      </c>
      <c r="AD815" s="8">
        <v>-1.097258575690133</v>
      </c>
      <c r="AE815" s="8">
        <v>8.7139755633257484E-4</v>
      </c>
      <c r="AF815" s="8">
        <v>-2.1282865457297767E-2</v>
      </c>
      <c r="AG815" s="8">
        <v>-2.7221090122299386E-2</v>
      </c>
      <c r="AH815" s="8">
        <v>1.0475011101140337</v>
      </c>
      <c r="AI815" s="8">
        <v>-3.9725819025041913</v>
      </c>
    </row>
    <row r="816" spans="24:35" x14ac:dyDescent="0.25">
      <c r="X816" t="str">
        <v>Latvia</v>
      </c>
      <c r="Y816">
        <v>78</v>
      </c>
      <c r="Z816" s="8">
        <v>75.093578394449452</v>
      </c>
      <c r="AA816" s="8">
        <v>2.9064216055505483</v>
      </c>
      <c r="AB816" s="8">
        <v>2.9222311407243331</v>
      </c>
      <c r="AC816" s="8">
        <v>5.4100905823165806E-3</v>
      </c>
      <c r="AD816" s="8">
        <v>0.8104728680175548</v>
      </c>
      <c r="AE816" s="8">
        <v>1.8805455110570778E-4</v>
      </c>
      <c r="AF816" s="8">
        <v>-2.1282865457297767E-2</v>
      </c>
      <c r="AG816" s="8">
        <v>-2.6017996876954358E-2</v>
      </c>
      <c r="AH816" s="8">
        <v>0.90026266612447881</v>
      </c>
      <c r="AI816" s="8">
        <v>2.9222311407243331</v>
      </c>
    </row>
    <row r="817" spans="24:35" x14ac:dyDescent="0.25">
      <c r="X817" t="str">
        <v>Latvia</v>
      </c>
      <c r="Y817">
        <v>75</v>
      </c>
      <c r="Z817" s="8">
        <v>75.434552052415981</v>
      </c>
      <c r="AA817" s="8">
        <v>-0.43455205241598094</v>
      </c>
      <c r="AB817" s="8">
        <v>-0.43619942589856375</v>
      </c>
      <c r="AC817" s="8">
        <v>3.7766521108763022E-3</v>
      </c>
      <c r="AD817" s="8">
        <v>-0.12107802809718018</v>
      </c>
      <c r="AE817" s="8">
        <v>2.9250099192915767E-6</v>
      </c>
      <c r="AF817" s="8">
        <v>-2.1282865457297767E-2</v>
      </c>
      <c r="AG817" s="8">
        <v>-2.4679675800073325E-2</v>
      </c>
      <c r="AH817" s="8">
        <v>0.34796268204676806</v>
      </c>
      <c r="AI817" s="8">
        <v>-0.43619942589856375</v>
      </c>
    </row>
    <row r="818" spans="24:35" x14ac:dyDescent="0.25">
      <c r="X818" t="str">
        <v>Latvia</v>
      </c>
      <c r="Y818">
        <v>76</v>
      </c>
      <c r="Z818" s="8">
        <v>74.838222563967847</v>
      </c>
      <c r="AA818" s="8">
        <v>1.1617774360321533</v>
      </c>
      <c r="AB818" s="8">
        <v>1.1677055555826188</v>
      </c>
      <c r="AC818" s="8">
        <v>5.0767246264471089E-3</v>
      </c>
      <c r="AD818" s="8">
        <v>0.32391423455207319</v>
      </c>
      <c r="AE818" s="8">
        <v>2.8177371790378193E-5</v>
      </c>
      <c r="AF818" s="8">
        <v>-2.1282865457297767E-2</v>
      </c>
      <c r="AG818" s="8">
        <v>-2.1792949975999985E-2</v>
      </c>
      <c r="AH818" s="8">
        <v>0.56913463657738594</v>
      </c>
      <c r="AI818" s="8">
        <v>1.1677055555826188</v>
      </c>
    </row>
    <row r="819" spans="24:35" x14ac:dyDescent="0.25">
      <c r="X819" t="str">
        <v>Latvia</v>
      </c>
      <c r="Y819">
        <v>71</v>
      </c>
      <c r="Z819" s="8">
        <v>77.587601593255044</v>
      </c>
      <c r="AA819" s="8">
        <v>-6.5876015932550445</v>
      </c>
      <c r="AB819" s="8">
        <v>-6.6131000412794894</v>
      </c>
      <c r="AC819" s="8">
        <v>3.8557481159034717E-3</v>
      </c>
      <c r="AD819" s="8">
        <v>-1.8355579541450546</v>
      </c>
      <c r="AE819" s="8">
        <v>6.8638695802961211E-4</v>
      </c>
      <c r="AF819" s="8">
        <v>-2.1282865457297767E-2</v>
      </c>
      <c r="AG819" s="8">
        <v>-2.072881593993902E-2</v>
      </c>
      <c r="AH819" s="8">
        <v>1.354827647394699</v>
      </c>
      <c r="AI819" s="8">
        <v>-6.6131000412794894</v>
      </c>
    </row>
    <row r="820" spans="24:35" x14ac:dyDescent="0.25">
      <c r="X820" t="str">
        <v>Latvia</v>
      </c>
      <c r="Y820">
        <v>78</v>
      </c>
      <c r="Z820" s="8">
        <v>77.228679350061228</v>
      </c>
      <c r="AA820" s="8">
        <v>0.77132064993877236</v>
      </c>
      <c r="AB820" s="8">
        <v>0.77334815400586809</v>
      </c>
      <c r="AC820" s="8">
        <v>2.6217222561319797E-3</v>
      </c>
      <c r="AD820" s="8">
        <v>0.21478645870955623</v>
      </c>
      <c r="AE820" s="8">
        <v>6.3824433664439698E-6</v>
      </c>
      <c r="AF820" s="8">
        <v>-2.1282865457297767E-2</v>
      </c>
      <c r="AG820" s="8">
        <v>-1.9724224139025741E-2</v>
      </c>
      <c r="AH820" s="8">
        <v>0.46345060007465327</v>
      </c>
      <c r="AI820" s="8">
        <v>0.77334815400586809</v>
      </c>
    </row>
    <row r="821" spans="24:35" x14ac:dyDescent="0.25">
      <c r="X821" t="str">
        <v>Latvia</v>
      </c>
      <c r="Y821">
        <v>73</v>
      </c>
      <c r="Z821" s="8">
        <v>73.494556664205163</v>
      </c>
      <c r="AA821" s="8">
        <v>-0.49455666420516309</v>
      </c>
      <c r="AB821" s="8">
        <v>-0.4958314064175508</v>
      </c>
      <c r="AC821" s="8">
        <v>2.5709186547861274E-3</v>
      </c>
      <c r="AD821" s="8">
        <v>-0.13771363345724955</v>
      </c>
      <c r="AE821" s="8">
        <v>2.5728032873352115E-6</v>
      </c>
      <c r="AF821" s="8">
        <v>-2.1282865457297767E-2</v>
      </c>
      <c r="AG821" s="8">
        <v>-1.691839655022442E-2</v>
      </c>
      <c r="AH821" s="8">
        <v>0.37109787584577947</v>
      </c>
      <c r="AI821" s="8">
        <v>-0.4958314064175508</v>
      </c>
    </row>
    <row r="822" spans="24:35" x14ac:dyDescent="0.25">
      <c r="X822" t="str">
        <v>Latvia</v>
      </c>
      <c r="Y822">
        <v>69.900000000000006</v>
      </c>
      <c r="Z822" s="8">
        <v>72.633311668233119</v>
      </c>
      <c r="AA822" s="8">
        <v>-2.7333116682331138</v>
      </c>
      <c r="AB822" s="8">
        <v>-2.7398128332531018</v>
      </c>
      <c r="AC822" s="8">
        <v>2.3728500505886519E-3</v>
      </c>
      <c r="AD822" s="8">
        <v>-0.76103900725420792</v>
      </c>
      <c r="AE822" s="8">
        <v>7.2504050270357778E-5</v>
      </c>
      <c r="AF822" s="8">
        <v>-2.1282865457297767E-2</v>
      </c>
      <c r="AG822" s="8">
        <v>-1.0507793247511613E-2</v>
      </c>
      <c r="AH822" s="8">
        <v>0.87237549670666925</v>
      </c>
      <c r="AI822" s="8">
        <v>-2.7398128332531018</v>
      </c>
    </row>
    <row r="823" spans="24:35" x14ac:dyDescent="0.25">
      <c r="X823" t="str">
        <v>Latvia</v>
      </c>
      <c r="Y823">
        <v>71</v>
      </c>
      <c r="Z823" s="8">
        <v>72.161812071178915</v>
      </c>
      <c r="AA823" s="8">
        <v>-1.1618120711789146</v>
      </c>
      <c r="AB823" s="8">
        <v>-1.1643224780920063</v>
      </c>
      <c r="AC823" s="8">
        <v>2.15610963485432E-3</v>
      </c>
      <c r="AD823" s="8">
        <v>-0.32344949317188881</v>
      </c>
      <c r="AE823" s="8">
        <v>1.1897825271538573E-5</v>
      </c>
      <c r="AF823" s="8">
        <v>-2.1282865457297767E-2</v>
      </c>
      <c r="AG823" s="8">
        <v>-9.9813567190465014E-3</v>
      </c>
      <c r="AH823" s="8">
        <v>0.56872620229060034</v>
      </c>
      <c r="AI823" s="8">
        <v>-1.1643224780920063</v>
      </c>
    </row>
    <row r="824" spans="24:35" x14ac:dyDescent="0.25">
      <c r="X824" t="str">
        <v>Lebanon</v>
      </c>
      <c r="Y824">
        <v>74.8</v>
      </c>
      <c r="Z824" s="8">
        <v>74.568290789866438</v>
      </c>
      <c r="AA824" s="8">
        <v>0.23170921013355894</v>
      </c>
      <c r="AB824" s="8">
        <v>0.23312776063051752</v>
      </c>
      <c r="AC824" s="8">
        <v>6.084863051581459E-3</v>
      </c>
      <c r="AD824" s="8">
        <v>6.4635414187768914E-2</v>
      </c>
      <c r="AE824" s="8">
        <v>1.346136111472221E-6</v>
      </c>
      <c r="AF824" s="8">
        <v>-4.5602855597810616E-3</v>
      </c>
      <c r="AG824" s="8">
        <v>-9.0321126090352217E-3</v>
      </c>
      <c r="AH824" s="8">
        <v>0.25423495862640311</v>
      </c>
      <c r="AI824" s="8">
        <v>0.23312776063051752</v>
      </c>
    </row>
    <row r="825" spans="24:35" x14ac:dyDescent="0.25">
      <c r="X825" t="str">
        <v>Lebanon</v>
      </c>
      <c r="Y825">
        <v>74.900000000000006</v>
      </c>
      <c r="Z825" s="8">
        <v>74.477790352305675</v>
      </c>
      <c r="AA825" s="8">
        <v>0.42220964769433067</v>
      </c>
      <c r="AB825" s="8">
        <v>0.4239763784904978</v>
      </c>
      <c r="AC825" s="8">
        <v>4.1670500664618866E-3</v>
      </c>
      <c r="AD825" s="8">
        <v>0.11766215510502193</v>
      </c>
      <c r="AE825" s="8">
        <v>3.0490336883143227E-6</v>
      </c>
      <c r="AF825" s="8">
        <v>-4.5602855597810616E-3</v>
      </c>
      <c r="AG825" s="8">
        <v>-8.7634046468547319E-3</v>
      </c>
      <c r="AH825" s="8">
        <v>0.34301917600189924</v>
      </c>
      <c r="AI825" s="8">
        <v>0.4239763784904978</v>
      </c>
    </row>
    <row r="826" spans="24:35" x14ac:dyDescent="0.25">
      <c r="X826" t="str">
        <v>Lebanon</v>
      </c>
      <c r="Y826">
        <v>75</v>
      </c>
      <c r="Z826" s="8">
        <v>74.691357751060039</v>
      </c>
      <c r="AA826" s="8">
        <v>0.30864224893996095</v>
      </c>
      <c r="AB826" s="8">
        <v>0.31063073240236883</v>
      </c>
      <c r="AC826" s="8">
        <v>6.4014382834217893E-3</v>
      </c>
      <c r="AD826" s="8">
        <v>8.6109643160189236E-2</v>
      </c>
      <c r="AE826" s="8">
        <v>2.5142970550368745E-6</v>
      </c>
      <c r="AF826" s="8">
        <v>-4.5602855597810616E-3</v>
      </c>
      <c r="AG826" s="8">
        <v>-7.1924273651732167E-3</v>
      </c>
      <c r="AH826" s="8">
        <v>0.29344444646336254</v>
      </c>
      <c r="AI826" s="8">
        <v>0.31063073240236883</v>
      </c>
    </row>
    <row r="827" spans="24:35" x14ac:dyDescent="0.25">
      <c r="X827" t="str">
        <v>Lebanon</v>
      </c>
      <c r="Y827">
        <v>75</v>
      </c>
      <c r="Z827" s="8">
        <v>74.809922494060061</v>
      </c>
      <c r="AA827" s="8">
        <v>0.19007750593993933</v>
      </c>
      <c r="AB827" s="8">
        <v>0.19084223952753032</v>
      </c>
      <c r="AC827" s="8">
        <v>4.0071505631261535E-3</v>
      </c>
      <c r="AD827" s="8">
        <v>5.2966893986273703E-2</v>
      </c>
      <c r="AE827" s="8">
        <v>5.9406621174688972E-7</v>
      </c>
      <c r="AF827" s="8">
        <v>-4.5602855597810616E-3</v>
      </c>
      <c r="AG827" s="8">
        <v>-5.1411327437265938E-3</v>
      </c>
      <c r="AH827" s="8">
        <v>0.23014537576556629</v>
      </c>
      <c r="AI827" s="8">
        <v>0.19084223952753032</v>
      </c>
    </row>
    <row r="828" spans="24:35" x14ac:dyDescent="0.25">
      <c r="X828" t="str">
        <v>Lebanon</v>
      </c>
      <c r="Y828">
        <v>74.900000000000006</v>
      </c>
      <c r="Z828" s="8">
        <v>74.799555128662433</v>
      </c>
      <c r="AA828" s="8">
        <v>0.10044487133757229</v>
      </c>
      <c r="AB828" s="8">
        <v>0.10084565777257443</v>
      </c>
      <c r="AC828" s="8">
        <v>3.9742557473914954E-3</v>
      </c>
      <c r="AD828" s="8">
        <v>2.7989450782444584E-2</v>
      </c>
      <c r="AE828" s="8">
        <v>1.6452064353830015E-7</v>
      </c>
      <c r="AF828" s="8">
        <v>-4.5602855597810616E-3</v>
      </c>
      <c r="AG828" s="8">
        <v>-3.1671201173950293E-3</v>
      </c>
      <c r="AH828" s="8">
        <v>0.16730048052066254</v>
      </c>
      <c r="AI828" s="8">
        <v>0.10084565777257443</v>
      </c>
    </row>
    <row r="829" spans="24:35" x14ac:dyDescent="0.25">
      <c r="X829" t="str">
        <v>Lebanon</v>
      </c>
      <c r="Y829">
        <v>74.7</v>
      </c>
      <c r="Z829" s="8">
        <v>74.214157076445844</v>
      </c>
      <c r="AA829" s="8">
        <v>0.48584292355415926</v>
      </c>
      <c r="AB829" s="8">
        <v>0.48771417461583644</v>
      </c>
      <c r="AC829" s="8">
        <v>3.8367780947747595E-3</v>
      </c>
      <c r="AD829" s="8">
        <v>0.13537314588423696</v>
      </c>
      <c r="AE829" s="8">
        <v>3.714904213098541E-6</v>
      </c>
      <c r="AF829" s="8">
        <v>-4.5602855597810616E-3</v>
      </c>
      <c r="AG829" s="8">
        <v>-2.5341619407907847E-3</v>
      </c>
      <c r="AH829" s="8">
        <v>0.3679308982461747</v>
      </c>
      <c r="AI829" s="8">
        <v>0.48771417461583644</v>
      </c>
    </row>
    <row r="830" spans="24:35" x14ac:dyDescent="0.25">
      <c r="X830" t="str">
        <v>Lebanon</v>
      </c>
      <c r="Y830">
        <v>74.5</v>
      </c>
      <c r="Z830" s="8">
        <v>74.133653378139641</v>
      </c>
      <c r="AA830" s="8">
        <v>0.36634662186035882</v>
      </c>
      <c r="AB830" s="8">
        <v>0.36793939196324049</v>
      </c>
      <c r="AC830" s="8">
        <v>4.3288925776145369E-3</v>
      </c>
      <c r="AD830" s="8">
        <v>0.10210244229007794</v>
      </c>
      <c r="AE830" s="8">
        <v>2.3855007865032002E-6</v>
      </c>
      <c r="AF830" s="8">
        <v>-4.5602855597810616E-3</v>
      </c>
      <c r="AG830" s="8">
        <v>3.4345426111546235E-4</v>
      </c>
      <c r="AH830" s="8">
        <v>0.31953472783107306</v>
      </c>
      <c r="AI830" s="8">
        <v>0.36793939196324049</v>
      </c>
    </row>
    <row r="831" spans="24:35" x14ac:dyDescent="0.25">
      <c r="X831" t="str">
        <v>Lebanon</v>
      </c>
      <c r="Y831">
        <v>74.400000000000006</v>
      </c>
      <c r="Z831" s="8">
        <v>73.197786619099517</v>
      </c>
      <c r="AA831" s="8">
        <v>1.2022133809004885</v>
      </c>
      <c r="AB831" s="8">
        <v>1.2237051510488532</v>
      </c>
      <c r="AC831" s="8">
        <v>1.7562866455161932E-2</v>
      </c>
      <c r="AD831" s="8">
        <v>0.33731143528824886</v>
      </c>
      <c r="AE831" s="8">
        <v>1.0705307781779165E-4</v>
      </c>
      <c r="AF831" s="8">
        <v>-4.5602855597810616E-3</v>
      </c>
      <c r="AG831" s="8">
        <v>5.8270207973663488E-3</v>
      </c>
      <c r="AH831" s="8">
        <v>0.58078518859234773</v>
      </c>
      <c r="AI831" s="8">
        <v>1.2237051510488532</v>
      </c>
    </row>
    <row r="832" spans="24:35" x14ac:dyDescent="0.25">
      <c r="X832" t="str">
        <v>Lebanon</v>
      </c>
      <c r="Y832">
        <v>74.099999999999994</v>
      </c>
      <c r="Z832" s="8">
        <v>75.967445528320127</v>
      </c>
      <c r="AA832" s="8">
        <v>-1.8674455283201326</v>
      </c>
      <c r="AB832" s="8">
        <v>-1.8766603234766044</v>
      </c>
      <c r="AC832" s="8">
        <v>4.9102093976180951E-3</v>
      </c>
      <c r="AD832" s="8">
        <v>-0.52061742430941571</v>
      </c>
      <c r="AE832" s="8">
        <v>7.0391713997837387E-5</v>
      </c>
      <c r="AF832" s="8">
        <v>-4.5602855597810616E-3</v>
      </c>
      <c r="AG832" s="8">
        <v>6.029439245795909E-3</v>
      </c>
      <c r="AH832" s="8">
        <v>0.7215382348215621</v>
      </c>
      <c r="AI832" s="8">
        <v>-1.8766603234766044</v>
      </c>
    </row>
    <row r="833" spans="24:35" x14ac:dyDescent="0.25">
      <c r="X833" t="str">
        <v>Lebanon</v>
      </c>
      <c r="Y833">
        <v>73.900000000000006</v>
      </c>
      <c r="Z833" s="8">
        <v>67.187557420763952</v>
      </c>
      <c r="AA833" s="8">
        <v>6.712442579236054</v>
      </c>
      <c r="AB833" s="8">
        <v>6.9327537179842595</v>
      </c>
      <c r="AC833" s="8">
        <v>3.1778301625903227E-2</v>
      </c>
      <c r="AD833" s="8">
        <v>1.8971211674674815</v>
      </c>
      <c r="AE833" s="8">
        <v>6.2171652409870421E-3</v>
      </c>
      <c r="AF833" s="8">
        <v>-4.5602855597810616E-3</v>
      </c>
      <c r="AG833" s="8">
        <v>6.1063818713268294E-3</v>
      </c>
      <c r="AH833" s="8">
        <v>1.3773602170338308</v>
      </c>
      <c r="AI833" s="8">
        <v>6.9327537179842595</v>
      </c>
    </row>
    <row r="834" spans="24:35" x14ac:dyDescent="0.25">
      <c r="X834" t="str">
        <v>Lebanon</v>
      </c>
      <c r="Y834">
        <v>73.7</v>
      </c>
      <c r="Z834" s="8">
        <v>67.585951201320469</v>
      </c>
      <c r="AA834" s="8">
        <v>6.1140487986795335</v>
      </c>
      <c r="AB834" s="8">
        <v>6.3292373434573044</v>
      </c>
      <c r="AC834" s="8">
        <v>3.3999127082857211E-2</v>
      </c>
      <c r="AD834" s="8">
        <v>1.7299837869278185</v>
      </c>
      <c r="AE834" s="8">
        <v>5.5439679769700486E-3</v>
      </c>
      <c r="AF834" s="8">
        <v>1.0640830227304372E-2</v>
      </c>
      <c r="AG834" s="8">
        <v>8.4081673202769467E-3</v>
      </c>
      <c r="AH834" s="8">
        <v>1.3152884804968903</v>
      </c>
      <c r="AI834" s="8">
        <v>6.3292373434573044</v>
      </c>
    </row>
    <row r="835" spans="24:35" x14ac:dyDescent="0.25">
      <c r="X835" t="str">
        <v>Lebanon</v>
      </c>
      <c r="Y835">
        <v>73.5</v>
      </c>
      <c r="Z835" s="8">
        <v>69.848315940547877</v>
      </c>
      <c r="AA835" s="8">
        <v>3.6516840594521227</v>
      </c>
      <c r="AB835" s="8">
        <v>3.7839737502321213</v>
      </c>
      <c r="AC835" s="8">
        <v>3.4960520212880285E-2</v>
      </c>
      <c r="AD835" s="8">
        <v>1.0337667206866887</v>
      </c>
      <c r="AE835" s="8">
        <v>2.037625180545061E-3</v>
      </c>
      <c r="AF835" s="8">
        <v>1.0640830227304372E-2</v>
      </c>
      <c r="AG835" s="8">
        <v>8.4374550164360816E-3</v>
      </c>
      <c r="AH835" s="8">
        <v>1.0167431930859872</v>
      </c>
      <c r="AI835" s="8">
        <v>3.7839737502321213</v>
      </c>
    </row>
    <row r="836" spans="24:35" x14ac:dyDescent="0.25">
      <c r="X836" t="str">
        <v>Lebanon</v>
      </c>
      <c r="Y836">
        <v>73.2</v>
      </c>
      <c r="Z836" s="8">
        <v>69.414344558580709</v>
      </c>
      <c r="AA836" s="8">
        <v>3.7856554414192942</v>
      </c>
      <c r="AB836" s="8">
        <v>3.9429823986448564</v>
      </c>
      <c r="AC836" s="8">
        <v>3.9900496963829524E-2</v>
      </c>
      <c r="AD836" s="8">
        <v>1.074446641298513</v>
      </c>
      <c r="AE836" s="8">
        <v>2.5250975719029668E-3</v>
      </c>
      <c r="AF836" s="8">
        <v>1.0640830227304372E-2</v>
      </c>
      <c r="AG836" s="8">
        <v>8.8264646569742745E-3</v>
      </c>
      <c r="AH836" s="8">
        <v>1.0365551800548358</v>
      </c>
      <c r="AI836" s="8">
        <v>3.9429823986448564</v>
      </c>
    </row>
    <row r="837" spans="24:35" x14ac:dyDescent="0.25">
      <c r="X837" t="str">
        <v>Lebanon</v>
      </c>
      <c r="Y837">
        <v>73</v>
      </c>
      <c r="Z837" s="8">
        <v>68.358701866725568</v>
      </c>
      <c r="AA837" s="8">
        <v>4.6412981332744323</v>
      </c>
      <c r="AB837" s="8">
        <v>4.8723166482872333</v>
      </c>
      <c r="AC837" s="8">
        <v>4.7414511758797767E-2</v>
      </c>
      <c r="AD837" s="8">
        <v>1.3224808054138639</v>
      </c>
      <c r="AE837" s="8">
        <v>4.5817614674314193E-3</v>
      </c>
      <c r="AF837" s="8">
        <v>1.0640830227304372E-2</v>
      </c>
      <c r="AG837" s="8">
        <v>1.2250845603556547E-2</v>
      </c>
      <c r="AH837" s="8">
        <v>1.1499916544974855</v>
      </c>
      <c r="AI837" s="8">
        <v>4.8723166482872333</v>
      </c>
    </row>
    <row r="838" spans="24:35" x14ac:dyDescent="0.25">
      <c r="X838" t="str">
        <v>Lebanon</v>
      </c>
      <c r="Y838">
        <v>72.7</v>
      </c>
      <c r="Z838" s="8">
        <v>67.73889861275309</v>
      </c>
      <c r="AA838" s="8">
        <v>4.961101387246913</v>
      </c>
      <c r="AB838" s="8">
        <v>5.1445766849750951</v>
      </c>
      <c r="AC838" s="8">
        <v>3.5663827942156556E-2</v>
      </c>
      <c r="AD838" s="8">
        <v>1.4049658419750259</v>
      </c>
      <c r="AE838" s="8">
        <v>3.8421775395613119E-3</v>
      </c>
      <c r="AF838" s="8">
        <v>1.0640830227304372E-2</v>
      </c>
      <c r="AG838" s="8">
        <v>1.6520178275993801E-2</v>
      </c>
      <c r="AH838" s="8">
        <v>1.1853125503322008</v>
      </c>
      <c r="AI838" s="8">
        <v>5.1445766849750951</v>
      </c>
    </row>
    <row r="839" spans="24:35" x14ac:dyDescent="0.25">
      <c r="X839" t="str">
        <v>Lesotho</v>
      </c>
      <c r="Y839">
        <v>52.1</v>
      </c>
      <c r="Z839" s="8">
        <v>56.43632657996104</v>
      </c>
      <c r="AA839" s="8">
        <v>-4.3363265799610389</v>
      </c>
      <c r="AB839" s="8">
        <v>-4.43450251891029</v>
      </c>
      <c r="AC839" s="8">
        <v>2.2139109974702843E-2</v>
      </c>
      <c r="AD839" s="8">
        <v>-1.219509916180219</v>
      </c>
      <c r="AE839" s="8">
        <v>1.7721486655660874E-3</v>
      </c>
      <c r="AF839" s="8">
        <v>1.0640830227304372E-2</v>
      </c>
      <c r="AG839" s="8">
        <v>1.7512820698774866E-2</v>
      </c>
      <c r="AH839" s="8">
        <v>1.1043142289132288</v>
      </c>
      <c r="AI839" s="8">
        <v>-4.43450251891029</v>
      </c>
    </row>
    <row r="840" spans="24:35" x14ac:dyDescent="0.25">
      <c r="X840" t="str">
        <v>Lesotho</v>
      </c>
      <c r="Y840">
        <v>52.1</v>
      </c>
      <c r="Z840" s="8">
        <v>57.36933698509926</v>
      </c>
      <c r="AA840" s="8">
        <v>-5.2693369850992582</v>
      </c>
      <c r="AB840" s="8">
        <v>-5.4015835012396494</v>
      </c>
      <c r="AC840" s="8">
        <v>2.4482916187455146E-2</v>
      </c>
      <c r="AD840" s="8">
        <v>-1.483680625620351</v>
      </c>
      <c r="AE840" s="8">
        <v>2.9077396371462914E-3</v>
      </c>
      <c r="AF840" s="8">
        <v>1.0640830227304372E-2</v>
      </c>
      <c r="AG840" s="8">
        <v>1.7660764229763874E-2</v>
      </c>
      <c r="AH840" s="8">
        <v>1.2180642945347142</v>
      </c>
      <c r="AI840" s="8">
        <v>-5.4015835012396494</v>
      </c>
    </row>
    <row r="841" spans="24:35" x14ac:dyDescent="0.25">
      <c r="X841" t="str">
        <v>Lesotho</v>
      </c>
      <c r="Y841">
        <v>52.2</v>
      </c>
      <c r="Z841" s="8">
        <v>57.279431000257084</v>
      </c>
      <c r="AA841" s="8">
        <v>-5.0794310002570811</v>
      </c>
      <c r="AB841" s="8">
        <v>-5.1478248611271669</v>
      </c>
      <c r="AC841" s="8">
        <v>1.3285972758426369E-2</v>
      </c>
      <c r="AD841" s="8">
        <v>-1.4220710844912798</v>
      </c>
      <c r="AE841" s="8">
        <v>1.4331480798036994E-3</v>
      </c>
      <c r="AF841" s="8">
        <v>1.0640830227304372E-2</v>
      </c>
      <c r="AG841" s="8">
        <v>1.7832911604489805E-2</v>
      </c>
      <c r="AH841" s="8">
        <v>1.1925062198962653</v>
      </c>
      <c r="AI841" s="8">
        <v>-5.1478248611271669</v>
      </c>
    </row>
    <row r="842" spans="24:35" x14ac:dyDescent="0.25">
      <c r="X842" t="str">
        <v>Lesotho</v>
      </c>
      <c r="Y842">
        <v>52.3</v>
      </c>
      <c r="Z842" s="8">
        <v>64.223782494156822</v>
      </c>
      <c r="AA842" s="8">
        <v>-11.923782494156825</v>
      </c>
      <c r="AB842" s="8">
        <v>-12.077033703647414</v>
      </c>
      <c r="AC842" s="8">
        <v>1.2689474356961071E-2</v>
      </c>
      <c r="AD842" s="8">
        <v>-3.3372523963301397</v>
      </c>
      <c r="AE842" s="8">
        <v>7.5338049412507681E-3</v>
      </c>
      <c r="AF842" s="8">
        <v>1.0640830227304372E-2</v>
      </c>
      <c r="AG842" s="8">
        <v>1.7962859118689598E-2</v>
      </c>
      <c r="AH842" s="8">
        <v>1.8268148226709076</v>
      </c>
      <c r="AI842" s="8">
        <v>-12.077033703647414</v>
      </c>
    </row>
    <row r="843" spans="24:35" x14ac:dyDescent="0.25">
      <c r="X843" t="str">
        <v>Lesotho</v>
      </c>
      <c r="Y843">
        <v>51.1</v>
      </c>
      <c r="Z843" s="8">
        <v>54.761251915724642</v>
      </c>
      <c r="AA843" s="8">
        <v>-3.661251915724641</v>
      </c>
      <c r="AB843" s="8">
        <v>-3.6962111827003699</v>
      </c>
      <c r="AC843" s="8">
        <v>9.4581357091692367E-3</v>
      </c>
      <c r="AD843" s="8">
        <v>-1.0230458218865293</v>
      </c>
      <c r="AE843" s="8">
        <v>5.2598005604539196E-4</v>
      </c>
      <c r="AF843" s="8">
        <v>1.0640830227304372E-2</v>
      </c>
      <c r="AG843" s="8">
        <v>1.8970712167542095E-2</v>
      </c>
      <c r="AH843" s="8">
        <v>1.0114572763525551</v>
      </c>
      <c r="AI843" s="8">
        <v>-3.6962111827003699</v>
      </c>
    </row>
    <row r="844" spans="24:35" x14ac:dyDescent="0.25">
      <c r="X844" t="str">
        <v>Lesotho</v>
      </c>
      <c r="Y844">
        <v>49.4</v>
      </c>
      <c r="Z844" s="8">
        <v>52.350188117690436</v>
      </c>
      <c r="AA844" s="8">
        <v>-2.9501881176904377</v>
      </c>
      <c r="AB844" s="8">
        <v>-2.982345550196094</v>
      </c>
      <c r="AC844" s="8">
        <v>1.0782597778966993E-2</v>
      </c>
      <c r="AD844" s="8">
        <v>-0.82490840252367492</v>
      </c>
      <c r="AE844" s="8">
        <v>3.903817540046039E-4</v>
      </c>
      <c r="AF844" s="8">
        <v>1.0640830227304372E-2</v>
      </c>
      <c r="AG844" s="8">
        <v>1.9056417219724751E-2</v>
      </c>
      <c r="AH844" s="8">
        <v>0.9082446820783896</v>
      </c>
      <c r="AI844" s="8">
        <v>-2.982345550196094</v>
      </c>
    </row>
    <row r="845" spans="24:35" x14ac:dyDescent="0.25">
      <c r="X845" t="str">
        <v>Lesotho</v>
      </c>
      <c r="Y845">
        <v>47.8</v>
      </c>
      <c r="Z845" s="8">
        <v>47.701765168193624</v>
      </c>
      <c r="AA845" s="8">
        <v>9.8234831806372824E-2</v>
      </c>
      <c r="AB845" s="8">
        <v>9.9715235632733643E-2</v>
      </c>
      <c r="AC845" s="8">
        <v>1.4846315279375901E-2</v>
      </c>
      <c r="AD845" s="8">
        <v>2.7524244347139976E-2</v>
      </c>
      <c r="AE845" s="8">
        <v>6.0088574520415781E-7</v>
      </c>
      <c r="AF845" s="8">
        <v>2.7365033500434649E-2</v>
      </c>
      <c r="AG845" s="8">
        <v>1.9305920719934762E-2</v>
      </c>
      <c r="AH845" s="8">
        <v>0.16590432287056289</v>
      </c>
      <c r="AI845" s="8">
        <v>9.9715235632733643E-2</v>
      </c>
    </row>
    <row r="846" spans="24:35" x14ac:dyDescent="0.25">
      <c r="X846" t="str">
        <v>Lesotho</v>
      </c>
      <c r="Y846">
        <v>46.2</v>
      </c>
      <c r="Z846" s="8">
        <v>45.918917968847893</v>
      </c>
      <c r="AA846" s="8">
        <v>0.28108203115210983</v>
      </c>
      <c r="AB846" s="8">
        <v>0.28851483089020941</v>
      </c>
      <c r="AC846" s="8">
        <v>2.5762279585994703E-2</v>
      </c>
      <c r="AD846" s="8">
        <v>7.9195864639831012E-2</v>
      </c>
      <c r="AE846" s="8">
        <v>8.7291258929626727E-6</v>
      </c>
      <c r="AF846" s="8">
        <v>2.7365033500434649E-2</v>
      </c>
      <c r="AG846" s="8">
        <v>1.9566647322315757E-2</v>
      </c>
      <c r="AH846" s="8">
        <v>0.28141759831224311</v>
      </c>
      <c r="AI846" s="8">
        <v>0.28851483089020941</v>
      </c>
    </row>
    <row r="847" spans="24:35" x14ac:dyDescent="0.25">
      <c r="X847" t="str">
        <v>Lesotho</v>
      </c>
      <c r="Y847">
        <v>45.3</v>
      </c>
      <c r="Z847" s="8">
        <v>43.366464881360962</v>
      </c>
      <c r="AA847" s="8">
        <v>1.9335351186390355</v>
      </c>
      <c r="AB847" s="8">
        <v>1.9755290936789054</v>
      </c>
      <c r="AC847" s="8">
        <v>2.1257077495966979E-2</v>
      </c>
      <c r="AD847" s="8">
        <v>0.54352514304390398</v>
      </c>
      <c r="AE847" s="8">
        <v>3.376918647553352E-4</v>
      </c>
      <c r="AF847" s="8">
        <v>2.7365033500434649E-2</v>
      </c>
      <c r="AG847" s="8">
        <v>1.9793522003019218E-2</v>
      </c>
      <c r="AH847" s="8">
        <v>0.73724157712645588</v>
      </c>
      <c r="AI847" s="8">
        <v>1.9755290936789054</v>
      </c>
    </row>
    <row r="848" spans="24:35" x14ac:dyDescent="0.25">
      <c r="X848" t="str">
        <v>Lesotho</v>
      </c>
      <c r="Y848">
        <v>44.5</v>
      </c>
      <c r="Z848" s="8">
        <v>42.606255245476483</v>
      </c>
      <c r="AA848" s="8">
        <v>1.8937447545235173</v>
      </c>
      <c r="AB848" s="8">
        <v>1.9369743374408601</v>
      </c>
      <c r="AC848" s="8">
        <v>2.2318097912674514E-2</v>
      </c>
      <c r="AD848" s="8">
        <v>0.53262867858607732</v>
      </c>
      <c r="AE848" s="8">
        <v>3.4084356172369725E-4</v>
      </c>
      <c r="AF848" s="8">
        <v>2.7365033500434649E-2</v>
      </c>
      <c r="AG848" s="8">
        <v>2.3002732570924778E-2</v>
      </c>
      <c r="AH848" s="8">
        <v>0.72981413975482645</v>
      </c>
      <c r="AI848" s="8">
        <v>1.9369743374408601</v>
      </c>
    </row>
    <row r="849" spans="24:35" x14ac:dyDescent="0.25">
      <c r="X849" t="str">
        <v>Lesotho</v>
      </c>
      <c r="Y849">
        <v>44.8</v>
      </c>
      <c r="Z849" s="8">
        <v>42.160481527230239</v>
      </c>
      <c r="AA849" s="8">
        <v>2.6395184727697583</v>
      </c>
      <c r="AB849" s="8">
        <v>2.736762421932863</v>
      </c>
      <c r="AC849" s="8">
        <v>3.5532477493762621E-2</v>
      </c>
      <c r="AD849" s="8">
        <v>0.74745111426459898</v>
      </c>
      <c r="AE849" s="8">
        <v>1.0833028063081459E-3</v>
      </c>
      <c r="AF849" s="8">
        <v>2.7365033500434649E-2</v>
      </c>
      <c r="AG849" s="8">
        <v>2.3422436364106937E-2</v>
      </c>
      <c r="AH849" s="8">
        <v>0.86455255147654209</v>
      </c>
      <c r="AI849" s="8">
        <v>2.736762421932863</v>
      </c>
    </row>
    <row r="850" spans="24:35" x14ac:dyDescent="0.25">
      <c r="X850" t="str">
        <v>Lesotho</v>
      </c>
      <c r="Y850">
        <v>45.5</v>
      </c>
      <c r="Z850" s="8">
        <v>42.429577037385215</v>
      </c>
      <c r="AA850" s="8">
        <v>3.070422962614785</v>
      </c>
      <c r="AB850" s="8">
        <v>3.1713498012344687</v>
      </c>
      <c r="AC850" s="8">
        <v>3.1824568384224608E-2</v>
      </c>
      <c r="AD850" s="8">
        <v>0.86780683864311525</v>
      </c>
      <c r="AE850" s="8">
        <v>1.3028697476529631E-3</v>
      </c>
      <c r="AF850" s="8">
        <v>2.7365033500434649E-2</v>
      </c>
      <c r="AG850" s="8">
        <v>2.426124789574402E-2</v>
      </c>
      <c r="AH850" s="8">
        <v>0.93156150556102046</v>
      </c>
      <c r="AI850" s="8">
        <v>3.1713498012344687</v>
      </c>
    </row>
    <row r="851" spans="24:35" x14ac:dyDescent="0.25">
      <c r="X851" t="str">
        <v>Liberia</v>
      </c>
      <c r="Y851">
        <v>58.1</v>
      </c>
      <c r="Z851" s="8">
        <v>61.254477353000169</v>
      </c>
      <c r="AA851" s="8">
        <v>-3.1544773530001677</v>
      </c>
      <c r="AB851" s="8">
        <v>-3.1996337173090557</v>
      </c>
      <c r="AC851" s="8">
        <v>1.4112979265284558E-2</v>
      </c>
      <c r="AD851" s="8">
        <v>-0.88351866963692771</v>
      </c>
      <c r="AE851" s="8">
        <v>5.8812469482371406E-4</v>
      </c>
      <c r="AF851" s="8">
        <v>2.7365033500434649E-2</v>
      </c>
      <c r="AG851" s="8">
        <v>2.6194123323146204E-2</v>
      </c>
      <c r="AH851" s="8">
        <v>0.93995673817305425</v>
      </c>
      <c r="AI851" s="8">
        <v>-3.1996337173090557</v>
      </c>
    </row>
    <row r="852" spans="24:35" x14ac:dyDescent="0.25">
      <c r="X852" t="str">
        <v>Liberia</v>
      </c>
      <c r="Y852">
        <v>61.1</v>
      </c>
      <c r="Z852" s="8">
        <v>63.720890343241372</v>
      </c>
      <c r="AA852" s="8">
        <v>-2.6208903432413706</v>
      </c>
      <c r="AB852" s="8">
        <v>-2.6316380303537077</v>
      </c>
      <c r="AC852" s="8">
        <v>4.0840294099613664E-3</v>
      </c>
      <c r="AD852" s="8">
        <v>-0.73036405980618335</v>
      </c>
      <c r="AE852" s="8">
        <v>1.151307546014011E-4</v>
      </c>
      <c r="AF852" s="8">
        <v>2.7365033500434649E-2</v>
      </c>
      <c r="AG852" s="8">
        <v>2.7524244347139976E-2</v>
      </c>
      <c r="AH852" s="8">
        <v>0.85461339786255597</v>
      </c>
      <c r="AI852" s="8">
        <v>-2.6316380303537077</v>
      </c>
    </row>
    <row r="853" spans="24:35" x14ac:dyDescent="0.25">
      <c r="X853" t="str">
        <v>Liberia</v>
      </c>
      <c r="Y853">
        <v>67</v>
      </c>
      <c r="Z853" s="8">
        <v>61.55569755879025</v>
      </c>
      <c r="AA853" s="8">
        <v>5.44430244120975</v>
      </c>
      <c r="AB853" s="8">
        <v>5.5183148971080245</v>
      </c>
      <c r="AC853" s="8">
        <v>1.3412147961520201E-2</v>
      </c>
      <c r="AD853" s="8">
        <v>1.5243203690666614</v>
      </c>
      <c r="AE853" s="8">
        <v>1.6624993237910415E-3</v>
      </c>
      <c r="AF853" s="8">
        <v>2.7365033500434649E-2</v>
      </c>
      <c r="AG853" s="8">
        <v>2.7989450782444584E-2</v>
      </c>
      <c r="AH853" s="8">
        <v>1.2346336983359321</v>
      </c>
      <c r="AI853" s="8">
        <v>5.5183148971080245</v>
      </c>
    </row>
    <row r="854" spans="24:35" x14ac:dyDescent="0.25">
      <c r="X854" t="str">
        <v>Liberia</v>
      </c>
      <c r="Y854">
        <v>62</v>
      </c>
      <c r="Z854" s="8">
        <v>62.879163786124892</v>
      </c>
      <c r="AA854" s="8">
        <v>-0.87916378612489154</v>
      </c>
      <c r="AB854" s="8">
        <v>-0.88497435311782902</v>
      </c>
      <c r="AC854" s="8">
        <v>6.5658026952605626E-3</v>
      </c>
      <c r="AD854" s="8">
        <v>-0.24530258765372495</v>
      </c>
      <c r="AE854" s="8">
        <v>2.0931453162702048E-5</v>
      </c>
      <c r="AF854" s="8">
        <v>4.1053957112594373E-2</v>
      </c>
      <c r="AG854" s="8">
        <v>2.9081901264690721E-2</v>
      </c>
      <c r="AH854" s="8">
        <v>0.49528031220080304</v>
      </c>
      <c r="AI854" s="8">
        <v>-0.88497435311782902</v>
      </c>
    </row>
    <row r="855" spans="24:35" x14ac:dyDescent="0.25">
      <c r="X855" t="str">
        <v>Liberia</v>
      </c>
      <c r="Y855">
        <v>59.7</v>
      </c>
      <c r="Z855" s="8">
        <v>61.747151398161847</v>
      </c>
      <c r="AA855" s="8">
        <v>-2.0471513981618443</v>
      </c>
      <c r="AB855" s="8">
        <v>-2.0857594883989772</v>
      </c>
      <c r="AC855" s="8">
        <v>1.8510327030451846E-2</v>
      </c>
      <c r="AD855" s="8">
        <v>-0.57465737791624172</v>
      </c>
      <c r="AE855" s="8">
        <v>3.277877582613373E-4</v>
      </c>
      <c r="AF855" s="8">
        <v>4.1053957112594373E-2</v>
      </c>
      <c r="AG855" s="8">
        <v>3.0978491661154208E-2</v>
      </c>
      <c r="AH855" s="8">
        <v>0.75806159242916515</v>
      </c>
      <c r="AI855" s="8">
        <v>-2.0857594883989772</v>
      </c>
    </row>
    <row r="856" spans="24:35" x14ac:dyDescent="0.25">
      <c r="X856" t="str">
        <v>Liberia</v>
      </c>
      <c r="Y856">
        <v>59.2</v>
      </c>
      <c r="Z856" s="8">
        <v>62.922513900839895</v>
      </c>
      <c r="AA856" s="8">
        <v>-3.7225139008398926</v>
      </c>
      <c r="AB856" s="8">
        <v>-3.771871915219978</v>
      </c>
      <c r="AC856" s="8">
        <v>1.3085814017416455E-2</v>
      </c>
      <c r="AD856" s="8">
        <v>-1.0420739133538597</v>
      </c>
      <c r="AE856" s="8">
        <v>7.5781779542892188E-4</v>
      </c>
      <c r="AF856" s="8">
        <v>4.1053957112594373E-2</v>
      </c>
      <c r="AG856" s="8">
        <v>3.1260550079240342E-2</v>
      </c>
      <c r="AH856" s="8">
        <v>1.0208202159801987</v>
      </c>
      <c r="AI856" s="8">
        <v>-3.771871915219978</v>
      </c>
    </row>
    <row r="857" spans="24:35" x14ac:dyDescent="0.25">
      <c r="X857" t="str">
        <v>Liberia</v>
      </c>
      <c r="Y857">
        <v>58.6</v>
      </c>
      <c r="Z857" s="8">
        <v>62.329836696113105</v>
      </c>
      <c r="AA857" s="8">
        <v>-3.7298366961131038</v>
      </c>
      <c r="AB857" s="8">
        <v>-3.7595619222763301</v>
      </c>
      <c r="AC857" s="8">
        <v>7.9065664504945239E-3</v>
      </c>
      <c r="AD857" s="8">
        <v>-1.0413948404715365</v>
      </c>
      <c r="AE857" s="8">
        <v>4.5489649703316017E-4</v>
      </c>
      <c r="AF857" s="8">
        <v>4.1053957112594373E-2</v>
      </c>
      <c r="AG857" s="8">
        <v>3.192608256306962E-2</v>
      </c>
      <c r="AH857" s="8">
        <v>1.0204875503755724</v>
      </c>
      <c r="AI857" s="8">
        <v>-3.7595619222763301</v>
      </c>
    </row>
    <row r="858" spans="24:35" x14ac:dyDescent="0.25">
      <c r="X858" t="str">
        <v>Lithuania</v>
      </c>
      <c r="Y858">
        <v>73.400000000000006</v>
      </c>
      <c r="Z858" s="8">
        <v>77.35211234540624</v>
      </c>
      <c r="AA858" s="8">
        <v>-3.9521123454062348</v>
      </c>
      <c r="AB858" s="8">
        <v>-3.9768779854712952</v>
      </c>
      <c r="AC858" s="8">
        <v>6.2274075683328E-3</v>
      </c>
      <c r="AD858" s="8">
        <v>-1.1025230196463305</v>
      </c>
      <c r="AE858" s="8">
        <v>4.0090549224675433E-4</v>
      </c>
      <c r="AF858" s="8">
        <v>4.1053957112594373E-2</v>
      </c>
      <c r="AG858" s="8">
        <v>3.6249050438618979E-2</v>
      </c>
      <c r="AH858" s="8">
        <v>1.0500109616791296</v>
      </c>
      <c r="AI858" s="8">
        <v>-3.9768779854712952</v>
      </c>
    </row>
    <row r="859" spans="24:35" x14ac:dyDescent="0.25">
      <c r="X859" t="str">
        <v>Lithuania</v>
      </c>
      <c r="Y859">
        <v>73</v>
      </c>
      <c r="Z859" s="8">
        <v>76.939198855708113</v>
      </c>
      <c r="AA859" s="8">
        <v>-3.9391988557081135</v>
      </c>
      <c r="AB859" s="8">
        <v>-3.9638426422693263</v>
      </c>
      <c r="AC859" s="8">
        <v>6.217145529042495E-3</v>
      </c>
      <c r="AD859" s="8">
        <v>-1.0989148622377753</v>
      </c>
      <c r="AE859" s="8">
        <v>3.9762531552254454E-4</v>
      </c>
      <c r="AF859" s="8">
        <v>4.1053957112594373E-2</v>
      </c>
      <c r="AG859" s="8">
        <v>3.6512657036517973E-2</v>
      </c>
      <c r="AH859" s="8">
        <v>1.0482914013945623</v>
      </c>
      <c r="AI859" s="8">
        <v>-3.9638426422693263</v>
      </c>
    </row>
    <row r="860" spans="24:35" x14ac:dyDescent="0.25">
      <c r="X860" t="str">
        <v>Lithuania</v>
      </c>
      <c r="Y860">
        <v>73</v>
      </c>
      <c r="Z860" s="8">
        <v>75.117041726684178</v>
      </c>
      <c r="AA860" s="8">
        <v>-2.1170417266841781</v>
      </c>
      <c r="AB860" s="8">
        <v>-2.1416500194665735</v>
      </c>
      <c r="AC860" s="8">
        <v>1.1490342753819622E-2</v>
      </c>
      <c r="AD860" s="8">
        <v>-0.59216243217500686</v>
      </c>
      <c r="AE860" s="8">
        <v>2.1452611571790345E-4</v>
      </c>
      <c r="AF860" s="8">
        <v>4.1053957112594373E-2</v>
      </c>
      <c r="AG860" s="8">
        <v>3.7834137341650337E-2</v>
      </c>
      <c r="AH860" s="8">
        <v>0.76952091081075036</v>
      </c>
      <c r="AI860" s="8">
        <v>-2.1416500194665735</v>
      </c>
    </row>
    <row r="861" spans="24:35" x14ac:dyDescent="0.25">
      <c r="X861" t="str">
        <v>Lithuania</v>
      </c>
      <c r="Y861">
        <v>72.8</v>
      </c>
      <c r="Z861" s="8">
        <v>78.003600956088775</v>
      </c>
      <c r="AA861" s="8">
        <v>-5.2036009560887777</v>
      </c>
      <c r="AB861" s="8">
        <v>-5.2605332074510995</v>
      </c>
      <c r="AC861" s="8">
        <v>1.0822524850082053E-2</v>
      </c>
      <c r="AD861" s="8">
        <v>-1.455019344823719</v>
      </c>
      <c r="AE861" s="8">
        <v>1.2190971253504032E-3</v>
      </c>
      <c r="AF861" s="8">
        <v>4.1053957112594373E-2</v>
      </c>
      <c r="AG861" s="8">
        <v>3.8316484588924858E-2</v>
      </c>
      <c r="AH861" s="8">
        <v>1.2062418268422459</v>
      </c>
      <c r="AI861" s="8">
        <v>-5.2605332074510995</v>
      </c>
    </row>
    <row r="862" spans="24:35" x14ac:dyDescent="0.25">
      <c r="X862" t="str">
        <v>Lithuania</v>
      </c>
      <c r="Y862">
        <v>72.400000000000006</v>
      </c>
      <c r="Z862" s="8">
        <v>75.165917675074127</v>
      </c>
      <c r="AA862" s="8">
        <v>-2.765917675074121</v>
      </c>
      <c r="AB862" s="8">
        <v>-2.7957651542709185</v>
      </c>
      <c r="AC862" s="8">
        <v>1.0675960801357534E-2</v>
      </c>
      <c r="AD862" s="8">
        <v>-0.77334246860028066</v>
      </c>
      <c r="AE862" s="8">
        <v>3.3967104583236351E-4</v>
      </c>
      <c r="AF862" s="8">
        <v>4.1053957112594373E-2</v>
      </c>
      <c r="AG862" s="8">
        <v>3.8914081111811154E-2</v>
      </c>
      <c r="AH862" s="8">
        <v>0.87939892460718905</v>
      </c>
      <c r="AI862" s="8">
        <v>-2.7957651542709185</v>
      </c>
    </row>
    <row r="863" spans="24:35" x14ac:dyDescent="0.25">
      <c r="X863" t="str">
        <v>Lithuania</v>
      </c>
      <c r="Y863">
        <v>72.2</v>
      </c>
      <c r="Z863" s="8">
        <v>76.789650879899057</v>
      </c>
      <c r="AA863" s="8">
        <v>-4.5896508798990538</v>
      </c>
      <c r="AB863" s="8">
        <v>-4.6102350316074077</v>
      </c>
      <c r="AC863" s="8">
        <v>4.4648811974294031E-3</v>
      </c>
      <c r="AD863" s="8">
        <v>-1.2792435935419131</v>
      </c>
      <c r="AE863" s="8">
        <v>3.8628355809669642E-4</v>
      </c>
      <c r="AF863" s="8">
        <v>4.1053957112594373E-2</v>
      </c>
      <c r="AG863" s="8">
        <v>3.9937585782585147E-2</v>
      </c>
      <c r="AH863" s="8">
        <v>1.1310365129127853</v>
      </c>
      <c r="AI863" s="8">
        <v>-4.6102350316074077</v>
      </c>
    </row>
    <row r="864" spans="24:35" x14ac:dyDescent="0.25">
      <c r="X864" t="str">
        <v>Lithuania</v>
      </c>
      <c r="Y864">
        <v>71.099999999999994</v>
      </c>
      <c r="Z864" s="8">
        <v>76.135654133519623</v>
      </c>
      <c r="AA864" s="8">
        <v>-5.0356541335196283</v>
      </c>
      <c r="AB864" s="8">
        <v>-5.0629501265397909</v>
      </c>
      <c r="AC864" s="8">
        <v>5.3913217270456885E-3</v>
      </c>
      <c r="AD864" s="8">
        <v>-1.4042087122029465</v>
      </c>
      <c r="AE864" s="8">
        <v>5.6253912113365023E-4</v>
      </c>
      <c r="AF864" s="8">
        <v>4.1053957112594373E-2</v>
      </c>
      <c r="AG864" s="8">
        <v>4.1100799057405657E-2</v>
      </c>
      <c r="AH864" s="8">
        <v>1.184993127491863</v>
      </c>
      <c r="AI864" s="8">
        <v>-5.0629501265397909</v>
      </c>
    </row>
    <row r="865" spans="24:35" x14ac:dyDescent="0.25">
      <c r="X865" t="str">
        <v>Lithuania</v>
      </c>
      <c r="Y865">
        <v>72</v>
      </c>
      <c r="Z865" s="8">
        <v>79.120326095874901</v>
      </c>
      <c r="AA865" s="8">
        <v>-7.1203260958749013</v>
      </c>
      <c r="AB865" s="8">
        <v>-7.1574009911434819</v>
      </c>
      <c r="AC865" s="8">
        <v>5.1799382645260437E-3</v>
      </c>
      <c r="AD865" s="8">
        <v>-1.9853153856280548</v>
      </c>
      <c r="AE865" s="8">
        <v>1.0801534685765774E-3</v>
      </c>
      <c r="AF865" s="8">
        <v>4.1053957112594373E-2</v>
      </c>
      <c r="AG865" s="8">
        <v>4.4700069221284694E-2</v>
      </c>
      <c r="AH865" s="8">
        <v>1.4090122020862894</v>
      </c>
      <c r="AI865" s="8">
        <v>-7.1574009911434819</v>
      </c>
    </row>
    <row r="866" spans="24:35" x14ac:dyDescent="0.25">
      <c r="X866" t="str">
        <v>Lithuania</v>
      </c>
      <c r="Y866">
        <v>76</v>
      </c>
      <c r="Z866" s="8">
        <v>74.90931517399504</v>
      </c>
      <c r="AA866" s="8">
        <v>1.09068482600496</v>
      </c>
      <c r="AB866" s="8">
        <v>1.0977456574016264</v>
      </c>
      <c r="AC866" s="8">
        <v>6.4321196345057492E-3</v>
      </c>
      <c r="AD866" s="8">
        <v>0.30430030748888248</v>
      </c>
      <c r="AE866" s="8">
        <v>3.1550609364896834E-5</v>
      </c>
      <c r="AF866" s="8">
        <v>4.1053957112594373E-2</v>
      </c>
      <c r="AG866" s="8">
        <v>4.5456591153585413E-2</v>
      </c>
      <c r="AH866" s="8">
        <v>0.55163421529930723</v>
      </c>
      <c r="AI866" s="8">
        <v>1.0977456574016264</v>
      </c>
    </row>
    <row r="867" spans="24:35" x14ac:dyDescent="0.25">
      <c r="X867" t="str">
        <v>Lithuania</v>
      </c>
      <c r="Y867">
        <v>78</v>
      </c>
      <c r="Z867" s="8">
        <v>75.127666433599529</v>
      </c>
      <c r="AA867" s="8">
        <v>2.8723335664004708</v>
      </c>
      <c r="AB867" s="8">
        <v>2.8867840239767024</v>
      </c>
      <c r="AC867" s="8">
        <v>5.0057286780758742E-3</v>
      </c>
      <c r="AD867" s="8">
        <v>0.80080444497004943</v>
      </c>
      <c r="AE867" s="8">
        <v>1.6980328001919894E-4</v>
      </c>
      <c r="AF867" s="8">
        <v>4.1053957112594373E-2</v>
      </c>
      <c r="AG867" s="8">
        <v>4.8634307950197853E-2</v>
      </c>
      <c r="AH867" s="8">
        <v>0.89487677641675867</v>
      </c>
      <c r="AI867" s="8">
        <v>2.8867840239767024</v>
      </c>
    </row>
    <row r="868" spans="24:35" x14ac:dyDescent="0.25">
      <c r="X868" t="str">
        <v>Lithuania</v>
      </c>
      <c r="Y868">
        <v>71.599999999999994</v>
      </c>
      <c r="Z868" s="8">
        <v>77.421415321200655</v>
      </c>
      <c r="AA868" s="8">
        <v>-5.8214153212006607</v>
      </c>
      <c r="AB868" s="8">
        <v>-5.9514134121281925</v>
      </c>
      <c r="AC868" s="8">
        <v>2.1843229822114594E-2</v>
      </c>
      <c r="AD868" s="8">
        <v>-1.6369154346861412</v>
      </c>
      <c r="AE868" s="8">
        <v>3.1492510043730068E-3</v>
      </c>
      <c r="AF868" s="8">
        <v>4.1053957112594373E-2</v>
      </c>
      <c r="AG868" s="8">
        <v>4.9200910057824718E-2</v>
      </c>
      <c r="AH868" s="8">
        <v>1.2794199602500116</v>
      </c>
      <c r="AI868" s="8">
        <v>-5.9514134121281925</v>
      </c>
    </row>
    <row r="869" spans="24:35" x14ac:dyDescent="0.25">
      <c r="X869" t="str">
        <v>Lithuania</v>
      </c>
      <c r="Y869">
        <v>71.599999999999994</v>
      </c>
      <c r="Z869" s="8">
        <v>77.624065301569757</v>
      </c>
      <c r="AA869" s="8">
        <v>-6.0240653015697632</v>
      </c>
      <c r="AB869" s="8">
        <v>-6.0549100040229149</v>
      </c>
      <c r="AC869" s="8">
        <v>5.0941636510960847E-3</v>
      </c>
      <c r="AD869" s="8">
        <v>-1.6795795320060671</v>
      </c>
      <c r="AE869" s="8">
        <v>7.6021854585987835E-4</v>
      </c>
      <c r="AF869" s="8">
        <v>6.3887210036911155E-2</v>
      </c>
      <c r="AG869" s="8">
        <v>4.9468085138808758E-2</v>
      </c>
      <c r="AH869" s="8">
        <v>1.2959859304815262</v>
      </c>
      <c r="AI869" s="8">
        <v>-6.0549100040229149</v>
      </c>
    </row>
    <row r="870" spans="24:35" x14ac:dyDescent="0.25">
      <c r="X870" t="str">
        <v>Lithuania</v>
      </c>
      <c r="Y870">
        <v>71.400000000000006</v>
      </c>
      <c r="Z870" s="8">
        <v>77.381142367234844</v>
      </c>
      <c r="AA870" s="8">
        <v>-5.9811423672348383</v>
      </c>
      <c r="AB870" s="8">
        <v>-6.0059187699116174</v>
      </c>
      <c r="AC870" s="8">
        <v>4.1253309653310382E-3</v>
      </c>
      <c r="AD870" s="8">
        <v>-1.6668007559812019</v>
      </c>
      <c r="AE870" s="8">
        <v>6.0571438449877715E-4</v>
      </c>
      <c r="AF870" s="8">
        <v>6.3887210036911155E-2</v>
      </c>
      <c r="AG870" s="8">
        <v>5.1063305166924214E-2</v>
      </c>
      <c r="AH870" s="8">
        <v>1.2910463802595171</v>
      </c>
      <c r="AI870" s="8">
        <v>-6.0059187699116174</v>
      </c>
    </row>
    <row r="871" spans="24:35" x14ac:dyDescent="0.25">
      <c r="X871" t="str">
        <v>Lithuania</v>
      </c>
      <c r="Y871">
        <v>71.2</v>
      </c>
      <c r="Z871" s="8">
        <v>76.512308936184354</v>
      </c>
      <c r="AA871" s="8">
        <v>-5.3123089361843512</v>
      </c>
      <c r="AB871" s="8">
        <v>-5.3346856719326086</v>
      </c>
      <c r="AC871" s="8">
        <v>4.194574361895121E-3</v>
      </c>
      <c r="AD871" s="8">
        <v>-1.4804644084753242</v>
      </c>
      <c r="AE871" s="8">
        <v>4.8590990389758685E-4</v>
      </c>
      <c r="AF871" s="8">
        <v>6.3887210036911155E-2</v>
      </c>
      <c r="AG871" s="8">
        <v>5.1634940483861254E-2</v>
      </c>
      <c r="AH871" s="8">
        <v>1.2167433617962846</v>
      </c>
      <c r="AI871" s="8">
        <v>-5.3346856719326086</v>
      </c>
    </row>
    <row r="872" spans="24:35" x14ac:dyDescent="0.25">
      <c r="X872" t="str">
        <v>Lithuania</v>
      </c>
      <c r="Y872">
        <v>71.599999999999994</v>
      </c>
      <c r="Z872" s="8">
        <v>76.21121978139999</v>
      </c>
      <c r="AA872" s="8">
        <v>-4.6112197813999956</v>
      </c>
      <c r="AB872" s="8">
        <v>-4.6300119148483443</v>
      </c>
      <c r="AC872" s="8">
        <v>4.0587656779203819E-3</v>
      </c>
      <c r="AD872" s="8">
        <v>-1.2849932820614418</v>
      </c>
      <c r="AE872" s="8">
        <v>3.5416723348009562E-4</v>
      </c>
      <c r="AF872" s="8">
        <v>6.3887210036911155E-2</v>
      </c>
      <c r="AG872" s="8">
        <v>5.190624183340975E-2</v>
      </c>
      <c r="AH872" s="8">
        <v>1.1335754417159194</v>
      </c>
      <c r="AI872" s="8">
        <v>-4.6300119148483443</v>
      </c>
    </row>
    <row r="873" spans="24:35" x14ac:dyDescent="0.25">
      <c r="X873" t="str">
        <v>Luxembourg</v>
      </c>
      <c r="Y873">
        <v>81.7</v>
      </c>
      <c r="Z873" s="8">
        <v>82.700400214156033</v>
      </c>
      <c r="AA873" s="8">
        <v>-1.0004002141560306</v>
      </c>
      <c r="AB873" s="8">
        <v>-1.0905447274040472</v>
      </c>
      <c r="AC873" s="8">
        <v>8.2660078933762052E-2</v>
      </c>
      <c r="AD873" s="8">
        <v>-0.29047617755895305</v>
      </c>
      <c r="AE873" s="8">
        <v>4.0015934449510662E-4</v>
      </c>
      <c r="AF873" s="8">
        <v>6.3887210036911155E-2</v>
      </c>
      <c r="AG873" s="8">
        <v>5.2966893986273703E-2</v>
      </c>
      <c r="AH873" s="8">
        <v>0.53895841913727727</v>
      </c>
      <c r="AI873" s="8">
        <v>-1.0905447274040472</v>
      </c>
    </row>
    <row r="874" spans="24:35" x14ac:dyDescent="0.25">
      <c r="X874" t="str">
        <v>Luxembourg</v>
      </c>
      <c r="Y874">
        <v>81.400000000000006</v>
      </c>
      <c r="Z874" s="8">
        <v>82.301496847708918</v>
      </c>
      <c r="AA874" s="8">
        <v>-0.9014968477089127</v>
      </c>
      <c r="AB874" s="8">
        <v>-0.97492553392840997</v>
      </c>
      <c r="AC874" s="8">
        <v>7.5317225433229107E-2</v>
      </c>
      <c r="AD874" s="8">
        <v>-0.26071722230990113</v>
      </c>
      <c r="AE874" s="8">
        <v>2.9139854940178769E-4</v>
      </c>
      <c r="AF874" s="8">
        <v>6.3887210036911155E-2</v>
      </c>
      <c r="AG874" s="8">
        <v>5.4758384049553507E-2</v>
      </c>
      <c r="AH874" s="8">
        <v>0.51060476134668109</v>
      </c>
      <c r="AI874" s="8">
        <v>-0.97492553392840997</v>
      </c>
    </row>
    <row r="875" spans="24:35" x14ac:dyDescent="0.25">
      <c r="X875" t="str">
        <v>Luxembourg</v>
      </c>
      <c r="Y875">
        <v>81.099999999999994</v>
      </c>
      <c r="Z875" s="8">
        <v>76.968273265127166</v>
      </c>
      <c r="AA875" s="8">
        <v>4.1317267348728279</v>
      </c>
      <c r="AB875" s="8">
        <v>4.1750335819489504</v>
      </c>
      <c r="AC875" s="8">
        <v>1.0372814068696895E-2</v>
      </c>
      <c r="AD875" s="8">
        <v>1.1550417260941084</v>
      </c>
      <c r="AE875" s="8">
        <v>7.3598120213411405E-4</v>
      </c>
      <c r="AF875" s="8">
        <v>6.3887210036911155E-2</v>
      </c>
      <c r="AG875" s="8">
        <v>5.5427727607509761E-2</v>
      </c>
      <c r="AH875" s="8">
        <v>1.0747286755707732</v>
      </c>
      <c r="AI875" s="8">
        <v>4.1750335819489504</v>
      </c>
    </row>
    <row r="876" spans="24:35" x14ac:dyDescent="0.25">
      <c r="X876" t="str">
        <v>Luxembourg</v>
      </c>
      <c r="Y876">
        <v>88</v>
      </c>
      <c r="Z876" s="8">
        <v>84.595076158560289</v>
      </c>
      <c r="AA876" s="8">
        <v>3.4049238414397109</v>
      </c>
      <c r="AB876" s="8">
        <v>3.661377077061907</v>
      </c>
      <c r="AC876" s="8">
        <v>7.0042836404052691E-2</v>
      </c>
      <c r="AD876" s="8">
        <v>0.98192388012533027</v>
      </c>
      <c r="AE876" s="8">
        <v>3.8221068474765369E-3</v>
      </c>
      <c r="AF876" s="8">
        <v>6.3887210036911155E-2</v>
      </c>
      <c r="AG876" s="8">
        <v>5.6337362326177441E-2</v>
      </c>
      <c r="AH876" s="8">
        <v>0.99092072343115833</v>
      </c>
      <c r="AI876" s="8">
        <v>3.661377077061907</v>
      </c>
    </row>
    <row r="877" spans="24:35" x14ac:dyDescent="0.25">
      <c r="X877" t="str">
        <v>Luxembourg</v>
      </c>
      <c r="Y877">
        <v>86</v>
      </c>
      <c r="Z877" s="8">
        <v>77.362192529183773</v>
      </c>
      <c r="AA877" s="8">
        <v>8.6378074708162274</v>
      </c>
      <c r="AB877" s="8">
        <v>8.6752377881975953</v>
      </c>
      <c r="AC877" s="8">
        <v>4.3146157252646911E-3</v>
      </c>
      <c r="AD877" s="8">
        <v>2.4073783220574709</v>
      </c>
      <c r="AE877" s="8">
        <v>1.3217675326994637E-3</v>
      </c>
      <c r="AF877" s="8">
        <v>6.3887210036911155E-2</v>
      </c>
      <c r="AG877" s="8">
        <v>5.6801726715678645E-2</v>
      </c>
      <c r="AH877" s="8">
        <v>1.5515728542538603</v>
      </c>
      <c r="AI877" s="8">
        <v>8.6752377881975953</v>
      </c>
    </row>
    <row r="878" spans="24:35" x14ac:dyDescent="0.25">
      <c r="X878" t="str">
        <v>Luxembourg</v>
      </c>
      <c r="Y878">
        <v>83</v>
      </c>
      <c r="Z878" s="8">
        <v>77.081315721505774</v>
      </c>
      <c r="AA878" s="8">
        <v>5.9186842784942257</v>
      </c>
      <c r="AB878" s="8">
        <v>5.9473675417692187</v>
      </c>
      <c r="AC878" s="8">
        <v>4.8228502902412634E-3</v>
      </c>
      <c r="AD878" s="8">
        <v>1.64997311543179</v>
      </c>
      <c r="AE878" s="8">
        <v>6.9439009948498061E-4</v>
      </c>
      <c r="AF878" s="8">
        <v>6.3887210036911155E-2</v>
      </c>
      <c r="AG878" s="8">
        <v>5.8281796198830123E-2</v>
      </c>
      <c r="AH878" s="8">
        <v>1.2845127930199021</v>
      </c>
      <c r="AI878" s="8">
        <v>5.9473675417692187</v>
      </c>
    </row>
    <row r="879" spans="24:35" x14ac:dyDescent="0.25">
      <c r="X879" t="str">
        <v>Luxembourg</v>
      </c>
      <c r="Y879">
        <v>80</v>
      </c>
      <c r="Z879" s="8">
        <v>85.929651247791114</v>
      </c>
      <c r="AA879" s="8">
        <v>-5.9296512477911136</v>
      </c>
      <c r="AB879" s="8">
        <v>-6.4438196936111112</v>
      </c>
      <c r="AC879" s="8">
        <v>7.9792494245266271E-2</v>
      </c>
      <c r="AD879" s="8">
        <v>-1.719048608811051</v>
      </c>
      <c r="AE879" s="8">
        <v>1.3486491504478592E-2</v>
      </c>
      <c r="AF879" s="8">
        <v>7.9127168877726875E-2</v>
      </c>
      <c r="AG879" s="8">
        <v>6.2514965812746251E-2</v>
      </c>
      <c r="AH879" s="8">
        <v>1.3111249401987024</v>
      </c>
      <c r="AI879" s="8">
        <v>-6.4438196936111112</v>
      </c>
    </row>
    <row r="880" spans="24:35" x14ac:dyDescent="0.25">
      <c r="X880" t="str">
        <v>Luxembourg</v>
      </c>
      <c r="Y880">
        <v>79.7</v>
      </c>
      <c r="Z880" s="8">
        <v>75.92955447297858</v>
      </c>
      <c r="AA880" s="8">
        <v>3.7704455270214225</v>
      </c>
      <c r="AB880" s="8">
        <v>3.791138302957898</v>
      </c>
      <c r="AC880" s="8">
        <v>5.4581960041739652E-3</v>
      </c>
      <c r="AD880" s="8">
        <v>1.051436480506917</v>
      </c>
      <c r="AE880" s="8">
        <v>3.1932915062034013E-4</v>
      </c>
      <c r="AF880" s="8">
        <v>7.9127168877726875E-2</v>
      </c>
      <c r="AG880" s="8">
        <v>6.3549492544484013E-2</v>
      </c>
      <c r="AH880" s="8">
        <v>1.0253957677438097</v>
      </c>
      <c r="AI880" s="8">
        <v>3.791138302957898</v>
      </c>
    </row>
    <row r="881" spans="24:35" x14ac:dyDescent="0.25">
      <c r="X881" t="str">
        <v>Luxembourg</v>
      </c>
      <c r="Y881">
        <v>79.400000000000006</v>
      </c>
      <c r="Z881" s="8">
        <v>82.850834380155746</v>
      </c>
      <c r="AA881" s="8">
        <v>-3.4508343801557402</v>
      </c>
      <c r="AB881" s="8">
        <v>-3.6427057749460925</v>
      </c>
      <c r="AC881" s="8">
        <v>5.2672767619611531E-2</v>
      </c>
      <c r="AD881" s="8">
        <v>-0.98599791595026287</v>
      </c>
      <c r="AE881" s="8">
        <v>2.8450146656888633E-3</v>
      </c>
      <c r="AF881" s="8">
        <v>7.9127168877726875E-2</v>
      </c>
      <c r="AG881" s="8">
        <v>6.4635414187768914E-2</v>
      </c>
      <c r="AH881" s="8">
        <v>0.99297427758742218</v>
      </c>
      <c r="AI881" s="8">
        <v>-3.6427057749460925</v>
      </c>
    </row>
    <row r="882" spans="24:35" x14ac:dyDescent="0.25">
      <c r="X882" t="str">
        <v>Luxembourg</v>
      </c>
      <c r="Y882">
        <v>78.8</v>
      </c>
      <c r="Z882" s="8">
        <v>77.66748693634031</v>
      </c>
      <c r="AA882" s="8">
        <v>1.1325130636596867</v>
      </c>
      <c r="AB882" s="8">
        <v>1.1390702721159509</v>
      </c>
      <c r="AC882" s="8">
        <v>5.7566320680843414E-3</v>
      </c>
      <c r="AD882" s="8">
        <v>0.31586300353962027</v>
      </c>
      <c r="AE882" s="8">
        <v>3.0403227588493797E-5</v>
      </c>
      <c r="AF882" s="8">
        <v>7.9127168877726875E-2</v>
      </c>
      <c r="AG882" s="8">
        <v>6.481004448125903E-2</v>
      </c>
      <c r="AH882" s="8">
        <v>0.56201690680941285</v>
      </c>
      <c r="AI882" s="8">
        <v>1.1390702721159509</v>
      </c>
    </row>
    <row r="883" spans="24:35" x14ac:dyDescent="0.25">
      <c r="X883" t="str">
        <v>Luxembourg</v>
      </c>
      <c r="Y883">
        <v>78.7</v>
      </c>
      <c r="Z883" s="8">
        <v>81.268110022596488</v>
      </c>
      <c r="AA883" s="8">
        <v>-2.5681100225964855</v>
      </c>
      <c r="AB883" s="8">
        <v>-2.6551428368102155</v>
      </c>
      <c r="AC883" s="8">
        <v>3.2778957503577393E-2</v>
      </c>
      <c r="AD883" s="8">
        <v>-0.72619398839167515</v>
      </c>
      <c r="AE883" s="8">
        <v>9.4063492296407722E-4</v>
      </c>
      <c r="AF883" s="8">
        <v>7.9127168877726875E-2</v>
      </c>
      <c r="AG883" s="8">
        <v>6.6468513333966445E-2</v>
      </c>
      <c r="AH883" s="8">
        <v>0.85217016398819967</v>
      </c>
      <c r="AI883" s="8">
        <v>-2.6551428368102155</v>
      </c>
    </row>
    <row r="884" spans="24:35" x14ac:dyDescent="0.25">
      <c r="X884" t="str">
        <v>Luxembourg</v>
      </c>
      <c r="Y884">
        <v>78.599999999999994</v>
      </c>
      <c r="Z884" s="8">
        <v>80.24774031669412</v>
      </c>
      <c r="AA884" s="8">
        <v>-1.6477403166941258</v>
      </c>
      <c r="AB884" s="8">
        <v>-1.6849195441117182</v>
      </c>
      <c r="AC884" s="8">
        <v>2.2065877001381184E-2</v>
      </c>
      <c r="AD884" s="8">
        <v>-0.46337847907813451</v>
      </c>
      <c r="AE884" s="8">
        <v>2.5499385308062607E-4</v>
      </c>
      <c r="AF884" s="8">
        <v>7.9127168877726875E-2</v>
      </c>
      <c r="AG884" s="8">
        <v>6.8675988795714085E-2</v>
      </c>
      <c r="AH884" s="8">
        <v>0.68071908969716322</v>
      </c>
      <c r="AI884" s="8">
        <v>-1.6849195441117182</v>
      </c>
    </row>
    <row r="885" spans="24:35" x14ac:dyDescent="0.25">
      <c r="X885" t="str">
        <v>Luxembourg</v>
      </c>
      <c r="Y885">
        <v>78.3</v>
      </c>
      <c r="Z885" s="8">
        <v>75.778604648675014</v>
      </c>
      <c r="AA885" s="8">
        <v>2.5213953513249834</v>
      </c>
      <c r="AB885" s="8">
        <v>2.5368276245517634</v>
      </c>
      <c r="AC885" s="8">
        <v>6.0832959549259307E-3</v>
      </c>
      <c r="AD885" s="8">
        <v>0.70334409362690486</v>
      </c>
      <c r="AE885" s="8">
        <v>1.5935696309049213E-4</v>
      </c>
      <c r="AF885" s="8">
        <v>7.9127168877726875E-2</v>
      </c>
      <c r="AG885" s="8">
        <v>6.8797795619932392E-2</v>
      </c>
      <c r="AH885" s="8">
        <v>0.8386561235851705</v>
      </c>
      <c r="AI885" s="8">
        <v>2.5368276245517634</v>
      </c>
    </row>
    <row r="886" spans="24:35" x14ac:dyDescent="0.25">
      <c r="X886" t="str">
        <v>Luxembourg</v>
      </c>
      <c r="Y886">
        <v>78</v>
      </c>
      <c r="Z886" s="8">
        <v>78.796143079952017</v>
      </c>
      <c r="AA886" s="8">
        <v>-0.79614307995201727</v>
      </c>
      <c r="AB886" s="8">
        <v>-0.80744182586300861</v>
      </c>
      <c r="AC886" s="8">
        <v>1.3993263104639221E-2</v>
      </c>
      <c r="AD886" s="8">
        <v>-0.22297340975456509</v>
      </c>
      <c r="AE886" s="8">
        <v>3.7135704484824056E-5</v>
      </c>
      <c r="AF886" s="8">
        <v>7.9127168877726875E-2</v>
      </c>
      <c r="AG886" s="8">
        <v>7.0023531517939372E-2</v>
      </c>
      <c r="AH886" s="8">
        <v>0.4722006032975446</v>
      </c>
      <c r="AI886" s="8">
        <v>-0.80744182586300861</v>
      </c>
    </row>
    <row r="887" spans="24:35" x14ac:dyDescent="0.25">
      <c r="X887" t="str">
        <v>Luxembourg</v>
      </c>
      <c r="Y887">
        <v>77.8</v>
      </c>
      <c r="Z887" s="8">
        <v>78.961479637466354</v>
      </c>
      <c r="AA887" s="8">
        <v>-1.161479637466357</v>
      </c>
      <c r="AB887" s="8">
        <v>-1.1798537950538397</v>
      </c>
      <c r="AC887" s="8">
        <v>1.5573249553894344E-2</v>
      </c>
      <c r="AD887" s="8">
        <v>-0.32555306527942718</v>
      </c>
      <c r="AE887" s="8">
        <v>8.8244127452423131E-5</v>
      </c>
      <c r="AF887" s="8">
        <v>7.9127168877726875E-2</v>
      </c>
      <c r="AG887" s="8">
        <v>7.219687133884109E-2</v>
      </c>
      <c r="AH887" s="8">
        <v>0.57057257669767758</v>
      </c>
      <c r="AI887" s="8">
        <v>-1.1798537950538397</v>
      </c>
    </row>
    <row r="888" spans="24:35" x14ac:dyDescent="0.25">
      <c r="X888" t="str">
        <v>Madagascar</v>
      </c>
      <c r="Y888">
        <v>65.099999999999994</v>
      </c>
      <c r="Z888" s="8">
        <v>64.499283757891135</v>
      </c>
      <c r="AA888" s="8">
        <v>0.60071624210885943</v>
      </c>
      <c r="AB888" s="8">
        <v>0.60335667078872302</v>
      </c>
      <c r="AC888" s="8">
        <v>4.3762318504111577E-3</v>
      </c>
      <c r="AD888" s="8">
        <v>0.16742628405469343</v>
      </c>
      <c r="AE888" s="8">
        <v>6.4848321966260112E-6</v>
      </c>
      <c r="AF888" s="8">
        <v>7.9127168877726875E-2</v>
      </c>
      <c r="AG888" s="8">
        <v>7.2997811012540631E-2</v>
      </c>
      <c r="AH888" s="8">
        <v>0.40917757032209551</v>
      </c>
      <c r="AI888" s="8">
        <v>0.60335667078872302</v>
      </c>
    </row>
    <row r="889" spans="24:35" x14ac:dyDescent="0.25">
      <c r="X889" t="str">
        <v>Madagascar</v>
      </c>
      <c r="Y889">
        <v>64.7</v>
      </c>
      <c r="Z889" s="8">
        <v>68.402615299634448</v>
      </c>
      <c r="AA889" s="8">
        <v>-3.702615299634445</v>
      </c>
      <c r="AB889" s="8">
        <v>-3.7170425959532709</v>
      </c>
      <c r="AC889" s="8">
        <v>3.881391172254119E-3</v>
      </c>
      <c r="AD889" s="8">
        <v>-1.0317036248982261</v>
      </c>
      <c r="AE889" s="8">
        <v>2.1828941265785251E-4</v>
      </c>
      <c r="AF889" s="8">
        <v>7.9127168877726875E-2</v>
      </c>
      <c r="AG889" s="8">
        <v>7.3199419145212649E-2</v>
      </c>
      <c r="AH889" s="8">
        <v>1.0157281254835007</v>
      </c>
      <c r="AI889" s="8">
        <v>-3.7170425959532709</v>
      </c>
    </row>
    <row r="890" spans="24:35" x14ac:dyDescent="0.25">
      <c r="X890" t="str">
        <v>Madagascar</v>
      </c>
      <c r="Y890">
        <v>64.3</v>
      </c>
      <c r="Z890" s="8">
        <v>63.976885669834076</v>
      </c>
      <c r="AA890" s="8">
        <v>0.32311433016592161</v>
      </c>
      <c r="AB890" s="8">
        <v>0.32760046147665522</v>
      </c>
      <c r="AC890" s="8">
        <v>1.3693910229895394E-2</v>
      </c>
      <c r="AD890" s="8">
        <v>9.0479929585662963E-2</v>
      </c>
      <c r="AE890" s="8">
        <v>5.9822790711362676E-6</v>
      </c>
      <c r="AF890" s="8">
        <v>7.9127168877726875E-2</v>
      </c>
      <c r="AG890" s="8">
        <v>7.4558757074830243E-2</v>
      </c>
      <c r="AH890" s="8">
        <v>0.30079881912278672</v>
      </c>
      <c r="AI890" s="8">
        <v>0.32760046147665522</v>
      </c>
    </row>
    <row r="891" spans="24:35" x14ac:dyDescent="0.25">
      <c r="X891" t="str">
        <v>Madagascar</v>
      </c>
      <c r="Y891">
        <v>63.8</v>
      </c>
      <c r="Z891" s="8">
        <v>64.517753730984666</v>
      </c>
      <c r="AA891" s="8">
        <v>-0.71775373098466844</v>
      </c>
      <c r="AB891" s="8">
        <v>-0.71926514318210066</v>
      </c>
      <c r="AC891" s="8">
        <v>2.1013282956346231E-3</v>
      </c>
      <c r="AD891" s="8">
        <v>-0.19981777935733991</v>
      </c>
      <c r="AE891" s="8">
        <v>4.4250901166340519E-6</v>
      </c>
      <c r="AF891" s="8">
        <v>7.9127168877726875E-2</v>
      </c>
      <c r="AG891" s="8">
        <v>7.6404724663229742E-2</v>
      </c>
      <c r="AH891" s="8">
        <v>0.44700982020235297</v>
      </c>
      <c r="AI891" s="8">
        <v>-0.71926514318210066</v>
      </c>
    </row>
    <row r="892" spans="24:35" x14ac:dyDescent="0.25">
      <c r="X892" t="str">
        <v>Madagascar</v>
      </c>
      <c r="Y892">
        <v>63.3</v>
      </c>
      <c r="Z892" s="8">
        <v>63.235809991514181</v>
      </c>
      <c r="AA892" s="8">
        <v>6.4190008485816463E-2</v>
      </c>
      <c r="AB892" s="8">
        <v>6.4994964502730734E-2</v>
      </c>
      <c r="AC892" s="8">
        <v>1.2384898169772066E-2</v>
      </c>
      <c r="AD892" s="8">
        <v>1.7962859118689598E-2</v>
      </c>
      <c r="AE892" s="8">
        <v>2.1296196456656345E-7</v>
      </c>
      <c r="AF892" s="8">
        <v>9.896716322379942E-2</v>
      </c>
      <c r="AG892" s="8">
        <v>7.6470852694808369E-2</v>
      </c>
      <c r="AH892" s="8">
        <v>0.13402559128274569</v>
      </c>
      <c r="AI892" s="8">
        <v>6.4994964502730734E-2</v>
      </c>
    </row>
    <row r="893" spans="24:35" x14ac:dyDescent="0.25">
      <c r="X893" t="str">
        <v>Madagascar</v>
      </c>
      <c r="Y893">
        <v>62.8</v>
      </c>
      <c r="Z893" s="8">
        <v>63.747805678487204</v>
      </c>
      <c r="AA893" s="8">
        <v>-0.94780567848720665</v>
      </c>
      <c r="AB893" s="8">
        <v>-0.94973100152467149</v>
      </c>
      <c r="AC893" s="8">
        <v>2.0272298517937872E-3</v>
      </c>
      <c r="AD893" s="8">
        <v>-0.26385288809310714</v>
      </c>
      <c r="AE893" s="8">
        <v>7.4431094393809759E-6</v>
      </c>
      <c r="AF893" s="8">
        <v>9.896716322379942E-2</v>
      </c>
      <c r="AG893" s="8">
        <v>7.7813825244520157E-2</v>
      </c>
      <c r="AH893" s="8">
        <v>0.51366612511738319</v>
      </c>
      <c r="AI893" s="8">
        <v>-0.94973100152467149</v>
      </c>
    </row>
    <row r="894" spans="24:35" x14ac:dyDescent="0.25">
      <c r="X894" t="str">
        <v>Madagascar</v>
      </c>
      <c r="Y894">
        <v>62.3</v>
      </c>
      <c r="Z894" s="8">
        <v>63.204233943611221</v>
      </c>
      <c r="AA894" s="8">
        <v>-0.90423394361122433</v>
      </c>
      <c r="AB894" s="8">
        <v>-0.90621266582728532</v>
      </c>
      <c r="AC894" s="8">
        <v>2.183507570217669E-3</v>
      </c>
      <c r="AD894" s="8">
        <v>-0.25174297406387913</v>
      </c>
      <c r="AE894" s="8">
        <v>7.2990298593618143E-6</v>
      </c>
      <c r="AF894" s="8">
        <v>9.896716322379942E-2</v>
      </c>
      <c r="AG894" s="8">
        <v>7.9195864639831012E-2</v>
      </c>
      <c r="AH894" s="8">
        <v>0.50173994664953592</v>
      </c>
      <c r="AI894" s="8">
        <v>-0.90621266582728532</v>
      </c>
    </row>
    <row r="895" spans="24:35" x14ac:dyDescent="0.25">
      <c r="X895" t="str">
        <v>Madagascar</v>
      </c>
      <c r="Y895">
        <v>61.9</v>
      </c>
      <c r="Z895" s="8">
        <v>62.886692759778505</v>
      </c>
      <c r="AA895" s="8">
        <v>-0.98669275977850646</v>
      </c>
      <c r="AB895" s="8">
        <v>-0.98898205647693416</v>
      </c>
      <c r="AC895" s="8">
        <v>2.3148010456153847E-3</v>
      </c>
      <c r="AD895" s="8">
        <v>-0.27471796991549446</v>
      </c>
      <c r="AE895" s="8">
        <v>9.2159620265459827E-6</v>
      </c>
      <c r="AF895" s="8">
        <v>9.896716322379942E-2</v>
      </c>
      <c r="AG895" s="8">
        <v>8.0090610054618053E-2</v>
      </c>
      <c r="AH895" s="8">
        <v>0.52413544997022898</v>
      </c>
      <c r="AI895" s="8">
        <v>-0.98898205647693416</v>
      </c>
    </row>
    <row r="896" spans="24:35" x14ac:dyDescent="0.25">
      <c r="X896" t="str">
        <v>Madagascar</v>
      </c>
      <c r="Y896">
        <v>61.4</v>
      </c>
      <c r="Z896" s="8">
        <v>62.620915491494387</v>
      </c>
      <c r="AA896" s="8">
        <v>-1.220915491494388</v>
      </c>
      <c r="AB896" s="8">
        <v>-1.2238269684358858</v>
      </c>
      <c r="AC896" s="8">
        <v>2.3789939399839173E-3</v>
      </c>
      <c r="AD896" s="8">
        <v>-0.33994190473435693</v>
      </c>
      <c r="AE896" s="8">
        <v>1.4503858584186129E-5</v>
      </c>
      <c r="AF896" s="8">
        <v>9.896716322379942E-2</v>
      </c>
      <c r="AG896" s="8">
        <v>8.4492801913452584E-2</v>
      </c>
      <c r="AH896" s="8">
        <v>0.58304537107703458</v>
      </c>
      <c r="AI896" s="8">
        <v>-1.2238269684358858</v>
      </c>
    </row>
    <row r="897" spans="24:35" x14ac:dyDescent="0.25">
      <c r="X897" t="str">
        <v>Madagascar</v>
      </c>
      <c r="Y897">
        <v>69</v>
      </c>
      <c r="Z897" s="8">
        <v>61.797668579204476</v>
      </c>
      <c r="AA897" s="8">
        <v>7.2023314207955238</v>
      </c>
      <c r="AB897" s="8">
        <v>7.2969365164447</v>
      </c>
      <c r="AC897" s="8">
        <v>1.2965042992490051E-2</v>
      </c>
      <c r="AD897" s="8">
        <v>2.0160844812297842</v>
      </c>
      <c r="AE897" s="8">
        <v>2.8099932691116858E-3</v>
      </c>
      <c r="AF897" s="8">
        <v>9.896716322379942E-2</v>
      </c>
      <c r="AG897" s="8">
        <v>8.6109643160189236E-2</v>
      </c>
      <c r="AH897" s="8">
        <v>1.4198888974950767</v>
      </c>
      <c r="AI897" s="8">
        <v>7.2969365164447</v>
      </c>
    </row>
    <row r="898" spans="24:35" x14ac:dyDescent="0.25">
      <c r="X898" t="str">
        <v>Madagascar</v>
      </c>
      <c r="Y898">
        <v>64</v>
      </c>
      <c r="Z898" s="8">
        <v>61.588372721588577</v>
      </c>
      <c r="AA898" s="8">
        <v>2.411627278411423</v>
      </c>
      <c r="AB898" s="8">
        <v>2.4422954666994201</v>
      </c>
      <c r="AC898" s="8">
        <v>1.2557116330172306E-2</v>
      </c>
      <c r="AD898" s="8">
        <v>0.67492588899703188</v>
      </c>
      <c r="AE898" s="8">
        <v>3.048853150659279E-4</v>
      </c>
      <c r="AF898" s="8">
        <v>9.896716322379942E-2</v>
      </c>
      <c r="AG898" s="8">
        <v>8.6544461853535801E-2</v>
      </c>
      <c r="AH898" s="8">
        <v>0.82153873249958942</v>
      </c>
      <c r="AI898" s="8">
        <v>2.4422954666994201</v>
      </c>
    </row>
    <row r="899" spans="24:35" x14ac:dyDescent="0.25">
      <c r="X899" t="str">
        <v>Madagascar</v>
      </c>
      <c r="Y899">
        <v>59.9</v>
      </c>
      <c r="Z899" s="8">
        <v>60.850701486513152</v>
      </c>
      <c r="AA899" s="8">
        <v>-0.95070148651315378</v>
      </c>
      <c r="AB899" s="8">
        <v>-0.98554828710455478</v>
      </c>
      <c r="AC899" s="8">
        <v>3.5357781092367854E-2</v>
      </c>
      <c r="AD899" s="8">
        <v>-0.26919248524487588</v>
      </c>
      <c r="AE899" s="8">
        <v>1.3979479456352665E-4</v>
      </c>
      <c r="AF899" s="8">
        <v>9.896716322379942E-2</v>
      </c>
      <c r="AG899" s="8">
        <v>8.8932611117249302E-2</v>
      </c>
      <c r="AH899" s="8">
        <v>0.51883762897931363</v>
      </c>
      <c r="AI899" s="8">
        <v>-0.98554828710455478</v>
      </c>
    </row>
    <row r="900" spans="24:35" x14ac:dyDescent="0.25">
      <c r="X900" t="str">
        <v>Madagascar</v>
      </c>
      <c r="Y900">
        <v>59.3</v>
      </c>
      <c r="Z900" s="8">
        <v>60.992488923959215</v>
      </c>
      <c r="AA900" s="8">
        <v>-1.6924889239592176</v>
      </c>
      <c r="AB900" s="8">
        <v>-1.6991038202598201</v>
      </c>
      <c r="AC900" s="8">
        <v>3.8931678110116401E-3</v>
      </c>
      <c r="AD900" s="8">
        <v>-0.47160105457004381</v>
      </c>
      <c r="AE900" s="8">
        <v>4.5750214989248105E-5</v>
      </c>
      <c r="AF900" s="8">
        <v>9.896716322379942E-2</v>
      </c>
      <c r="AG900" s="8">
        <v>9.0479929585662963E-2</v>
      </c>
      <c r="AH900" s="8">
        <v>0.68673215635358431</v>
      </c>
      <c r="AI900" s="8">
        <v>-1.6991038202598201</v>
      </c>
    </row>
    <row r="901" spans="24:35" x14ac:dyDescent="0.25">
      <c r="X901" t="str">
        <v>Malawi</v>
      </c>
      <c r="Y901">
        <v>57.6</v>
      </c>
      <c r="Z901" s="8">
        <v>61.046807054547337</v>
      </c>
      <c r="AA901" s="8">
        <v>-3.4468070545473353</v>
      </c>
      <c r="AB901" s="8">
        <v>-3.4760401936159337</v>
      </c>
      <c r="AC901" s="8">
        <v>8.4098967331528007E-3</v>
      </c>
      <c r="AD901" s="8">
        <v>-0.96261532874796207</v>
      </c>
      <c r="AE901" s="8">
        <v>4.1362847116586601E-4</v>
      </c>
      <c r="AF901" s="8">
        <v>9.896716322379942E-2</v>
      </c>
      <c r="AG901" s="8">
        <v>9.0483723991918383E-2</v>
      </c>
      <c r="AH901" s="8">
        <v>0.9811296187293308</v>
      </c>
      <c r="AI901" s="8">
        <v>-3.4760401936159337</v>
      </c>
    </row>
    <row r="902" spans="24:35" x14ac:dyDescent="0.25">
      <c r="X902" t="str">
        <v>Malawi</v>
      </c>
      <c r="Y902">
        <v>56.7</v>
      </c>
      <c r="Z902" s="8">
        <v>59.427787118330222</v>
      </c>
      <c r="AA902" s="8">
        <v>-2.7277871183302196</v>
      </c>
      <c r="AB902" s="8">
        <v>-2.7449267564357109</v>
      </c>
      <c r="AC902" s="8">
        <v>6.2441149168393105E-3</v>
      </c>
      <c r="AD902" s="8">
        <v>-0.76097871436855047</v>
      </c>
      <c r="AE902" s="8">
        <v>1.9150609070459532E-4</v>
      </c>
      <c r="AF902" s="8">
        <v>9.896716322379942E-2</v>
      </c>
      <c r="AG902" s="8">
        <v>9.0944707518648762E-2</v>
      </c>
      <c r="AH902" s="8">
        <v>0.87234093929412171</v>
      </c>
      <c r="AI902" s="8">
        <v>-2.7449267564357109</v>
      </c>
    </row>
    <row r="903" spans="24:35" x14ac:dyDescent="0.25">
      <c r="X903" t="str">
        <v>Malawi</v>
      </c>
      <c r="Y903">
        <v>55.3</v>
      </c>
      <c r="Z903" s="8">
        <v>65.312188924151485</v>
      </c>
      <c r="AA903" s="8">
        <v>-10.012188924151488</v>
      </c>
      <c r="AB903" s="8">
        <v>-10.137467402563287</v>
      </c>
      <c r="AC903" s="8">
        <v>1.2357966091227321E-2</v>
      </c>
      <c r="AD903" s="8">
        <v>-2.8017613831567418</v>
      </c>
      <c r="AE903" s="8">
        <v>5.1695902702157672E-3</v>
      </c>
      <c r="AF903" s="8">
        <v>0.11578501997911882</v>
      </c>
      <c r="AG903" s="8">
        <v>9.1035927049421386E-2</v>
      </c>
      <c r="AH903" s="8">
        <v>1.6738462842079442</v>
      </c>
      <c r="AI903" s="8">
        <v>-10.137467402563287</v>
      </c>
    </row>
    <row r="904" spans="24:35" x14ac:dyDescent="0.25">
      <c r="X904" t="str">
        <v>Malawi</v>
      </c>
      <c r="Y904">
        <v>54.1</v>
      </c>
      <c r="Z904" s="8">
        <v>56.757980199507386</v>
      </c>
      <c r="AA904" s="8">
        <v>-2.6579801995073851</v>
      </c>
      <c r="AB904" s="8">
        <v>-2.6844006865283681</v>
      </c>
      <c r="AC904" s="8">
        <v>9.8422292743307414E-3</v>
      </c>
      <c r="AD904" s="8">
        <v>-0.7428505223265891</v>
      </c>
      <c r="AE904" s="8">
        <v>2.8869438873176378E-4</v>
      </c>
      <c r="AF904" s="8">
        <v>0.11578501997911882</v>
      </c>
      <c r="AG904" s="8">
        <v>9.258116295840671E-2</v>
      </c>
      <c r="AH904" s="8">
        <v>0.86188776666488842</v>
      </c>
      <c r="AI904" s="8">
        <v>-2.6844006865283681</v>
      </c>
    </row>
    <row r="905" spans="24:35" x14ac:dyDescent="0.25">
      <c r="X905" t="str">
        <v>Malawi</v>
      </c>
      <c r="Y905">
        <v>52.9</v>
      </c>
      <c r="Z905" s="8">
        <v>52.858898693652208</v>
      </c>
      <c r="AA905" s="8">
        <v>4.1101306347790967E-2</v>
      </c>
      <c r="AB905" s="8">
        <v>4.7214209629797867E-2</v>
      </c>
      <c r="AC905" s="8">
        <v>0.12947168511212184</v>
      </c>
      <c r="AD905" s="8">
        <v>1.2250845603556547E-2</v>
      </c>
      <c r="AE905" s="8">
        <v>1.1748175646221175E-6</v>
      </c>
      <c r="AF905" s="8">
        <v>0.11578501997911882</v>
      </c>
      <c r="AG905" s="8">
        <v>9.2699276861928359E-2</v>
      </c>
      <c r="AH905" s="8">
        <v>0.11068353808745249</v>
      </c>
      <c r="AI905" s="8">
        <v>4.7214209629797867E-2</v>
      </c>
    </row>
    <row r="906" spans="24:35" x14ac:dyDescent="0.25">
      <c r="X906" t="str">
        <v>Malawi</v>
      </c>
      <c r="Y906">
        <v>51.5</v>
      </c>
      <c r="Z906" s="8">
        <v>52.410402180281217</v>
      </c>
      <c r="AA906" s="8">
        <v>-0.910402180281217</v>
      </c>
      <c r="AB906" s="8">
        <v>-0.9194566845077885</v>
      </c>
      <c r="AC906" s="8">
        <v>9.8476680621650738E-3</v>
      </c>
      <c r="AD906" s="8">
        <v>-0.25443928915247022</v>
      </c>
      <c r="AE906" s="8">
        <v>3.3888015173156126E-5</v>
      </c>
      <c r="AF906" s="8">
        <v>0.11578501997911882</v>
      </c>
      <c r="AG906" s="8">
        <v>9.474646731360814E-2</v>
      </c>
      <c r="AH906" s="8">
        <v>0.50441975491892688</v>
      </c>
      <c r="AI906" s="8">
        <v>-0.9194566845077885</v>
      </c>
    </row>
    <row r="907" spans="24:35" x14ac:dyDescent="0.25">
      <c r="X907" t="str">
        <v>Malawi</v>
      </c>
      <c r="Y907">
        <v>50</v>
      </c>
      <c r="Z907" s="8">
        <v>50.419258811647516</v>
      </c>
      <c r="AA907" s="8">
        <v>-0.41925881164751644</v>
      </c>
      <c r="AB907" s="8">
        <v>-0.42364430708168432</v>
      </c>
      <c r="AC907" s="8">
        <v>1.0351833745572621E-2</v>
      </c>
      <c r="AD907" s="8">
        <v>-0.117204335962814</v>
      </c>
      <c r="AE907" s="8">
        <v>7.5625841566852572E-6</v>
      </c>
      <c r="AF907" s="8">
        <v>0.11578501997911882</v>
      </c>
      <c r="AG907" s="8">
        <v>0.10089991588709231</v>
      </c>
      <c r="AH907" s="8">
        <v>0.34235118805521036</v>
      </c>
      <c r="AI907" s="8">
        <v>-0.42364430708168432</v>
      </c>
    </row>
    <row r="908" spans="24:35" x14ac:dyDescent="0.25">
      <c r="X908" t="str">
        <v>Malawi</v>
      </c>
      <c r="Y908">
        <v>48.5</v>
      </c>
      <c r="Z908" s="8">
        <v>49.282346985821064</v>
      </c>
      <c r="AA908" s="8">
        <v>-0.78234698582106432</v>
      </c>
      <c r="AB908" s="8">
        <v>-0.79076213448139854</v>
      </c>
      <c r="AC908" s="8">
        <v>1.0641820458250826E-2</v>
      </c>
      <c r="AD908" s="8">
        <v>-0.21873814819509227</v>
      </c>
      <c r="AE908" s="8">
        <v>2.7086808674455973E-5</v>
      </c>
      <c r="AF908" s="8">
        <v>0.11578501997911882</v>
      </c>
      <c r="AG908" s="8">
        <v>0.10210244229007794</v>
      </c>
      <c r="AH908" s="8">
        <v>0.4676945030627282</v>
      </c>
      <c r="AI908" s="8">
        <v>-0.79076213448139854</v>
      </c>
    </row>
    <row r="909" spans="24:35" x14ac:dyDescent="0.25">
      <c r="X909" t="str">
        <v>Malawi</v>
      </c>
      <c r="Y909">
        <v>47.1</v>
      </c>
      <c r="Z909" s="8">
        <v>47.930849491370303</v>
      </c>
      <c r="AA909" s="8">
        <v>-0.83084949137030151</v>
      </c>
      <c r="AB909" s="8">
        <v>-0.84158133286603365</v>
      </c>
      <c r="AC909" s="8">
        <v>1.2751995649885092E-2</v>
      </c>
      <c r="AD909" s="8">
        <v>-0.23254720167250728</v>
      </c>
      <c r="AE909" s="8">
        <v>3.6763811116188606E-5</v>
      </c>
      <c r="AF909" s="8">
        <v>0.11578501997911882</v>
      </c>
      <c r="AG909" s="8">
        <v>0.10221479491494798</v>
      </c>
      <c r="AH909" s="8">
        <v>0.48223148141997874</v>
      </c>
      <c r="AI909" s="8">
        <v>-0.84158133286603365</v>
      </c>
    </row>
    <row r="910" spans="24:35" x14ac:dyDescent="0.25">
      <c r="X910" t="str">
        <v>Malawi</v>
      </c>
      <c r="Y910">
        <v>46</v>
      </c>
      <c r="Z910" s="8">
        <v>56.05125832543947</v>
      </c>
      <c r="AA910" s="8">
        <v>-10.05125832543947</v>
      </c>
      <c r="AB910" s="8">
        <v>-10.238358105940417</v>
      </c>
      <c r="AC910" s="8">
        <v>1.8274393077967278E-2</v>
      </c>
      <c r="AD910" s="8">
        <v>-2.8211570737593124</v>
      </c>
      <c r="AE910" s="8">
        <v>7.7974711457891093E-3</v>
      </c>
      <c r="AF910" s="8">
        <v>0.11578501997911882</v>
      </c>
      <c r="AG910" s="8">
        <v>0.10423495499164349</v>
      </c>
      <c r="AH910" s="8">
        <v>1.6796300407409104</v>
      </c>
      <c r="AI910" s="8">
        <v>-10.238358105940417</v>
      </c>
    </row>
    <row r="911" spans="24:35" x14ac:dyDescent="0.25">
      <c r="X911" t="str">
        <v>Malawi</v>
      </c>
      <c r="Y911">
        <v>45.1</v>
      </c>
      <c r="Z911" s="8">
        <v>46.359207060536008</v>
      </c>
      <c r="AA911" s="8">
        <v>-1.2592070605360064</v>
      </c>
      <c r="AB911" s="8">
        <v>-1.2764020584137974</v>
      </c>
      <c r="AC911" s="8">
        <v>1.347145890626298E-2</v>
      </c>
      <c r="AD911" s="8">
        <v>-0.35256907384353287</v>
      </c>
      <c r="AE911" s="8">
        <v>8.9338736295520841E-5</v>
      </c>
      <c r="AF911" s="8">
        <v>0.11578501997911882</v>
      </c>
      <c r="AG911" s="8">
        <v>0.10526342578485759</v>
      </c>
      <c r="AH911" s="8">
        <v>0.59377527217250536</v>
      </c>
      <c r="AI911" s="8">
        <v>-1.2764020584137974</v>
      </c>
    </row>
    <row r="912" spans="24:35" x14ac:dyDescent="0.25">
      <c r="X912" t="str">
        <v>Malawi</v>
      </c>
      <c r="Y912">
        <v>44.6</v>
      </c>
      <c r="Z912" s="8">
        <v>45.925862047484607</v>
      </c>
      <c r="AA912" s="8">
        <v>-1.3258620474846055</v>
      </c>
      <c r="AB912" s="8">
        <v>-1.3437784243199837</v>
      </c>
      <c r="AC912" s="8">
        <v>1.333283561569662E-2</v>
      </c>
      <c r="AD912" s="8">
        <v>-0.37120591959556004</v>
      </c>
      <c r="AE912" s="8">
        <v>9.800044207295181E-5</v>
      </c>
      <c r="AF912" s="8">
        <v>0.12956927093944998</v>
      </c>
      <c r="AG912" s="8">
        <v>0.11025049790518522</v>
      </c>
      <c r="AH912" s="8">
        <v>0.6092667064558509</v>
      </c>
      <c r="AI912" s="8">
        <v>-1.3437784243199837</v>
      </c>
    </row>
    <row r="913" spans="24:35" x14ac:dyDescent="0.25">
      <c r="X913" t="str">
        <v>Malawi</v>
      </c>
      <c r="Y913">
        <v>44</v>
      </c>
      <c r="Z913" s="8">
        <v>54.842406250962135</v>
      </c>
      <c r="AA913" s="8">
        <v>-10.842406250962135</v>
      </c>
      <c r="AB913" s="8">
        <v>-11.071636005750458</v>
      </c>
      <c r="AC913" s="8">
        <v>2.0704235098522417E-2</v>
      </c>
      <c r="AD913" s="8">
        <v>-3.046987196434594</v>
      </c>
      <c r="AE913" s="8">
        <v>1.0330776638632761E-2</v>
      </c>
      <c r="AF913" s="8">
        <v>0.12956927093944998</v>
      </c>
      <c r="AG913" s="8">
        <v>0.11079914251731877</v>
      </c>
      <c r="AH913" s="8">
        <v>1.7455621433895139</v>
      </c>
      <c r="AI913" s="8">
        <v>-11.071636005750458</v>
      </c>
    </row>
    <row r="914" spans="24:35" x14ac:dyDescent="0.25">
      <c r="X914" t="str">
        <v>Malaysia</v>
      </c>
      <c r="Y914">
        <v>74.8</v>
      </c>
      <c r="Z914" s="8">
        <v>73.540787901592751</v>
      </c>
      <c r="AA914" s="8">
        <v>1.2592120984072466</v>
      </c>
      <c r="AB914" s="8">
        <v>1.2664330489339608</v>
      </c>
      <c r="AC914" s="8">
        <v>5.7018020279813635E-3</v>
      </c>
      <c r="AD914" s="8">
        <v>0.3511902525181439</v>
      </c>
      <c r="AE914" s="8">
        <v>3.7224321243615518E-5</v>
      </c>
      <c r="AF914" s="8">
        <v>0.12956927093944998</v>
      </c>
      <c r="AG914" s="8">
        <v>0.11342762855043388</v>
      </c>
      <c r="AH914" s="8">
        <v>0.59261307150462339</v>
      </c>
      <c r="AI914" s="8">
        <v>1.2664330489339608</v>
      </c>
    </row>
    <row r="915" spans="24:35" x14ac:dyDescent="0.25">
      <c r="X915" t="str">
        <v>Malaysia</v>
      </c>
      <c r="Y915">
        <v>74.599999999999994</v>
      </c>
      <c r="Z915" s="8">
        <v>72.881632944888622</v>
      </c>
      <c r="AA915" s="8">
        <v>1.7183670551113721</v>
      </c>
      <c r="AB915" s="8">
        <v>1.7256216841540748</v>
      </c>
      <c r="AC915" s="8">
        <v>4.2040669222692673E-3</v>
      </c>
      <c r="AD915" s="8">
        <v>0.47888656735601681</v>
      </c>
      <c r="AE915" s="8">
        <v>5.0957836643537199E-5</v>
      </c>
      <c r="AF915" s="8">
        <v>0.12956927093944998</v>
      </c>
      <c r="AG915" s="8">
        <v>0.11371627096248542</v>
      </c>
      <c r="AH915" s="8">
        <v>0.69201630570096884</v>
      </c>
      <c r="AI915" s="8">
        <v>1.7256216841540748</v>
      </c>
    </row>
    <row r="916" spans="24:35" x14ac:dyDescent="0.25">
      <c r="X916" t="str">
        <v>Malaysia</v>
      </c>
      <c r="Y916">
        <v>74.5</v>
      </c>
      <c r="Z916" s="8">
        <v>72.759653910576262</v>
      </c>
      <c r="AA916" s="8">
        <v>1.7403460894237384</v>
      </c>
      <c r="AB916" s="8">
        <v>1.747849348554102</v>
      </c>
      <c r="AC916" s="8">
        <v>4.292852319663888E-3</v>
      </c>
      <c r="AD916" s="8">
        <v>0.48503346192229696</v>
      </c>
      <c r="AE916" s="8">
        <v>5.3383141171814385E-5</v>
      </c>
      <c r="AF916" s="8">
        <v>0.12956927093944998</v>
      </c>
      <c r="AG916" s="8">
        <v>0.11407279745801735</v>
      </c>
      <c r="AH916" s="8">
        <v>0.69644343770495598</v>
      </c>
      <c r="AI916" s="8">
        <v>1.747849348554102</v>
      </c>
    </row>
    <row r="917" spans="24:35" x14ac:dyDescent="0.25">
      <c r="X917" t="str">
        <v>Malaysia</v>
      </c>
      <c r="Y917">
        <v>74.3</v>
      </c>
      <c r="Z917" s="8">
        <v>74.639058195786006</v>
      </c>
      <c r="AA917" s="8">
        <v>-0.33905819578600926</v>
      </c>
      <c r="AB917" s="8">
        <v>-0.34098655600803141</v>
      </c>
      <c r="AC917" s="8">
        <v>5.6552382727273823E-3</v>
      </c>
      <c r="AD917" s="8">
        <v>-9.4560039156767473E-2</v>
      </c>
      <c r="AE917" s="8">
        <v>2.6765514956569781E-6</v>
      </c>
      <c r="AF917" s="8">
        <v>0.12956927093944998</v>
      </c>
      <c r="AG917" s="8">
        <v>0.11690317491563391</v>
      </c>
      <c r="AH917" s="8">
        <v>0.30750616116879265</v>
      </c>
      <c r="AI917" s="8">
        <v>-0.34098655600803141</v>
      </c>
    </row>
    <row r="918" spans="24:35" x14ac:dyDescent="0.25">
      <c r="X918" t="str">
        <v>Malaysia</v>
      </c>
      <c r="Y918">
        <v>74.099999999999994</v>
      </c>
      <c r="Z918" s="8">
        <v>72.381847233493687</v>
      </c>
      <c r="AA918" s="8">
        <v>1.7181527665063072</v>
      </c>
      <c r="AB918" s="8">
        <v>1.7257305250947845</v>
      </c>
      <c r="AC918" s="8">
        <v>4.3910439540154967E-3</v>
      </c>
      <c r="AD918" s="8">
        <v>0.47887180803831231</v>
      </c>
      <c r="AE918" s="8">
        <v>5.3230914714030625E-5</v>
      </c>
      <c r="AF918" s="8">
        <v>0.12956927093944998</v>
      </c>
      <c r="AG918" s="8">
        <v>0.11766215510502193</v>
      </c>
      <c r="AH918" s="8">
        <v>0.69200564162318234</v>
      </c>
      <c r="AI918" s="8">
        <v>1.7257305250947845</v>
      </c>
    </row>
    <row r="919" spans="24:35" x14ac:dyDescent="0.25">
      <c r="X919" t="str">
        <v>Malaysia</v>
      </c>
      <c r="Y919">
        <v>74</v>
      </c>
      <c r="Z919" s="8">
        <v>72.351021512707902</v>
      </c>
      <c r="AA919" s="8">
        <v>1.6489784872920978</v>
      </c>
      <c r="AB919" s="8">
        <v>1.6567178164082437</v>
      </c>
      <c r="AC919" s="8">
        <v>4.6714830006022072E-3</v>
      </c>
      <c r="AD919" s="8">
        <v>0.45965676691300561</v>
      </c>
      <c r="AE919" s="8">
        <v>5.2191771834966581E-5</v>
      </c>
      <c r="AF919" s="8">
        <v>0.12956927093944998</v>
      </c>
      <c r="AG919" s="8">
        <v>0.11993804306408919</v>
      </c>
      <c r="AH919" s="8">
        <v>0.67797991630505217</v>
      </c>
      <c r="AI919" s="8">
        <v>1.6567178164082437</v>
      </c>
    </row>
    <row r="920" spans="24:35" x14ac:dyDescent="0.25">
      <c r="X920" t="str">
        <v>Malaysia</v>
      </c>
      <c r="Y920">
        <v>73.8</v>
      </c>
      <c r="Z920" s="8">
        <v>72.089572831947223</v>
      </c>
      <c r="AA920" s="8">
        <v>1.7104271680527745</v>
      </c>
      <c r="AB920" s="8">
        <v>1.7196938228189897</v>
      </c>
      <c r="AC920" s="8">
        <v>5.3885491959405262E-3</v>
      </c>
      <c r="AD920" s="8">
        <v>0.47695757486836632</v>
      </c>
      <c r="AE920" s="8">
        <v>6.4867072349965849E-5</v>
      </c>
      <c r="AF920" s="8">
        <v>0.12956927093944998</v>
      </c>
      <c r="AG920" s="8">
        <v>0.12052241745549795</v>
      </c>
      <c r="AH920" s="8">
        <v>0.69062115147768699</v>
      </c>
      <c r="AI920" s="8">
        <v>1.7196938228189897</v>
      </c>
    </row>
    <row r="921" spans="24:35" x14ac:dyDescent="0.25">
      <c r="X921" t="str">
        <v>Malaysia</v>
      </c>
      <c r="Y921">
        <v>73.7</v>
      </c>
      <c r="Z921" s="8">
        <v>71.720720745252038</v>
      </c>
      <c r="AA921" s="8">
        <v>1.979279254747965</v>
      </c>
      <c r="AB921" s="8">
        <v>1.9890501245272052</v>
      </c>
      <c r="AC921" s="8">
        <v>4.9123295882564678E-3</v>
      </c>
      <c r="AD921" s="8">
        <v>0.55179567475106617</v>
      </c>
      <c r="AE921" s="8">
        <v>7.9109590319640681E-5</v>
      </c>
      <c r="AF921" s="8">
        <v>0.12956927093944998</v>
      </c>
      <c r="AG921" s="8">
        <v>0.12199276656104752</v>
      </c>
      <c r="AH921" s="8">
        <v>0.74282950584307439</v>
      </c>
      <c r="AI921" s="8">
        <v>1.9890501245272052</v>
      </c>
    </row>
    <row r="922" spans="24:35" x14ac:dyDescent="0.25">
      <c r="X922" t="str">
        <v>Malaysia</v>
      </c>
      <c r="Y922">
        <v>73.599999999999994</v>
      </c>
      <c r="Z922" s="8">
        <v>71.912349581956335</v>
      </c>
      <c r="AA922" s="8">
        <v>1.6876504180436598</v>
      </c>
      <c r="AB922" s="8">
        <v>1.6954522643406105</v>
      </c>
      <c r="AC922" s="8">
        <v>4.6016313529093026E-3</v>
      </c>
      <c r="AD922" s="8">
        <v>0.47042015510302115</v>
      </c>
      <c r="AE922" s="8">
        <v>5.3843482232121517E-5</v>
      </c>
      <c r="AF922" s="8">
        <v>0.12956927093944998</v>
      </c>
      <c r="AG922" s="8">
        <v>0.12501349237600753</v>
      </c>
      <c r="AH922" s="8">
        <v>0.68587182119038914</v>
      </c>
      <c r="AI922" s="8">
        <v>1.6954522643406105</v>
      </c>
    </row>
    <row r="923" spans="24:35" x14ac:dyDescent="0.25">
      <c r="X923" t="str">
        <v>Malaysia</v>
      </c>
      <c r="Y923">
        <v>73.400000000000006</v>
      </c>
      <c r="Z923" s="8">
        <v>71.088523093675107</v>
      </c>
      <c r="AA923" s="8">
        <v>2.3114769063248986</v>
      </c>
      <c r="AB923" s="8">
        <v>2.3291125319554773</v>
      </c>
      <c r="AC923" s="8">
        <v>7.5718220517977785E-3</v>
      </c>
      <c r="AD923" s="8">
        <v>0.64527064329706174</v>
      </c>
      <c r="AE923" s="8">
        <v>1.6719817232612916E-4</v>
      </c>
      <c r="AF923" s="8">
        <v>0.12956927093944998</v>
      </c>
      <c r="AG923" s="8">
        <v>0.1260849740419058</v>
      </c>
      <c r="AH923" s="8">
        <v>0.80328739769590674</v>
      </c>
      <c r="AI923" s="8">
        <v>2.3291125319554773</v>
      </c>
    </row>
    <row r="924" spans="24:35" x14ac:dyDescent="0.25">
      <c r="X924" t="str">
        <v>Malaysia</v>
      </c>
      <c r="Y924">
        <v>73.2</v>
      </c>
      <c r="Z924" s="8">
        <v>71.717004579397837</v>
      </c>
      <c r="AA924" s="8">
        <v>1.4829954206021654</v>
      </c>
      <c r="AB924" s="8">
        <v>1.4899352303679378</v>
      </c>
      <c r="AC924" s="8">
        <v>4.6577929189973192E-3</v>
      </c>
      <c r="AD924" s="8">
        <v>0.41338574016060597</v>
      </c>
      <c r="AE924" s="8">
        <v>4.2088663744822099E-5</v>
      </c>
      <c r="AF924" s="8">
        <v>0.14798710972583889</v>
      </c>
      <c r="AG924" s="8">
        <v>0.12667735911111305</v>
      </c>
      <c r="AH924" s="8">
        <v>0.64295080695229401</v>
      </c>
      <c r="AI924" s="8">
        <v>1.4899352303679378</v>
      </c>
    </row>
    <row r="925" spans="24:35" x14ac:dyDescent="0.25">
      <c r="X925" t="str">
        <v>Malaysia</v>
      </c>
      <c r="Y925">
        <v>73.099999999999994</v>
      </c>
      <c r="Z925" s="8">
        <v>71.111404537098792</v>
      </c>
      <c r="AA925" s="8">
        <v>1.9885954629012019</v>
      </c>
      <c r="AB925" s="8">
        <v>1.9968522912662359</v>
      </c>
      <c r="AC925" s="8">
        <v>4.1349219474807576E-3</v>
      </c>
      <c r="AD925" s="8">
        <v>0.55417647306307605</v>
      </c>
      <c r="AE925" s="8">
        <v>6.7113421570367231E-5</v>
      </c>
      <c r="AF925" s="8">
        <v>0.14798710972583889</v>
      </c>
      <c r="AG925" s="8">
        <v>0.12801940753548446</v>
      </c>
      <c r="AH925" s="8">
        <v>0.74443030101083074</v>
      </c>
      <c r="AI925" s="8">
        <v>1.9968522912662359</v>
      </c>
    </row>
    <row r="926" spans="24:35" x14ac:dyDescent="0.25">
      <c r="X926" t="str">
        <v>Malaysia</v>
      </c>
      <c r="Y926">
        <v>72.900000000000006</v>
      </c>
      <c r="Z926" s="8">
        <v>73.035477182607096</v>
      </c>
      <c r="AA926" s="8">
        <v>-0.13547718260709019</v>
      </c>
      <c r="AB926" s="8">
        <v>-0.13625334510883566</v>
      </c>
      <c r="AC926" s="8">
        <v>5.6964656620026779E-3</v>
      </c>
      <c r="AD926" s="8">
        <v>-3.7784054295082574E-2</v>
      </c>
      <c r="AE926" s="8">
        <v>4.3047706002097487E-7</v>
      </c>
      <c r="AF926" s="8">
        <v>0.14798710972583889</v>
      </c>
      <c r="AG926" s="8">
        <v>0.12843425541014836</v>
      </c>
      <c r="AH926" s="8">
        <v>0.19438120869848138</v>
      </c>
      <c r="AI926" s="8">
        <v>-0.13625334510883566</v>
      </c>
    </row>
    <row r="927" spans="24:35" x14ac:dyDescent="0.25">
      <c r="X927" t="str">
        <v>Malaysia</v>
      </c>
      <c r="Y927">
        <v>72.7</v>
      </c>
      <c r="Z927" s="8">
        <v>70.692491450620537</v>
      </c>
      <c r="AA927" s="8">
        <v>2.007508549379466</v>
      </c>
      <c r="AB927" s="8">
        <v>2.0166610697952367</v>
      </c>
      <c r="AC927" s="8">
        <v>4.5384524711930213E-3</v>
      </c>
      <c r="AD927" s="8">
        <v>0.55956050162385806</v>
      </c>
      <c r="AE927" s="8">
        <v>7.5131801690945572E-5</v>
      </c>
      <c r="AF927" s="8">
        <v>0.14798710972583889</v>
      </c>
      <c r="AG927" s="8">
        <v>0.13196888733796364</v>
      </c>
      <c r="AH927" s="8">
        <v>0.74803776751167994</v>
      </c>
      <c r="AI927" s="8">
        <v>2.0166610697952367</v>
      </c>
    </row>
    <row r="928" spans="24:35" x14ac:dyDescent="0.25">
      <c r="X928" t="str">
        <v>Malaysia</v>
      </c>
      <c r="Y928">
        <v>72.400000000000006</v>
      </c>
      <c r="Z928" s="8">
        <v>70.089359277026745</v>
      </c>
      <c r="AA928" s="8">
        <v>2.3106407229732611</v>
      </c>
      <c r="AB928" s="8">
        <v>2.3220653878012087</v>
      </c>
      <c r="AC928" s="8">
        <v>4.9200444087260497E-3</v>
      </c>
      <c r="AD928" s="8">
        <v>0.64417716514417633</v>
      </c>
      <c r="AE928" s="8">
        <v>1.0798615937813414E-4</v>
      </c>
      <c r="AF928" s="8">
        <v>0.14798710972583889</v>
      </c>
      <c r="AG928" s="8">
        <v>0.13478331735096552</v>
      </c>
      <c r="AH928" s="8">
        <v>0.80260648212195262</v>
      </c>
      <c r="AI928" s="8">
        <v>2.3220653878012087</v>
      </c>
    </row>
    <row r="929" spans="24:35" x14ac:dyDescent="0.25">
      <c r="X929" t="str">
        <v>Maldives</v>
      </c>
      <c r="Y929">
        <v>78.2</v>
      </c>
      <c r="Z929" s="8">
        <v>73.835278884161397</v>
      </c>
      <c r="AA929" s="8">
        <v>4.3647211158386057</v>
      </c>
      <c r="AB929" s="8">
        <v>4.4468241388086511</v>
      </c>
      <c r="AC929" s="8">
        <v>1.8463294343824016E-2</v>
      </c>
      <c r="AD929" s="8">
        <v>1.2251947264989356</v>
      </c>
      <c r="AE929" s="8">
        <v>1.4861384989541058E-3</v>
      </c>
      <c r="AF929" s="8">
        <v>0.14798710972583889</v>
      </c>
      <c r="AG929" s="8">
        <v>0.13537314588423696</v>
      </c>
      <c r="AH929" s="8">
        <v>1.1068851460286815</v>
      </c>
      <c r="AI929" s="8">
        <v>4.4468241388086511</v>
      </c>
    </row>
    <row r="930" spans="24:35" x14ac:dyDescent="0.25">
      <c r="X930" t="str">
        <v>Maldives</v>
      </c>
      <c r="Y930">
        <v>77.900000000000006</v>
      </c>
      <c r="Z930" s="8">
        <v>73.023030502659878</v>
      </c>
      <c r="AA930" s="8">
        <v>4.8769694973401272</v>
      </c>
      <c r="AB930" s="8">
        <v>4.939087510734713</v>
      </c>
      <c r="AC930" s="8">
        <v>1.2576819758624918E-2</v>
      </c>
      <c r="AD930" s="8">
        <v>1.3648982343884835</v>
      </c>
      <c r="AE930" s="8">
        <v>1.2488620301004348E-3</v>
      </c>
      <c r="AF930" s="8">
        <v>0.14798710972583889</v>
      </c>
      <c r="AG930" s="8">
        <v>0.1365782586028966</v>
      </c>
      <c r="AH930" s="8">
        <v>1.1682885920818038</v>
      </c>
      <c r="AI930" s="8">
        <v>4.939087510734713</v>
      </c>
    </row>
    <row r="931" spans="24:35" x14ac:dyDescent="0.25">
      <c r="X931" t="str">
        <v>Maldives</v>
      </c>
      <c r="Y931">
        <v>77.599999999999994</v>
      </c>
      <c r="Z931" s="8">
        <v>72.318685557658398</v>
      </c>
      <c r="AA931" s="8">
        <v>5.2813144423415963</v>
      </c>
      <c r="AB931" s="8">
        <v>5.3316770968984013</v>
      </c>
      <c r="AC931" s="8">
        <v>9.4459311097633697E-3</v>
      </c>
      <c r="AD931" s="8">
        <v>1.4757229257293403</v>
      </c>
      <c r="AE931" s="8">
        <v>1.0930062242284619E-3</v>
      </c>
      <c r="AF931" s="8">
        <v>0.14798710972583889</v>
      </c>
      <c r="AG931" s="8">
        <v>0.14233826658708645</v>
      </c>
      <c r="AH931" s="8">
        <v>1.2147933675030254</v>
      </c>
      <c r="AI931" s="8">
        <v>5.3316770968984013</v>
      </c>
    </row>
    <row r="932" spans="24:35" x14ac:dyDescent="0.25">
      <c r="X932" t="str">
        <v>Maldives</v>
      </c>
      <c r="Y932">
        <v>77.3</v>
      </c>
      <c r="Z932" s="8">
        <v>71.557944969232324</v>
      </c>
      <c r="AA932" s="8">
        <v>5.7420550307676734</v>
      </c>
      <c r="AB932" s="8">
        <v>5.7856932823261316</v>
      </c>
      <c r="AC932" s="8">
        <v>7.5424412302951653E-3</v>
      </c>
      <c r="AD932" s="8">
        <v>1.602925250404734</v>
      </c>
      <c r="AE932" s="8">
        <v>1.0277155570611544E-3</v>
      </c>
      <c r="AF932" s="8">
        <v>0.14798710972583889</v>
      </c>
      <c r="AG932" s="8">
        <v>0.14265752657027481</v>
      </c>
      <c r="AH932" s="8">
        <v>1.2660668427870363</v>
      </c>
      <c r="AI932" s="8">
        <v>5.7856932823261316</v>
      </c>
    </row>
    <row r="933" spans="24:35" x14ac:dyDescent="0.25">
      <c r="X933" t="str">
        <v>Maldives</v>
      </c>
      <c r="Y933">
        <v>76.7</v>
      </c>
      <c r="Z933" s="8">
        <v>70.681460299415534</v>
      </c>
      <c r="AA933" s="8">
        <v>6.0185397005844692</v>
      </c>
      <c r="AB933" s="8">
        <v>6.0634647191746236</v>
      </c>
      <c r="AC933" s="8">
        <v>7.4091333372629156E-3</v>
      </c>
      <c r="AD933" s="8">
        <v>1.6799945933592966</v>
      </c>
      <c r="AE933" s="8">
        <v>1.1088155376742109E-3</v>
      </c>
      <c r="AF933" s="8">
        <v>0.14798710972583889</v>
      </c>
      <c r="AG933" s="8">
        <v>0.14364152071704589</v>
      </c>
      <c r="AH933" s="8">
        <v>1.2961460540229626</v>
      </c>
      <c r="AI933" s="8">
        <v>6.0634647191746236</v>
      </c>
    </row>
    <row r="934" spans="24:35" x14ac:dyDescent="0.25">
      <c r="X934" t="str">
        <v>Maldives</v>
      </c>
      <c r="Y934">
        <v>76.3</v>
      </c>
      <c r="Z934" s="8">
        <v>70.917497763280551</v>
      </c>
      <c r="AA934" s="8">
        <v>5.3825022367194464</v>
      </c>
      <c r="AB934" s="8">
        <v>5.4292943277145671</v>
      </c>
      <c r="AC934" s="8">
        <v>8.6184480285520972E-3</v>
      </c>
      <c r="AD934" s="8">
        <v>1.5033693582290448</v>
      </c>
      <c r="AE934" s="8">
        <v>1.0341082939652533E-3</v>
      </c>
      <c r="AF934" s="8">
        <v>0.16337348484333708</v>
      </c>
      <c r="AG934" s="8">
        <v>0.14509758767560693</v>
      </c>
      <c r="AH934" s="8">
        <v>1.2261196345500078</v>
      </c>
      <c r="AI934" s="8">
        <v>5.4292943277145671</v>
      </c>
    </row>
    <row r="935" spans="24:35" x14ac:dyDescent="0.25">
      <c r="X935" t="str">
        <v>Maldives</v>
      </c>
      <c r="Y935">
        <v>75.900000000000006</v>
      </c>
      <c r="Z935" s="8">
        <v>70.51745466693562</v>
      </c>
      <c r="AA935" s="8">
        <v>5.3825453330643853</v>
      </c>
      <c r="AB935" s="8">
        <v>5.4371968875679269</v>
      </c>
      <c r="AC935" s="8">
        <v>1.0051420912952729E-2</v>
      </c>
      <c r="AD935" s="8">
        <v>1.5044690910866605</v>
      </c>
      <c r="AE935" s="8">
        <v>1.2095609619135654E-3</v>
      </c>
      <c r="AF935" s="8">
        <v>0.16337348484333708</v>
      </c>
      <c r="AG935" s="8">
        <v>0.14830293334009603</v>
      </c>
      <c r="AH935" s="8">
        <v>1.2265680132331271</v>
      </c>
      <c r="AI935" s="8">
        <v>5.4371968875679269</v>
      </c>
    </row>
    <row r="936" spans="24:35" x14ac:dyDescent="0.25">
      <c r="X936" t="str">
        <v>Maldives</v>
      </c>
      <c r="Y936">
        <v>75.400000000000006</v>
      </c>
      <c r="Z936" s="8">
        <v>70.372282939556655</v>
      </c>
      <c r="AA936" s="8">
        <v>5.0277170604433508</v>
      </c>
      <c r="AB936" s="8">
        <v>5.0630222241657732</v>
      </c>
      <c r="AC936" s="8">
        <v>6.9731401837249078E-3</v>
      </c>
      <c r="AD936" s="8">
        <v>1.4031116265490602</v>
      </c>
      <c r="AE936" s="8">
        <v>7.2760930793105104E-4</v>
      </c>
      <c r="AF936" s="8">
        <v>0.16337348484333708</v>
      </c>
      <c r="AG936" s="8">
        <v>0.15142537769968076</v>
      </c>
      <c r="AH936" s="8">
        <v>1.1845301290170125</v>
      </c>
      <c r="AI936" s="8">
        <v>5.0630222241657732</v>
      </c>
    </row>
    <row r="937" spans="24:35" x14ac:dyDescent="0.25">
      <c r="X937" t="str">
        <v>Maldives</v>
      </c>
      <c r="Y937">
        <v>75</v>
      </c>
      <c r="Z937" s="8">
        <v>70.602594257275072</v>
      </c>
      <c r="AA937" s="8">
        <v>4.3974057427249278</v>
      </c>
      <c r="AB937" s="8">
        <v>4.4292098591494806</v>
      </c>
      <c r="AC937" s="8">
        <v>7.1805395174163733E-3</v>
      </c>
      <c r="AD937" s="8">
        <v>1.2273354837292088</v>
      </c>
      <c r="AE937" s="8">
        <v>5.734027548684557E-4</v>
      </c>
      <c r="AF937" s="8">
        <v>0.16337348484333708</v>
      </c>
      <c r="AG937" s="8">
        <v>0.15299864926503154</v>
      </c>
      <c r="AH937" s="8">
        <v>1.1078517426665035</v>
      </c>
      <c r="AI937" s="8">
        <v>4.4292098591494806</v>
      </c>
    </row>
    <row r="938" spans="24:35" x14ac:dyDescent="0.25">
      <c r="X938" t="str">
        <v>Maldives</v>
      </c>
      <c r="Y938">
        <v>74.3</v>
      </c>
      <c r="Z938" s="8">
        <v>70.751450954979703</v>
      </c>
      <c r="AA938" s="8">
        <v>3.5485490450202946</v>
      </c>
      <c r="AB938" s="8">
        <v>3.5810678954204014</v>
      </c>
      <c r="AC938" s="8">
        <v>9.0807690191222236E-3</v>
      </c>
      <c r="AD938" s="8">
        <v>0.99136498452954991</v>
      </c>
      <c r="AE938" s="8">
        <v>4.7402137073803742E-4</v>
      </c>
      <c r="AF938" s="8">
        <v>0.16337348484333708</v>
      </c>
      <c r="AG938" s="8">
        <v>0.15514644519054183</v>
      </c>
      <c r="AH938" s="8">
        <v>0.99567313136869873</v>
      </c>
      <c r="AI938" s="8">
        <v>3.5810678954204014</v>
      </c>
    </row>
    <row r="939" spans="24:35" x14ac:dyDescent="0.25">
      <c r="X939" t="str">
        <v>Maldives</v>
      </c>
      <c r="Y939">
        <v>73.400000000000006</v>
      </c>
      <c r="Z939" s="8">
        <v>71.70956958870714</v>
      </c>
      <c r="AA939" s="8">
        <v>1.6904304112928656</v>
      </c>
      <c r="AB939" s="8">
        <v>1.7042616286548251</v>
      </c>
      <c r="AC939" s="8">
        <v>8.1156655348020336E-3</v>
      </c>
      <c r="AD939" s="8">
        <v>0.47202899152377215</v>
      </c>
      <c r="AE939" s="8">
        <v>9.5950414463730386E-5</v>
      </c>
      <c r="AF939" s="8">
        <v>0.16337348484333708</v>
      </c>
      <c r="AG939" s="8">
        <v>0.15569291640440952</v>
      </c>
      <c r="AH939" s="8">
        <v>0.68704366056588584</v>
      </c>
      <c r="AI939" s="8">
        <v>1.7042616286548251</v>
      </c>
    </row>
    <row r="940" spans="24:35" x14ac:dyDescent="0.25">
      <c r="X940" t="str">
        <v>Maldives</v>
      </c>
      <c r="Y940">
        <v>72.7</v>
      </c>
      <c r="Z940" s="8">
        <v>69.533545731557183</v>
      </c>
      <c r="AA940" s="8">
        <v>3.1664542684428199</v>
      </c>
      <c r="AB940" s="8">
        <v>3.1875628876956985</v>
      </c>
      <c r="AC940" s="8">
        <v>6.6221812703241524E-3</v>
      </c>
      <c r="AD940" s="8">
        <v>0.88352304698801554</v>
      </c>
      <c r="AE940" s="8">
        <v>2.7388532985402579E-4</v>
      </c>
      <c r="AF940" s="8">
        <v>0.16337348484333708</v>
      </c>
      <c r="AG940" s="8">
        <v>0.1622864371840777</v>
      </c>
      <c r="AH940" s="8">
        <v>0.93995906665557283</v>
      </c>
      <c r="AI940" s="8">
        <v>3.1875628876956985</v>
      </c>
    </row>
    <row r="941" spans="24:35" x14ac:dyDescent="0.25">
      <c r="X941" t="str">
        <v>Maldives</v>
      </c>
      <c r="Y941">
        <v>71.8</v>
      </c>
      <c r="Z941" s="8">
        <v>69.191695141019466</v>
      </c>
      <c r="AA941" s="8">
        <v>2.6083048589805315</v>
      </c>
      <c r="AB941" s="8">
        <v>2.6258894442780258</v>
      </c>
      <c r="AC941" s="8">
        <v>6.6966205815755624E-3</v>
      </c>
      <c r="AD941" s="8">
        <v>0.72781212370276349</v>
      </c>
      <c r="AE941" s="8">
        <v>1.8795710649399596E-4</v>
      </c>
      <c r="AF941" s="8">
        <v>0.16337348484333708</v>
      </c>
      <c r="AG941" s="8">
        <v>0.16484127895643255</v>
      </c>
      <c r="AH941" s="8">
        <v>0.8531190559955647</v>
      </c>
      <c r="AI941" s="8">
        <v>2.6258894442780258</v>
      </c>
    </row>
    <row r="942" spans="24:35" x14ac:dyDescent="0.25">
      <c r="X942" t="str">
        <v>Maldives</v>
      </c>
      <c r="Y942">
        <v>78</v>
      </c>
      <c r="Z942" s="8">
        <v>68.828214277937079</v>
      </c>
      <c r="AA942" s="8">
        <v>9.1717857220629213</v>
      </c>
      <c r="AB942" s="8">
        <v>9.2327285787228881</v>
      </c>
      <c r="AC942" s="8">
        <v>6.600741713604745E-3</v>
      </c>
      <c r="AD942" s="8">
        <v>2.5591390038416884</v>
      </c>
      <c r="AE942" s="8">
        <v>2.2903563525906619E-3</v>
      </c>
      <c r="AF942" s="8">
        <v>0.16337348484333708</v>
      </c>
      <c r="AG942" s="8">
        <v>0.16539571606184181</v>
      </c>
      <c r="AH942" s="8">
        <v>1.5997309160736028</v>
      </c>
      <c r="AI942" s="8">
        <v>9.2327285787228881</v>
      </c>
    </row>
    <row r="943" spans="24:35" x14ac:dyDescent="0.25">
      <c r="X943" t="str">
        <v>Maldives</v>
      </c>
      <c r="Y943">
        <v>69.599999999999994</v>
      </c>
      <c r="Z943" s="8">
        <v>68.430730311139271</v>
      </c>
      <c r="AA943" s="8">
        <v>1.169269688860723</v>
      </c>
      <c r="AB943" s="8">
        <v>1.1778191489811829</v>
      </c>
      <c r="AC943" s="8">
        <v>7.2587206005738014E-3</v>
      </c>
      <c r="AD943" s="8">
        <v>0.32636121625227843</v>
      </c>
      <c r="AE943" s="8">
        <v>4.0989015213510414E-5</v>
      </c>
      <c r="AF943" s="8">
        <v>0.16337348484333708</v>
      </c>
      <c r="AG943" s="8">
        <v>0.16605799832503182</v>
      </c>
      <c r="AH943" s="8">
        <v>0.57128033070663164</v>
      </c>
      <c r="AI943" s="8">
        <v>1.1778191489811829</v>
      </c>
    </row>
    <row r="944" spans="24:35" x14ac:dyDescent="0.25">
      <c r="X944" t="str">
        <v>Mali</v>
      </c>
      <c r="Y944">
        <v>57.8</v>
      </c>
      <c r="Z944" s="8">
        <v>60.393742170459149</v>
      </c>
      <c r="AA944" s="8">
        <v>-2.5937421704591515</v>
      </c>
      <c r="AB944" s="8">
        <v>-2.6022471948874673</v>
      </c>
      <c r="AC944" s="8">
        <v>3.2683383980680555E-3</v>
      </c>
      <c r="AD944" s="8">
        <v>-0.72250285546419091</v>
      </c>
      <c r="AE944" s="8">
        <v>9.0089524978686917E-5</v>
      </c>
      <c r="AF944" s="8">
        <v>0.16337348484333708</v>
      </c>
      <c r="AG944" s="8">
        <v>0.16719648217594898</v>
      </c>
      <c r="AH944" s="8">
        <v>0.85000167968315854</v>
      </c>
      <c r="AI944" s="8">
        <v>-2.6022471948874673</v>
      </c>
    </row>
    <row r="945" spans="24:35" x14ac:dyDescent="0.25">
      <c r="X945" t="str">
        <v>Mali</v>
      </c>
      <c r="Y945">
        <v>57.3</v>
      </c>
      <c r="Z945" s="8">
        <v>59.480797259055038</v>
      </c>
      <c r="AA945" s="8">
        <v>-2.1807972590550406</v>
      </c>
      <c r="AB945" s="8">
        <v>-2.2051098197237051</v>
      </c>
      <c r="AC945" s="8">
        <v>1.1025555485354759E-2</v>
      </c>
      <c r="AD945" s="8">
        <v>-0.60985227705489142</v>
      </c>
      <c r="AE945" s="8">
        <v>2.1822831945074157E-4</v>
      </c>
      <c r="AF945" s="8">
        <v>0.16337348484333708</v>
      </c>
      <c r="AG945" s="8">
        <v>0.16742628405469343</v>
      </c>
      <c r="AH945" s="8">
        <v>0.78093039193957059</v>
      </c>
      <c r="AI945" s="8">
        <v>-2.2051098197237051</v>
      </c>
    </row>
    <row r="946" spans="24:35" x14ac:dyDescent="0.25">
      <c r="X946" t="str">
        <v>Mali</v>
      </c>
      <c r="Y946">
        <v>57.2</v>
      </c>
      <c r="Z946" s="8">
        <v>63.685283585778691</v>
      </c>
      <c r="AA946" s="8">
        <v>-6.4852835857786886</v>
      </c>
      <c r="AB946" s="8">
        <v>-6.5272572251553251</v>
      </c>
      <c r="AC946" s="8">
        <v>6.4305171266844808E-3</v>
      </c>
      <c r="AD946" s="8">
        <v>-1.8093881484033418</v>
      </c>
      <c r="AE946" s="8">
        <v>1.1152122650341168E-3</v>
      </c>
      <c r="AF946" s="8">
        <v>0.16337348484333708</v>
      </c>
      <c r="AG946" s="8">
        <v>0.16754586903368021</v>
      </c>
      <c r="AH946" s="8">
        <v>1.3451349926320932</v>
      </c>
      <c r="AI946" s="8">
        <v>-6.5272572251553251</v>
      </c>
    </row>
    <row r="947" spans="24:35" x14ac:dyDescent="0.25">
      <c r="X947" t="str">
        <v>Mali</v>
      </c>
      <c r="Y947">
        <v>56.8</v>
      </c>
      <c r="Z947" s="8">
        <v>59.222148400169289</v>
      </c>
      <c r="AA947" s="8">
        <v>-2.4221484001692914</v>
      </c>
      <c r="AB947" s="8">
        <v>-2.4312982052134533</v>
      </c>
      <c r="AC947" s="8">
        <v>3.7633413394301237E-3</v>
      </c>
      <c r="AD947" s="8">
        <v>-0.67487195428744173</v>
      </c>
      <c r="AE947" s="8">
        <v>9.0552459913351797E-5</v>
      </c>
      <c r="AF947" s="8">
        <v>0.18343432307636306</v>
      </c>
      <c r="AG947" s="8">
        <v>0.16994681990148855</v>
      </c>
      <c r="AH947" s="8">
        <v>0.82150590642273635</v>
      </c>
      <c r="AI947" s="8">
        <v>-2.4312982052134533</v>
      </c>
    </row>
    <row r="948" spans="24:35" x14ac:dyDescent="0.25">
      <c r="X948" t="str">
        <v>Mali</v>
      </c>
      <c r="Y948">
        <v>56.5</v>
      </c>
      <c r="Z948" s="8">
        <v>58.256592279059547</v>
      </c>
      <c r="AA948" s="8">
        <v>-1.7565922790595465</v>
      </c>
      <c r="AB948" s="8">
        <v>-1.7648972310212476</v>
      </c>
      <c r="AC948" s="8">
        <v>4.7056292092970478E-3</v>
      </c>
      <c r="AD948" s="8">
        <v>-0.48966277267082026</v>
      </c>
      <c r="AE948" s="8">
        <v>5.9663225588212452E-5</v>
      </c>
      <c r="AF948" s="8">
        <v>0.18343432307636306</v>
      </c>
      <c r="AG948" s="8">
        <v>0.16995652865270386</v>
      </c>
      <c r="AH948" s="8">
        <v>0.69975908187805624</v>
      </c>
      <c r="AI948" s="8">
        <v>-1.7648972310212476</v>
      </c>
    </row>
    <row r="949" spans="24:35" x14ac:dyDescent="0.25">
      <c r="X949" t="str">
        <v>Mali</v>
      </c>
      <c r="Y949">
        <v>56</v>
      </c>
      <c r="Z949" s="8">
        <v>57.868753851963682</v>
      </c>
      <c r="AA949" s="8">
        <v>-1.8687538519636817</v>
      </c>
      <c r="AB949" s="8">
        <v>-1.8784743336193661</v>
      </c>
      <c r="AC949" s="8">
        <v>5.1746683368067998E-3</v>
      </c>
      <c r="AD949" s="8">
        <v>-0.52105140938028316</v>
      </c>
      <c r="AE949" s="8">
        <v>7.4326423077163262E-5</v>
      </c>
      <c r="AF949" s="8">
        <v>0.18343432307636306</v>
      </c>
      <c r="AG949" s="8">
        <v>0.17093363292970265</v>
      </c>
      <c r="AH949" s="8">
        <v>0.72183890819232177</v>
      </c>
      <c r="AI949" s="8">
        <v>-1.8784743336193661</v>
      </c>
    </row>
    <row r="950" spans="24:35" x14ac:dyDescent="0.25">
      <c r="X950" t="str">
        <v>Mali</v>
      </c>
      <c r="Y950">
        <v>55.5</v>
      </c>
      <c r="Z950" s="8">
        <v>56.936626813370218</v>
      </c>
      <c r="AA950" s="8">
        <v>-1.4366268133702178</v>
      </c>
      <c r="AB950" s="8">
        <v>-1.4454275632884686</v>
      </c>
      <c r="AC950" s="8">
        <v>6.0886827827112203E-3</v>
      </c>
      <c r="AD950" s="8">
        <v>-0.40074862579903292</v>
      </c>
      <c r="AE950" s="8">
        <v>5.1780494668969119E-5</v>
      </c>
      <c r="AF950" s="8">
        <v>0.18343432307636306</v>
      </c>
      <c r="AG950" s="8">
        <v>0.17130516363601478</v>
      </c>
      <c r="AH950" s="8">
        <v>0.6330470960355421</v>
      </c>
      <c r="AI950" s="8">
        <v>-1.4454275632884686</v>
      </c>
    </row>
    <row r="951" spans="24:35" x14ac:dyDescent="0.25">
      <c r="X951" t="str">
        <v>Mali</v>
      </c>
      <c r="Y951">
        <v>55</v>
      </c>
      <c r="Z951" s="8">
        <v>57.333063229493881</v>
      </c>
      <c r="AA951" s="8">
        <v>-2.3330632294938809</v>
      </c>
      <c r="AB951" s="8">
        <v>-2.3458761561511623</v>
      </c>
      <c r="AC951" s="8">
        <v>5.4618938956708099E-3</v>
      </c>
      <c r="AD951" s="8">
        <v>-0.65060543475110411</v>
      </c>
      <c r="AE951" s="8">
        <v>1.2234989580522148E-4</v>
      </c>
      <c r="AF951" s="8">
        <v>0.18343432307636306</v>
      </c>
      <c r="AG951" s="8">
        <v>0.17137139459338691</v>
      </c>
      <c r="AH951" s="8">
        <v>0.80660116213101507</v>
      </c>
      <c r="AI951" s="8">
        <v>-2.3458761561511623</v>
      </c>
    </row>
    <row r="952" spans="24:35" x14ac:dyDescent="0.25">
      <c r="X952" t="str">
        <v>Mali</v>
      </c>
      <c r="Y952">
        <v>54.3</v>
      </c>
      <c r="Z952" s="8">
        <v>57.124745996104622</v>
      </c>
      <c r="AA952" s="8">
        <v>-2.8247459961046246</v>
      </c>
      <c r="AB952" s="8">
        <v>-2.8619643434429052</v>
      </c>
      <c r="AC952" s="8">
        <v>1.3004476251967299E-2</v>
      </c>
      <c r="AD952" s="8">
        <v>-0.79072178111453095</v>
      </c>
      <c r="AE952" s="8">
        <v>4.3358224114999815E-4</v>
      </c>
      <c r="AF952" s="8">
        <v>0.18343432307636306</v>
      </c>
      <c r="AG952" s="8">
        <v>0.17301389471960835</v>
      </c>
      <c r="AH952" s="8">
        <v>0.88922538263059658</v>
      </c>
      <c r="AI952" s="8">
        <v>-2.8619643434429052</v>
      </c>
    </row>
    <row r="953" spans="24:35" x14ac:dyDescent="0.25">
      <c r="X953" t="str">
        <v>Mali</v>
      </c>
      <c r="Y953">
        <v>53.6</v>
      </c>
      <c r="Z953" s="8">
        <v>60.369136863920424</v>
      </c>
      <c r="AA953" s="8">
        <v>-6.7691368639204228</v>
      </c>
      <c r="AB953" s="8">
        <v>-6.8431089290446332</v>
      </c>
      <c r="AC953" s="8">
        <v>1.0809716152587627E-2</v>
      </c>
      <c r="AD953" s="8">
        <v>-1.892758764650303</v>
      </c>
      <c r="AE953" s="8">
        <v>2.0604941180473041E-3</v>
      </c>
      <c r="AF953" s="8">
        <v>0.18343432307636306</v>
      </c>
      <c r="AG953" s="8">
        <v>0.17662956266477428</v>
      </c>
      <c r="AH953" s="8">
        <v>1.3757756956169502</v>
      </c>
      <c r="AI953" s="8">
        <v>-6.8431089290446332</v>
      </c>
    </row>
    <row r="954" spans="24:35" x14ac:dyDescent="0.25">
      <c r="X954" t="str">
        <v>Mali</v>
      </c>
      <c r="Y954">
        <v>52.8</v>
      </c>
      <c r="Z954" s="8">
        <v>55.349195419370105</v>
      </c>
      <c r="AA954" s="8">
        <v>-2.5491954193701076</v>
      </c>
      <c r="AB954" s="8">
        <v>-2.5923304749326319</v>
      </c>
      <c r="AC954" s="8">
        <v>1.6639489439958483E-2</v>
      </c>
      <c r="AD954" s="8">
        <v>-0.71490550151828647</v>
      </c>
      <c r="AE954" s="8">
        <v>4.5516714876819462E-4</v>
      </c>
      <c r="AF954" s="8">
        <v>0.18343432307636306</v>
      </c>
      <c r="AG954" s="8">
        <v>0.17972533929995393</v>
      </c>
      <c r="AH954" s="8">
        <v>0.84552084629433377</v>
      </c>
      <c r="AI954" s="8">
        <v>-2.5923304749326319</v>
      </c>
    </row>
    <row r="955" spans="24:35" x14ac:dyDescent="0.25">
      <c r="X955" t="str">
        <v>Mali</v>
      </c>
      <c r="Y955">
        <v>52</v>
      </c>
      <c r="Z955" s="8">
        <v>54.979345566718408</v>
      </c>
      <c r="AA955" s="8">
        <v>-2.9793455667184077</v>
      </c>
      <c r="AB955" s="8">
        <v>-3.0115941067242153</v>
      </c>
      <c r="AC955" s="8">
        <v>1.0708129602792098E-2</v>
      </c>
      <c r="AD955" s="8">
        <v>-0.83302982453363039</v>
      </c>
      <c r="AE955" s="8">
        <v>3.9532718385279009E-4</v>
      </c>
      <c r="AF955" s="8">
        <v>0.18343432307636306</v>
      </c>
      <c r="AG955" s="8">
        <v>0.18079542978579907</v>
      </c>
      <c r="AH955" s="8">
        <v>0.91270467542005629</v>
      </c>
      <c r="AI955" s="8">
        <v>-3.0115941067242153</v>
      </c>
    </row>
    <row r="956" spans="24:35" x14ac:dyDescent="0.25">
      <c r="X956" t="str">
        <v>Malta</v>
      </c>
      <c r="Y956">
        <v>81.400000000000006</v>
      </c>
      <c r="Z956" s="8">
        <v>78.117108308987625</v>
      </c>
      <c r="AA956" s="8">
        <v>3.2828916910123809</v>
      </c>
      <c r="AB956" s="8">
        <v>3.334130573860389</v>
      </c>
      <c r="AC956" s="8">
        <v>1.5367989259245476E-2</v>
      </c>
      <c r="AD956" s="8">
        <v>0.92007127306490888</v>
      </c>
      <c r="AE956" s="8">
        <v>6.953964014116584E-4</v>
      </c>
      <c r="AF956" s="8">
        <v>0.18343432307636306</v>
      </c>
      <c r="AG956" s="8">
        <v>0.18129113940366121</v>
      </c>
      <c r="AH956" s="8">
        <v>0.95920345759641046</v>
      </c>
      <c r="AI956" s="8">
        <v>3.334130573860389</v>
      </c>
    </row>
    <row r="957" spans="24:35" x14ac:dyDescent="0.25">
      <c r="X957" t="str">
        <v>Malta</v>
      </c>
      <c r="Y957">
        <v>81.099999999999994</v>
      </c>
      <c r="Z957" s="8">
        <v>77.315870007273077</v>
      </c>
      <c r="AA957" s="8">
        <v>3.7841299927269176</v>
      </c>
      <c r="AB957" s="8">
        <v>3.8024003877438415</v>
      </c>
      <c r="AC957" s="8">
        <v>4.8049634845962093E-3</v>
      </c>
      <c r="AD957" s="8">
        <v>1.0549061834722149</v>
      </c>
      <c r="AE957" s="8">
        <v>2.8278473709385986E-4</v>
      </c>
      <c r="AF957" s="8">
        <v>0.18343432307636306</v>
      </c>
      <c r="AG957" s="8">
        <v>0.18144563310260065</v>
      </c>
      <c r="AH957" s="8">
        <v>1.0270862590221985</v>
      </c>
      <c r="AI957" s="8">
        <v>3.8024003877438415</v>
      </c>
    </row>
    <row r="958" spans="24:35" x14ac:dyDescent="0.25">
      <c r="X958" t="str">
        <v>Malta</v>
      </c>
      <c r="Y958">
        <v>81</v>
      </c>
      <c r="Z958" s="8">
        <v>77.174277260029356</v>
      </c>
      <c r="AA958" s="8">
        <v>3.8257227399706437</v>
      </c>
      <c r="AB958" s="8">
        <v>3.8436041700290762</v>
      </c>
      <c r="AC958" s="8">
        <v>4.6522558690786069E-3</v>
      </c>
      <c r="AD958" s="8">
        <v>1.0664192253398381</v>
      </c>
      <c r="AE958" s="8">
        <v>2.797635220368174E-4</v>
      </c>
      <c r="AF958" s="8">
        <v>0.18343432307636306</v>
      </c>
      <c r="AG958" s="8">
        <v>0.18146222648334254</v>
      </c>
      <c r="AH958" s="8">
        <v>1.0326757600233667</v>
      </c>
      <c r="AI958" s="8">
        <v>3.8436041700290762</v>
      </c>
    </row>
    <row r="959" spans="24:35" x14ac:dyDescent="0.25">
      <c r="X959" t="str">
        <v>Malta</v>
      </c>
      <c r="Y959">
        <v>87</v>
      </c>
      <c r="Z959" s="8">
        <v>79.331937345311673</v>
      </c>
      <c r="AA959" s="8">
        <v>7.6680626546883275</v>
      </c>
      <c r="AB959" s="8">
        <v>7.7019151226385292</v>
      </c>
      <c r="AC959" s="8">
        <v>4.395331214531074E-3</v>
      </c>
      <c r="AD959" s="8">
        <v>2.1371946694014405</v>
      </c>
      <c r="AE959" s="8">
        <v>1.0613026446529418E-3</v>
      </c>
      <c r="AF959" s="8">
        <v>0.18343432307636306</v>
      </c>
      <c r="AG959" s="8">
        <v>0.18297136026215818</v>
      </c>
      <c r="AH959" s="8">
        <v>1.4619147271306356</v>
      </c>
      <c r="AI959" s="8">
        <v>7.7019151226385292</v>
      </c>
    </row>
    <row r="960" spans="24:35" x14ac:dyDescent="0.25">
      <c r="X960" t="str">
        <v>Malta</v>
      </c>
      <c r="Y960">
        <v>83</v>
      </c>
      <c r="Z960" s="8">
        <v>76.919719448248912</v>
      </c>
      <c r="AA960" s="8">
        <v>6.0802805517510876</v>
      </c>
      <c r="AB960" s="8">
        <v>6.1029687296233446</v>
      </c>
      <c r="AC960" s="8">
        <v>3.7175641687512452E-3</v>
      </c>
      <c r="AD960" s="8">
        <v>1.6940813971086803</v>
      </c>
      <c r="AE960" s="8">
        <v>5.6362590499084301E-4</v>
      </c>
      <c r="AF960" s="8">
        <v>0.18343432307636306</v>
      </c>
      <c r="AG960" s="8">
        <v>0.18331294617480129</v>
      </c>
      <c r="AH960" s="8">
        <v>1.3015688215029892</v>
      </c>
      <c r="AI960" s="8">
        <v>6.1029687296233446</v>
      </c>
    </row>
    <row r="961" spans="24:35" x14ac:dyDescent="0.25">
      <c r="X961" t="str">
        <v>Malta</v>
      </c>
      <c r="Y961">
        <v>82</v>
      </c>
      <c r="Z961" s="8">
        <v>76.602411941957854</v>
      </c>
      <c r="AA961" s="8">
        <v>5.397588058042146</v>
      </c>
      <c r="AB961" s="8">
        <v>5.4193045471511088</v>
      </c>
      <c r="AC961" s="8">
        <v>4.0072464870754424E-3</v>
      </c>
      <c r="AD961" s="8">
        <v>1.5040890125600428</v>
      </c>
      <c r="AE961" s="8">
        <v>4.7905276888452901E-4</v>
      </c>
      <c r="AF961" s="8">
        <v>0.18343432307636306</v>
      </c>
      <c r="AG961" s="8">
        <v>0.18690054045717522</v>
      </c>
      <c r="AH961" s="8">
        <v>1.2264130676733851</v>
      </c>
      <c r="AI961" s="8">
        <v>5.4193045471511088</v>
      </c>
    </row>
    <row r="962" spans="24:35" x14ac:dyDescent="0.25">
      <c r="X962" t="str">
        <v>Malta</v>
      </c>
      <c r="Y962">
        <v>80</v>
      </c>
      <c r="Z962" s="8">
        <v>77.844943145633394</v>
      </c>
      <c r="AA962" s="8">
        <v>2.155056854366606</v>
      </c>
      <c r="AB962" s="8">
        <v>2.1650317371189298</v>
      </c>
      <c r="AC962" s="8">
        <v>4.6072686054928627E-3</v>
      </c>
      <c r="AD962" s="8">
        <v>0.60070796626073808</v>
      </c>
      <c r="AE962" s="8">
        <v>8.7906755090170899E-5</v>
      </c>
      <c r="AF962" s="8">
        <v>0.206674078513852</v>
      </c>
      <c r="AG962" s="8">
        <v>0.19141212997836787</v>
      </c>
      <c r="AH962" s="8">
        <v>0.77505352477150768</v>
      </c>
      <c r="AI962" s="8">
        <v>2.1650317371189298</v>
      </c>
    </row>
    <row r="963" spans="24:35" x14ac:dyDescent="0.25">
      <c r="X963" t="str">
        <v>Malta</v>
      </c>
      <c r="Y963">
        <v>79.599999999999994</v>
      </c>
      <c r="Z963" s="8">
        <v>77.604583962199001</v>
      </c>
      <c r="AA963" s="8">
        <v>1.9954160378009931</v>
      </c>
      <c r="AB963" s="8">
        <v>2.002425403848004</v>
      </c>
      <c r="AC963" s="8">
        <v>3.5004380355649202E-3</v>
      </c>
      <c r="AD963" s="8">
        <v>0.55590015376579516</v>
      </c>
      <c r="AE963" s="8">
        <v>5.713276852027019E-5</v>
      </c>
      <c r="AF963" s="8">
        <v>0.206674078513852</v>
      </c>
      <c r="AG963" s="8">
        <v>0.19979224922767844</v>
      </c>
      <c r="AH963" s="8">
        <v>0.74558712017161022</v>
      </c>
      <c r="AI963" s="8">
        <v>2.002425403848004</v>
      </c>
    </row>
    <row r="964" spans="24:35" x14ac:dyDescent="0.25">
      <c r="X964" t="str">
        <v>Malta</v>
      </c>
      <c r="Y964">
        <v>79.3</v>
      </c>
      <c r="Z964" s="8">
        <v>77.980603528633694</v>
      </c>
      <c r="AA964" s="8">
        <v>1.3193964713663036</v>
      </c>
      <c r="AB964" s="8">
        <v>1.3233789413380428</v>
      </c>
      <c r="AC964" s="8">
        <v>3.0093194377965324E-3</v>
      </c>
      <c r="AD964" s="8">
        <v>0.36747826789152899</v>
      </c>
      <c r="AE964" s="8">
        <v>2.1452944636063653E-5</v>
      </c>
      <c r="AF964" s="8">
        <v>0.206674078513852</v>
      </c>
      <c r="AG964" s="8">
        <v>0.20033017874418096</v>
      </c>
      <c r="AH964" s="8">
        <v>0.60619985804314491</v>
      </c>
      <c r="AI964" s="8">
        <v>1.3233789413380428</v>
      </c>
    </row>
    <row r="965" spans="24:35" x14ac:dyDescent="0.25">
      <c r="X965" t="str">
        <v>Malta</v>
      </c>
      <c r="Y965">
        <v>79</v>
      </c>
      <c r="Z965" s="8">
        <v>78.158795833385938</v>
      </c>
      <c r="AA965" s="8">
        <v>0.84120416661406239</v>
      </c>
      <c r="AB965" s="8">
        <v>0.8434672461096322</v>
      </c>
      <c r="AC965" s="8">
        <v>2.6830674291241129E-3</v>
      </c>
      <c r="AD965" s="8">
        <v>0.23425383559652047</v>
      </c>
      <c r="AE965" s="8">
        <v>7.7699498351123703E-6</v>
      </c>
      <c r="AF965" s="8">
        <v>0.206674078513852</v>
      </c>
      <c r="AG965" s="8">
        <v>0.20123114023931407</v>
      </c>
      <c r="AH965" s="8">
        <v>0.48399776404082745</v>
      </c>
      <c r="AI965" s="8">
        <v>0.8434672461096322</v>
      </c>
    </row>
    <row r="966" spans="24:35" x14ac:dyDescent="0.25">
      <c r="X966" t="str">
        <v>Malta</v>
      </c>
      <c r="Y966">
        <v>78.7</v>
      </c>
      <c r="Z966" s="8">
        <v>76.414411617472908</v>
      </c>
      <c r="AA966" s="8">
        <v>2.2855883825270951</v>
      </c>
      <c r="AB966" s="8">
        <v>2.2923805744396155</v>
      </c>
      <c r="AC966" s="8">
        <v>2.9629425359184274E-3</v>
      </c>
      <c r="AD966" s="8">
        <v>0.63656720627355501</v>
      </c>
      <c r="AE966" s="8">
        <v>6.3379214229722142E-5</v>
      </c>
      <c r="AF966" s="8">
        <v>0.206674078513852</v>
      </c>
      <c r="AG966" s="8">
        <v>0.2015218293281546</v>
      </c>
      <c r="AH966" s="8">
        <v>0.79785161920845593</v>
      </c>
      <c r="AI966" s="8">
        <v>2.2923805744396155</v>
      </c>
    </row>
    <row r="967" spans="24:35" x14ac:dyDescent="0.25">
      <c r="X967" t="str">
        <v>Malta</v>
      </c>
      <c r="Y967">
        <v>78.5</v>
      </c>
      <c r="Z967" s="8">
        <v>76.756369659020237</v>
      </c>
      <c r="AA967" s="8">
        <v>1.7436303409797631</v>
      </c>
      <c r="AB967" s="8">
        <v>1.7483464428155238</v>
      </c>
      <c r="AC967" s="8">
        <v>2.6974641411264049E-3</v>
      </c>
      <c r="AD967" s="8">
        <v>0.48555993844692519</v>
      </c>
      <c r="AE967" s="8">
        <v>3.3563006047419527E-5</v>
      </c>
      <c r="AF967" s="8">
        <v>0.206674078513852</v>
      </c>
      <c r="AG967" s="8">
        <v>0.20179642830114514</v>
      </c>
      <c r="AH967" s="8">
        <v>0.69682131027037708</v>
      </c>
      <c r="AI967" s="8">
        <v>1.7483464428155238</v>
      </c>
    </row>
    <row r="968" spans="24:35" x14ac:dyDescent="0.25">
      <c r="X968" t="str">
        <v>Mauritania</v>
      </c>
      <c r="Y968">
        <v>63</v>
      </c>
      <c r="Z968" s="8">
        <v>66.20514385839121</v>
      </c>
      <c r="AA968" s="8">
        <v>-3.2051438583912102</v>
      </c>
      <c r="AB968" s="8">
        <v>-3.2260199260191262</v>
      </c>
      <c r="AC968" s="8">
        <v>6.4711527227536807E-3</v>
      </c>
      <c r="AD968" s="8">
        <v>-0.89425047198798968</v>
      </c>
      <c r="AE968" s="8">
        <v>2.7413590636240115E-4</v>
      </c>
      <c r="AF968" s="8">
        <v>0.206674078513852</v>
      </c>
      <c r="AG968" s="8">
        <v>0.20190855572228453</v>
      </c>
      <c r="AH968" s="8">
        <v>0.94564817558539693</v>
      </c>
      <c r="AI968" s="8">
        <v>-3.2260199260191262</v>
      </c>
    </row>
    <row r="969" spans="24:35" x14ac:dyDescent="0.25">
      <c r="X969" t="str">
        <v>Mauritania</v>
      </c>
      <c r="Y969">
        <v>62.7</v>
      </c>
      <c r="Z969" s="8">
        <v>65.291279048224624</v>
      </c>
      <c r="AA969" s="8">
        <v>-2.5912790482246209</v>
      </c>
      <c r="AB969" s="8">
        <v>-2.6293611974986804</v>
      </c>
      <c r="AC969" s="8">
        <v>1.4483422555367165E-2</v>
      </c>
      <c r="AD969" s="8">
        <v>-0.72591222163555147</v>
      </c>
      <c r="AE969" s="8">
        <v>4.0758846360859256E-4</v>
      </c>
      <c r="AF969" s="8">
        <v>0.206674078513852</v>
      </c>
      <c r="AG969" s="8">
        <v>0.20329612547095466</v>
      </c>
      <c r="AH969" s="8">
        <v>0.85200482488983098</v>
      </c>
      <c r="AI969" s="8">
        <v>-2.6293611974986804</v>
      </c>
    </row>
    <row r="970" spans="24:35" x14ac:dyDescent="0.25">
      <c r="X970" t="str">
        <v>Mauritania</v>
      </c>
      <c r="Y970">
        <v>62.5</v>
      </c>
      <c r="Z970" s="8">
        <v>64.764717558012705</v>
      </c>
      <c r="AA970" s="8">
        <v>-2.2647175580127055</v>
      </c>
      <c r="AB970" s="8">
        <v>-2.2990507987934423</v>
      </c>
      <c r="AC970" s="8">
        <v>1.4933659055622087E-2</v>
      </c>
      <c r="AD970" s="8">
        <v>-0.63457535150867905</v>
      </c>
      <c r="AE970" s="8">
        <v>3.2130208899751203E-4</v>
      </c>
      <c r="AF970" s="8">
        <v>0.206674078513852</v>
      </c>
      <c r="AG970" s="8">
        <v>0.20430990664299428</v>
      </c>
      <c r="AH970" s="8">
        <v>0.79660237980354986</v>
      </c>
      <c r="AI970" s="8">
        <v>-2.2990507987934423</v>
      </c>
    </row>
    <row r="971" spans="24:35" x14ac:dyDescent="0.25">
      <c r="X971" t="str">
        <v>Mauritania</v>
      </c>
      <c r="Y971">
        <v>62.2</v>
      </c>
      <c r="Z971" s="8">
        <v>62.574596226536855</v>
      </c>
      <c r="AA971" s="8">
        <v>-0.37459622653685187</v>
      </c>
      <c r="AB971" s="8">
        <v>-0.37599803907488383</v>
      </c>
      <c r="AC971" s="8">
        <v>3.7282442788292838E-3</v>
      </c>
      <c r="AD971" s="8">
        <v>-0.10437016760238535</v>
      </c>
      <c r="AE971" s="8">
        <v>2.1454860872875546E-6</v>
      </c>
      <c r="AF971" s="8">
        <v>0.206674078513852</v>
      </c>
      <c r="AG971" s="8">
        <v>0.2056058652611478</v>
      </c>
      <c r="AH971" s="8">
        <v>0.32306372065334937</v>
      </c>
      <c r="AI971" s="8">
        <v>-0.37599803907488383</v>
      </c>
    </row>
    <row r="972" spans="24:35" x14ac:dyDescent="0.25">
      <c r="X972" t="str">
        <v>Mauritania</v>
      </c>
      <c r="Y972">
        <v>62</v>
      </c>
      <c r="Z972" s="8">
        <v>62.108194952105201</v>
      </c>
      <c r="AA972" s="8">
        <v>-0.10819495210520103</v>
      </c>
      <c r="AB972" s="8">
        <v>-0.10865018776812529</v>
      </c>
      <c r="AC972" s="8">
        <v>4.1899206276182965E-3</v>
      </c>
      <c r="AD972" s="8">
        <v>-3.015231294136865E-2</v>
      </c>
      <c r="AE972" s="8">
        <v>2.0133391606962384E-7</v>
      </c>
      <c r="AF972" s="8">
        <v>0.22222871718700732</v>
      </c>
      <c r="AG972" s="8">
        <v>0.20699228049232496</v>
      </c>
      <c r="AH972" s="8">
        <v>0.17364421367085242</v>
      </c>
      <c r="AI972" s="8">
        <v>-0.10865018776812529</v>
      </c>
    </row>
    <row r="973" spans="24:35" x14ac:dyDescent="0.25">
      <c r="X973" t="str">
        <v>Mauritania</v>
      </c>
      <c r="Y973">
        <v>61.7</v>
      </c>
      <c r="Z973" s="8">
        <v>61.678088033418604</v>
      </c>
      <c r="AA973" s="8">
        <v>2.1911966581399156E-2</v>
      </c>
      <c r="AB973" s="8">
        <v>2.2003044628861785E-2</v>
      </c>
      <c r="AC973" s="8">
        <v>4.1393383960673224E-3</v>
      </c>
      <c r="AD973" s="8">
        <v>6.1063818713268294E-3</v>
      </c>
      <c r="AE973" s="8">
        <v>8.1573044937558527E-9</v>
      </c>
      <c r="AF973" s="8">
        <v>0.22222871718700732</v>
      </c>
      <c r="AG973" s="8">
        <v>0.21077130875160657</v>
      </c>
      <c r="AH973" s="8">
        <v>7.8143341823387807E-2</v>
      </c>
      <c r="AI973" s="8">
        <v>2.2003044628861785E-2</v>
      </c>
    </row>
    <row r="974" spans="24:35" x14ac:dyDescent="0.25">
      <c r="X974" t="str">
        <v>Mauritania</v>
      </c>
      <c r="Y974">
        <v>61.4</v>
      </c>
      <c r="Z974" s="8">
        <v>61.799401282370212</v>
      </c>
      <c r="AA974" s="8">
        <v>-0.39940128237021355</v>
      </c>
      <c r="AB974" s="8">
        <v>-0.40104498152535373</v>
      </c>
      <c r="AC974" s="8">
        <v>4.0985406397267632E-3</v>
      </c>
      <c r="AD974" s="8">
        <v>-0.11130204972594822</v>
      </c>
      <c r="AE974" s="8">
        <v>2.6832775722607042E-6</v>
      </c>
      <c r="AF974" s="8">
        <v>0.22222871718700732</v>
      </c>
      <c r="AG974" s="8">
        <v>0.21478645870955623</v>
      </c>
      <c r="AH974" s="8">
        <v>0.33361961831695125</v>
      </c>
      <c r="AI974" s="8">
        <v>-0.40104498152535373</v>
      </c>
    </row>
    <row r="975" spans="24:35" x14ac:dyDescent="0.25">
      <c r="X975" t="str">
        <v>Mauritania</v>
      </c>
      <c r="Y975">
        <v>61.2</v>
      </c>
      <c r="Z975" s="8">
        <v>61.926754486632831</v>
      </c>
      <c r="AA975" s="8">
        <v>-0.72675448663282793</v>
      </c>
      <c r="AB975" s="8">
        <v>-0.72945987635785414</v>
      </c>
      <c r="AC975" s="8">
        <v>3.7087574145051923E-3</v>
      </c>
      <c r="AD975" s="8">
        <v>-0.20248667870541415</v>
      </c>
      <c r="AE975" s="8">
        <v>8.0330677088697211E-6</v>
      </c>
      <c r="AF975" s="8">
        <v>0.22222871718700732</v>
      </c>
      <c r="AG975" s="8">
        <v>0.21500762175232299</v>
      </c>
      <c r="AH975" s="8">
        <v>0.44998519831813816</v>
      </c>
      <c r="AI975" s="8">
        <v>-0.72945987635785414</v>
      </c>
    </row>
    <row r="976" spans="24:35" x14ac:dyDescent="0.25">
      <c r="X976" t="str">
        <v>Mauritania</v>
      </c>
      <c r="Y976">
        <v>69</v>
      </c>
      <c r="Z976" s="8">
        <v>61.472247646585544</v>
      </c>
      <c r="AA976" s="8">
        <v>7.5277523534144564</v>
      </c>
      <c r="AB976" s="8">
        <v>7.5589954565375157</v>
      </c>
      <c r="AC976" s="8">
        <v>4.133234806489851E-3</v>
      </c>
      <c r="AD976" s="8">
        <v>2.097812146009979</v>
      </c>
      <c r="AE976" s="8">
        <v>9.6132099916614163E-4</v>
      </c>
      <c r="AF976" s="8">
        <v>0.22222871718700732</v>
      </c>
      <c r="AG976" s="8">
        <v>0.21972036853206445</v>
      </c>
      <c r="AH976" s="8">
        <v>1.4483825965572699</v>
      </c>
      <c r="AI976" s="8">
        <v>7.5589954565375157</v>
      </c>
    </row>
    <row r="977" spans="24:35" x14ac:dyDescent="0.25">
      <c r="X977" t="str">
        <v>Mauritania</v>
      </c>
      <c r="Y977">
        <v>66</v>
      </c>
      <c r="Z977" s="8">
        <v>61.644477411258791</v>
      </c>
      <c r="AA977" s="8">
        <v>4.3555225887412092</v>
      </c>
      <c r="AB977" s="8">
        <v>4.3778939669061332</v>
      </c>
      <c r="AC977" s="8">
        <v>5.1100776615504336E-3</v>
      </c>
      <c r="AD977" s="8">
        <v>1.2143801125673199</v>
      </c>
      <c r="AE977" s="8">
        <v>3.9866504694670952E-4</v>
      </c>
      <c r="AF977" s="8">
        <v>0.22222871718700732</v>
      </c>
      <c r="AG977" s="8">
        <v>0.2235059153769858</v>
      </c>
      <c r="AH977" s="8">
        <v>1.1019891617286079</v>
      </c>
      <c r="AI977" s="8">
        <v>4.3778939669061332</v>
      </c>
    </row>
    <row r="978" spans="24:35" x14ac:dyDescent="0.25">
      <c r="X978" t="str">
        <v>Mauritius</v>
      </c>
      <c r="Y978">
        <v>74.2</v>
      </c>
      <c r="Z978" s="8">
        <v>73.953757671242428</v>
      </c>
      <c r="AA978" s="8">
        <v>0.24624232875757457</v>
      </c>
      <c r="AB978" s="8">
        <v>0.2476528606776742</v>
      </c>
      <c r="AC978" s="8">
        <v>5.695601158169015E-3</v>
      </c>
      <c r="AD978" s="8">
        <v>6.8675988795714085E-2</v>
      </c>
      <c r="AE978" s="8">
        <v>1.4219242148548975E-6</v>
      </c>
      <c r="AF978" s="8">
        <v>0.22222871718700732</v>
      </c>
      <c r="AG978" s="8">
        <v>0.22454997126458329</v>
      </c>
      <c r="AH978" s="8">
        <v>0.26206104020955517</v>
      </c>
      <c r="AI978" s="8">
        <v>0.2476528606776742</v>
      </c>
    </row>
    <row r="979" spans="24:35" x14ac:dyDescent="0.25">
      <c r="X979" t="str">
        <v>Mauritius</v>
      </c>
      <c r="Y979">
        <v>74.099999999999994</v>
      </c>
      <c r="Z979" s="8">
        <v>74.33861956707706</v>
      </c>
      <c r="AA979" s="8">
        <v>-0.23861956707706611</v>
      </c>
      <c r="AB979" s="8">
        <v>-0.24000654321474363</v>
      </c>
      <c r="AC979" s="8">
        <v>5.7789096876268257E-3</v>
      </c>
      <c r="AD979" s="8">
        <v>-6.6552819564052526E-2</v>
      </c>
      <c r="AE979" s="8">
        <v>1.3550092307571653E-6</v>
      </c>
      <c r="AF979" s="8">
        <v>0.22222871718700732</v>
      </c>
      <c r="AG979" s="8">
        <v>0.22746177316701754</v>
      </c>
      <c r="AH979" s="8">
        <v>0.25797833157855043</v>
      </c>
      <c r="AI979" s="8">
        <v>-0.24000654321474363</v>
      </c>
    </row>
    <row r="980" spans="24:35" x14ac:dyDescent="0.25">
      <c r="X980" t="str">
        <v>Mauritius</v>
      </c>
      <c r="Y980">
        <v>73.900000000000006</v>
      </c>
      <c r="Z980" s="8">
        <v>73.752600877048437</v>
      </c>
      <c r="AA980" s="8">
        <v>0.14739912295156898</v>
      </c>
      <c r="AB980" s="8">
        <v>0.14818418214840909</v>
      </c>
      <c r="AC980" s="8">
        <v>5.2978609825834371E-3</v>
      </c>
      <c r="AD980" s="8">
        <v>4.1100799057405657E-2</v>
      </c>
      <c r="AE980" s="8">
        <v>4.7353756411236744E-7</v>
      </c>
      <c r="AF980" s="8">
        <v>0.22222871718700732</v>
      </c>
      <c r="AG980" s="8">
        <v>0.2312375498100708</v>
      </c>
      <c r="AH980" s="8">
        <v>0.20273332004731157</v>
      </c>
      <c r="AI980" s="8">
        <v>0.14818418214840909</v>
      </c>
    </row>
    <row r="981" spans="24:35" x14ac:dyDescent="0.25">
      <c r="X981" t="str">
        <v>Mauritius</v>
      </c>
      <c r="Y981">
        <v>73.599999999999994</v>
      </c>
      <c r="Z981" s="8">
        <v>73.280706544478676</v>
      </c>
      <c r="AA981" s="8">
        <v>0.31929345552131849</v>
      </c>
      <c r="AB981" s="8">
        <v>0.3202788694117506</v>
      </c>
      <c r="AC981" s="8">
        <v>3.0767371329929434E-3</v>
      </c>
      <c r="AD981" s="8">
        <v>8.8932611117249302E-2</v>
      </c>
      <c r="AE981" s="8">
        <v>1.284686466790157E-6</v>
      </c>
      <c r="AF981" s="8">
        <v>0.22222871718700732</v>
      </c>
      <c r="AG981" s="8">
        <v>0.23404984307562973</v>
      </c>
      <c r="AH981" s="8">
        <v>0.29821571239163319</v>
      </c>
      <c r="AI981" s="8">
        <v>0.3202788694117506</v>
      </c>
    </row>
    <row r="982" spans="24:35" x14ac:dyDescent="0.25">
      <c r="X982" t="str">
        <v>Mauritius</v>
      </c>
      <c r="Y982">
        <v>73.3</v>
      </c>
      <c r="Z982" s="8">
        <v>71.609554814354979</v>
      </c>
      <c r="AA982" s="8">
        <v>1.690445185645018</v>
      </c>
      <c r="AB982" s="8">
        <v>1.7018277948761067</v>
      </c>
      <c r="AC982" s="8">
        <v>6.6884612328930414E-3</v>
      </c>
      <c r="AD982" s="8">
        <v>0.47169388317161631</v>
      </c>
      <c r="AE982" s="8">
        <v>7.8851075559882279E-5</v>
      </c>
      <c r="AF982" s="8">
        <v>0.22222871718700732</v>
      </c>
      <c r="AG982" s="8">
        <v>0.23425383559652047</v>
      </c>
      <c r="AH982" s="8">
        <v>0.68679974022389989</v>
      </c>
      <c r="AI982" s="8">
        <v>1.7018277948761067</v>
      </c>
    </row>
    <row r="983" spans="24:35" x14ac:dyDescent="0.25">
      <c r="X983" t="str">
        <v>Mauritius</v>
      </c>
      <c r="Y983">
        <v>72.8</v>
      </c>
      <c r="Z983" s="8">
        <v>71.662317863919895</v>
      </c>
      <c r="AA983" s="8">
        <v>1.1376821360801017</v>
      </c>
      <c r="AB983" s="8">
        <v>1.1449508174504257</v>
      </c>
      <c r="AC983" s="8">
        <v>6.3484660297547617E-3</v>
      </c>
      <c r="AD983" s="8">
        <v>0.31739916284108016</v>
      </c>
      <c r="AE983" s="8">
        <v>3.3876040675160369E-5</v>
      </c>
      <c r="AF983" s="8">
        <v>0.22222871718700732</v>
      </c>
      <c r="AG983" s="8">
        <v>0.23462701825685528</v>
      </c>
      <c r="AH983" s="8">
        <v>0.56338189786421089</v>
      </c>
      <c r="AI983" s="8">
        <v>1.1449508174504257</v>
      </c>
    </row>
    <row r="984" spans="24:35" x14ac:dyDescent="0.25">
      <c r="X984" t="str">
        <v>Mauritius</v>
      </c>
      <c r="Y984">
        <v>72.7</v>
      </c>
      <c r="Z984" s="8">
        <v>71.970211016069669</v>
      </c>
      <c r="AA984" s="8">
        <v>0.72978898393033376</v>
      </c>
      <c r="AB984" s="8">
        <v>0.73224618280438414</v>
      </c>
      <c r="AC984" s="8">
        <v>3.3557004894714903E-3</v>
      </c>
      <c r="AD984" s="8">
        <v>0.20329612547095466</v>
      </c>
      <c r="AE984" s="8">
        <v>7.3239877058902217E-6</v>
      </c>
      <c r="AF984" s="8">
        <v>0.22222871718700732</v>
      </c>
      <c r="AG984" s="8">
        <v>0.23778311019207232</v>
      </c>
      <c r="AH984" s="8">
        <v>0.45088371612972966</v>
      </c>
      <c r="AI984" s="8">
        <v>0.73224618280438414</v>
      </c>
    </row>
    <row r="985" spans="24:35" x14ac:dyDescent="0.25">
      <c r="X985" t="str">
        <v>Mauritius</v>
      </c>
      <c r="Y985">
        <v>72.900000000000006</v>
      </c>
      <c r="Z985" s="8">
        <v>72.059593404659282</v>
      </c>
      <c r="AA985" s="8">
        <v>0.84040659534072404</v>
      </c>
      <c r="AB985" s="8">
        <v>0.84279795474027541</v>
      </c>
      <c r="AC985" s="8">
        <v>2.8374053189157656E-3</v>
      </c>
      <c r="AD985" s="8">
        <v>0.23404984307562973</v>
      </c>
      <c r="AE985" s="8">
        <v>8.2038650374142792E-6</v>
      </c>
      <c r="AF985" s="8">
        <v>0.22222871718700732</v>
      </c>
      <c r="AG985" s="8">
        <v>0.2391234627906236</v>
      </c>
      <c r="AH985" s="8">
        <v>0.48378698109356943</v>
      </c>
      <c r="AI985" s="8">
        <v>0.84279795474027541</v>
      </c>
    </row>
    <row r="986" spans="24:35" x14ac:dyDescent="0.25">
      <c r="X986" t="str">
        <v>Mauritius</v>
      </c>
      <c r="Y986">
        <v>71.8</v>
      </c>
      <c r="Z986" s="8">
        <v>71.769805437273135</v>
      </c>
      <c r="AA986" s="8">
        <v>3.0194562726862273E-2</v>
      </c>
      <c r="AB986" s="8">
        <v>3.0274024827495995E-2</v>
      </c>
      <c r="AC986" s="8">
        <v>2.6247616921273795E-3</v>
      </c>
      <c r="AD986" s="8">
        <v>8.4081673202769467E-3</v>
      </c>
      <c r="AE986" s="8">
        <v>9.7922025247690575E-9</v>
      </c>
      <c r="AF986" s="8">
        <v>0.22222871718700732</v>
      </c>
      <c r="AG986" s="8">
        <v>0.24021806622921071</v>
      </c>
      <c r="AH986" s="8">
        <v>9.1696059458828152E-2</v>
      </c>
      <c r="AI986" s="8">
        <v>3.0274024827495995E-2</v>
      </c>
    </row>
    <row r="987" spans="24:35" x14ac:dyDescent="0.25">
      <c r="X987" t="str">
        <v>Mauritius</v>
      </c>
      <c r="Y987">
        <v>72.099999999999994</v>
      </c>
      <c r="Z987" s="8">
        <v>71.224698129690296</v>
      </c>
      <c r="AA987" s="8">
        <v>0.87530187030969842</v>
      </c>
      <c r="AB987" s="8">
        <v>0.87738196806225821</v>
      </c>
      <c r="AC987" s="8">
        <v>2.370800664109652E-3</v>
      </c>
      <c r="AD987" s="8">
        <v>0.24371102277128309</v>
      </c>
      <c r="AE987" s="8">
        <v>7.4288678334701997E-6</v>
      </c>
      <c r="AF987" s="8">
        <v>0.22222871718700732</v>
      </c>
      <c r="AG987" s="8">
        <v>0.24070484331505831</v>
      </c>
      <c r="AH987" s="8">
        <v>0.49367096610119082</v>
      </c>
      <c r="AI987" s="8">
        <v>0.87738196806225821</v>
      </c>
    </row>
    <row r="988" spans="24:35" x14ac:dyDescent="0.25">
      <c r="X988" t="str">
        <v>Mauritius</v>
      </c>
      <c r="Y988">
        <v>71.900000000000006</v>
      </c>
      <c r="Z988" s="8">
        <v>70.951387967372199</v>
      </c>
      <c r="AA988" s="8">
        <v>0.94861203262780691</v>
      </c>
      <c r="AB988" s="8">
        <v>0.95090536925184876</v>
      </c>
      <c r="AC988" s="8">
        <v>2.4117401144197535E-3</v>
      </c>
      <c r="AD988" s="8">
        <v>0.26412825135833917</v>
      </c>
      <c r="AE988" s="8">
        <v>8.8767765732635898E-6</v>
      </c>
      <c r="AF988" s="8">
        <v>0.22222871718700732</v>
      </c>
      <c r="AG988" s="8">
        <v>0.24089591874989316</v>
      </c>
      <c r="AH988" s="8">
        <v>0.5139340924265865</v>
      </c>
      <c r="AI988" s="8">
        <v>0.95090536925184876</v>
      </c>
    </row>
    <row r="989" spans="24:35" x14ac:dyDescent="0.25">
      <c r="X989" t="str">
        <v>Mauritius</v>
      </c>
      <c r="Y989">
        <v>71.5</v>
      </c>
      <c r="Z989" s="8">
        <v>70.527577757777777</v>
      </c>
      <c r="AA989" s="8">
        <v>0.97242224222222262</v>
      </c>
      <c r="AB989" s="8">
        <v>0.97483633152675586</v>
      </c>
      <c r="AC989" s="8">
        <v>2.4764047322204915E-3</v>
      </c>
      <c r="AD989" s="8">
        <v>0.27076665953232137</v>
      </c>
      <c r="AE989" s="8">
        <v>9.5793319105658441E-6</v>
      </c>
      <c r="AF989" s="8">
        <v>0.22222871718700732</v>
      </c>
      <c r="AG989" s="8">
        <v>0.24187537502527445</v>
      </c>
      <c r="AH989" s="8">
        <v>0.52035243780760876</v>
      </c>
      <c r="AI989" s="8">
        <v>0.97483633152675586</v>
      </c>
    </row>
    <row r="990" spans="24:35" x14ac:dyDescent="0.25">
      <c r="X990" t="str">
        <v>Mauritius</v>
      </c>
      <c r="Y990">
        <v>71.5</v>
      </c>
      <c r="Z990" s="8">
        <v>70.086889649941526</v>
      </c>
      <c r="AA990" s="8">
        <v>1.4131103500584743</v>
      </c>
      <c r="AB990" s="8">
        <v>1.4161354615947968</v>
      </c>
      <c r="AC990" s="8">
        <v>2.1361738466146724E-3</v>
      </c>
      <c r="AD990" s="8">
        <v>0.39340722313104948</v>
      </c>
      <c r="AE990" s="8">
        <v>1.7437987921585324E-5</v>
      </c>
      <c r="AF990" s="8">
        <v>0.22222871718700732</v>
      </c>
      <c r="AG990" s="8">
        <v>0.24204036798190057</v>
      </c>
      <c r="AH990" s="8">
        <v>0.62722182928454384</v>
      </c>
      <c r="AI990" s="8">
        <v>1.4161354615947968</v>
      </c>
    </row>
    <row r="991" spans="24:35" x14ac:dyDescent="0.25">
      <c r="X991" t="str">
        <v>Mauritius</v>
      </c>
      <c r="Y991">
        <v>71.5</v>
      </c>
      <c r="Z991" s="8">
        <v>69.648556552748801</v>
      </c>
      <c r="AA991" s="8">
        <v>1.8514434472511994</v>
      </c>
      <c r="AB991" s="8">
        <v>1.8562099132803365</v>
      </c>
      <c r="AC991" s="8">
        <v>2.5678486010850209E-3</v>
      </c>
      <c r="AD991" s="8">
        <v>0.51554984559592132</v>
      </c>
      <c r="AE991" s="8">
        <v>3.6014200034890952E-5</v>
      </c>
      <c r="AF991" s="8">
        <v>0.22222871718700732</v>
      </c>
      <c r="AG991" s="8">
        <v>0.24371102277128309</v>
      </c>
      <c r="AH991" s="8">
        <v>0.71801799810027134</v>
      </c>
      <c r="AI991" s="8">
        <v>1.8562099132803365</v>
      </c>
    </row>
    <row r="992" spans="24:35" x14ac:dyDescent="0.25">
      <c r="X992" t="str">
        <v>Mauritius</v>
      </c>
      <c r="Y992">
        <v>71</v>
      </c>
      <c r="Z992" s="8">
        <v>69.486986629111684</v>
      </c>
      <c r="AA992" s="8">
        <v>1.5130133708883164</v>
      </c>
      <c r="AB992" s="8">
        <v>1.5165380006754867</v>
      </c>
      <c r="AC992" s="8">
        <v>2.3241288946274021E-3</v>
      </c>
      <c r="AD992" s="8">
        <v>0.42125970892859588</v>
      </c>
      <c r="AE992" s="8">
        <v>2.175790052674073E-5</v>
      </c>
      <c r="AF992" s="8">
        <v>0.22222871718700732</v>
      </c>
      <c r="AG992" s="8">
        <v>0.24386279073766257</v>
      </c>
      <c r="AH992" s="8">
        <v>0.64904522872338866</v>
      </c>
      <c r="AI992" s="8">
        <v>1.5165380006754867</v>
      </c>
    </row>
    <row r="993" spans="24:35" x14ac:dyDescent="0.25">
      <c r="X993" t="str">
        <v>Mexico</v>
      </c>
      <c r="Y993">
        <v>76.599999999999994</v>
      </c>
      <c r="Z993" s="8">
        <v>74.235426910011626</v>
      </c>
      <c r="AA993" s="8">
        <v>2.3645730899883688</v>
      </c>
      <c r="AB993" s="8">
        <v>2.3703464412103181</v>
      </c>
      <c r="AC993" s="8">
        <v>2.4356571349972616E-3</v>
      </c>
      <c r="AD993" s="8">
        <v>0.65839144019968798</v>
      </c>
      <c r="AE993" s="8">
        <v>5.5704462338371649E-5</v>
      </c>
      <c r="AF993" s="8">
        <v>0.22222871718700732</v>
      </c>
      <c r="AG993" s="8">
        <v>0.24655661623815697</v>
      </c>
      <c r="AH993" s="8">
        <v>0.81141323639665131</v>
      </c>
      <c r="AI993" s="8">
        <v>2.3703464412103181</v>
      </c>
    </row>
    <row r="994" spans="24:35" x14ac:dyDescent="0.25">
      <c r="X994" t="str">
        <v>Mexico</v>
      </c>
      <c r="Y994">
        <v>76.599999999999994</v>
      </c>
      <c r="Z994" s="8">
        <v>75.738644516816038</v>
      </c>
      <c r="AA994" s="8">
        <v>0.86135548318395649</v>
      </c>
      <c r="AB994" s="8">
        <v>0.8662138568616814</v>
      </c>
      <c r="AC994" s="8">
        <v>5.6087461996128683E-3</v>
      </c>
      <c r="AD994" s="8">
        <v>0.24021806622921071</v>
      </c>
      <c r="AE994" s="8">
        <v>1.7130349536239728E-5</v>
      </c>
      <c r="AF994" s="8">
        <v>0.22222871718700732</v>
      </c>
      <c r="AG994" s="8">
        <v>0.24768611881907873</v>
      </c>
      <c r="AH994" s="8">
        <v>0.49012046093711564</v>
      </c>
      <c r="AI994" s="8">
        <v>0.8662138568616814</v>
      </c>
    </row>
    <row r="995" spans="24:35" x14ac:dyDescent="0.25">
      <c r="X995" t="str">
        <v>Mexico</v>
      </c>
      <c r="Y995">
        <v>76.3</v>
      </c>
      <c r="Z995" s="8">
        <v>73.957864342981267</v>
      </c>
      <c r="AA995" s="8">
        <v>2.3421356570187299</v>
      </c>
      <c r="AB995" s="8">
        <v>2.3490495051929958</v>
      </c>
      <c r="AC995" s="8">
        <v>2.9432534984816482E-3</v>
      </c>
      <c r="AD995" s="8">
        <v>0.65230994453938074</v>
      </c>
      <c r="AE995" s="8">
        <v>6.6109243942475391E-5</v>
      </c>
      <c r="AF995" s="8">
        <v>0.22222871718700732</v>
      </c>
      <c r="AG995" s="8">
        <v>0.24917353612136273</v>
      </c>
      <c r="AH995" s="8">
        <v>0.80765707112572271</v>
      </c>
      <c r="AI995" s="8">
        <v>2.3490495051929958</v>
      </c>
    </row>
    <row r="996" spans="24:35" x14ac:dyDescent="0.25">
      <c r="X996" t="str">
        <v>Mexico</v>
      </c>
      <c r="Y996">
        <v>76.099999999999994</v>
      </c>
      <c r="Z996" s="8">
        <v>72.487775326578685</v>
      </c>
      <c r="AA996" s="8">
        <v>3.6122246734213093</v>
      </c>
      <c r="AB996" s="8">
        <v>3.6363130828208337</v>
      </c>
      <c r="AC996" s="8">
        <v>6.6244046788287601E-3</v>
      </c>
      <c r="AD996" s="8">
        <v>1.0079057049132947</v>
      </c>
      <c r="AE996" s="8">
        <v>3.5654928901430788E-4</v>
      </c>
      <c r="AF996" s="8">
        <v>0.22222871718700732</v>
      </c>
      <c r="AG996" s="8">
        <v>0.25076781945960636</v>
      </c>
      <c r="AH996" s="8">
        <v>1.0039450706653699</v>
      </c>
      <c r="AI996" s="8">
        <v>3.6363130828208337</v>
      </c>
    </row>
    <row r="997" spans="24:35" x14ac:dyDescent="0.25">
      <c r="X997" t="str">
        <v>Mexico</v>
      </c>
      <c r="Y997">
        <v>75.599999999999994</v>
      </c>
      <c r="Z997" s="8">
        <v>72.152740412511449</v>
      </c>
      <c r="AA997" s="8">
        <v>3.4472595874885457</v>
      </c>
      <c r="AB997" s="8">
        <v>3.477966105530899</v>
      </c>
      <c r="AC997" s="8">
        <v>8.8288721369428596E-3</v>
      </c>
      <c r="AD997" s="8">
        <v>0.9629451685138174</v>
      </c>
      <c r="AE997" s="8">
        <v>4.3471647588460167E-4</v>
      </c>
      <c r="AF997" s="8">
        <v>0.22222871718700732</v>
      </c>
      <c r="AG997" s="8">
        <v>0.25990259272073329</v>
      </c>
      <c r="AH997" s="8">
        <v>0.98129769617268403</v>
      </c>
      <c r="AI997" s="8">
        <v>3.477966105530899</v>
      </c>
    </row>
    <row r="998" spans="24:35" x14ac:dyDescent="0.25">
      <c r="X998" t="str">
        <v>Mexico</v>
      </c>
      <c r="Y998">
        <v>75.7</v>
      </c>
      <c r="Z998" s="8">
        <v>75.80711310784281</v>
      </c>
      <c r="AA998" s="8">
        <v>-0.1071131078428067</v>
      </c>
      <c r="AB998" s="8">
        <v>-0.10744345206844495</v>
      </c>
      <c r="AC998" s="8">
        <v>3.0745868573528474E-3</v>
      </c>
      <c r="AD998" s="8">
        <v>-2.983411631973493E-2</v>
      </c>
      <c r="AE998" s="8">
        <v>1.4447638145985557E-7</v>
      </c>
      <c r="AF998" s="8">
        <v>0.22222871718700732</v>
      </c>
      <c r="AG998" s="8">
        <v>0.2611706342620036</v>
      </c>
      <c r="AH998" s="8">
        <v>0.1727255520174561</v>
      </c>
      <c r="AI998" s="8">
        <v>-0.10744345206844495</v>
      </c>
    </row>
    <row r="999" spans="24:35" x14ac:dyDescent="0.25">
      <c r="X999" t="str">
        <v>Mexico</v>
      </c>
      <c r="Y999">
        <v>75.599999999999994</v>
      </c>
      <c r="Z999" s="8">
        <v>73.436977210678805</v>
      </c>
      <c r="AA999" s="8">
        <v>2.1630227893211895</v>
      </c>
      <c r="AB999" s="8">
        <v>2.175482627571371</v>
      </c>
      <c r="AC999" s="8">
        <v>5.7273903695066299E-3</v>
      </c>
      <c r="AD999" s="8">
        <v>0.60326794456211508</v>
      </c>
      <c r="AE999" s="8">
        <v>1.1033624673188833E-4</v>
      </c>
      <c r="AF999" s="8">
        <v>0.22222871718700732</v>
      </c>
      <c r="AG999" s="8">
        <v>0.26246976693272051</v>
      </c>
      <c r="AH999" s="8">
        <v>0.77670325386347849</v>
      </c>
      <c r="AI999" s="8">
        <v>2.175482627571371</v>
      </c>
    </row>
    <row r="1000" spans="24:35" x14ac:dyDescent="0.25">
      <c r="X1000" t="str">
        <v>Mexico</v>
      </c>
      <c r="Y1000">
        <v>76</v>
      </c>
      <c r="Z1000" s="8">
        <v>73.160190717989707</v>
      </c>
      <c r="AA1000" s="8">
        <v>2.8398092820102931</v>
      </c>
      <c r="AB1000" s="8">
        <v>2.8526245230399452</v>
      </c>
      <c r="AC1000" s="8">
        <v>4.4924387791475794E-3</v>
      </c>
      <c r="AD1000" s="8">
        <v>0.79153256036126707</v>
      </c>
      <c r="AE1000" s="8">
        <v>1.4880638720169743E-4</v>
      </c>
      <c r="AF1000" s="8">
        <v>0.22222871718700732</v>
      </c>
      <c r="AG1000" s="8">
        <v>0.26288917614907226</v>
      </c>
      <c r="AH1000" s="8">
        <v>0.8896811565731102</v>
      </c>
      <c r="AI1000" s="8">
        <v>2.8526245230399452</v>
      </c>
    </row>
    <row r="1001" spans="24:35" x14ac:dyDescent="0.25">
      <c r="X1001" t="str">
        <v>Mexico</v>
      </c>
      <c r="Y1001">
        <v>75.8</v>
      </c>
      <c r="Z1001" s="8">
        <v>73.502972977918191</v>
      </c>
      <c r="AA1001" s="8">
        <v>2.2970270220818065</v>
      </c>
      <c r="AB1001" s="8">
        <v>2.3032650219039064</v>
      </c>
      <c r="AC1001" s="8">
        <v>2.7083291600301521E-3</v>
      </c>
      <c r="AD1001" s="8">
        <v>0.6396713505127426</v>
      </c>
      <c r="AE1001" s="8">
        <v>5.848432110854676E-5</v>
      </c>
      <c r="AF1001" s="8">
        <v>0.22222871718700732</v>
      </c>
      <c r="AG1001" s="8">
        <v>0.26327111085423499</v>
      </c>
      <c r="AH1001" s="8">
        <v>0.79979456769394386</v>
      </c>
      <c r="AI1001" s="8">
        <v>2.3032650219039064</v>
      </c>
    </row>
    <row r="1002" spans="24:35" x14ac:dyDescent="0.25">
      <c r="X1002" t="str">
        <v>Mexico</v>
      </c>
      <c r="Y1002">
        <v>75.3</v>
      </c>
      <c r="Z1002" s="8">
        <v>73.505902488547733</v>
      </c>
      <c r="AA1002" s="8">
        <v>1.7940975114522644</v>
      </c>
      <c r="AB1002" s="8">
        <v>1.7985430023217917</v>
      </c>
      <c r="AC1002" s="8">
        <v>2.4717178648431069E-3</v>
      </c>
      <c r="AD1002" s="8">
        <v>0.49955731958735411</v>
      </c>
      <c r="AE1002" s="8">
        <v>3.2545483753558778E-5</v>
      </c>
      <c r="AF1002" s="8">
        <v>0.22222871718700732</v>
      </c>
      <c r="AG1002" s="8">
        <v>0.26394486368527231</v>
      </c>
      <c r="AH1002" s="8">
        <v>0.70679368954975408</v>
      </c>
      <c r="AI1002" s="8">
        <v>1.7985430023217917</v>
      </c>
    </row>
    <row r="1003" spans="24:35" x14ac:dyDescent="0.25">
      <c r="X1003" t="str">
        <v>Mexico</v>
      </c>
      <c r="Y1003">
        <v>75.400000000000006</v>
      </c>
      <c r="Z1003" s="8">
        <v>73.288987167405594</v>
      </c>
      <c r="AA1003" s="8">
        <v>2.1110128325944117</v>
      </c>
      <c r="AB1003" s="8">
        <v>2.116227672847673</v>
      </c>
      <c r="AC1003" s="8">
        <v>2.4642151315619251E-3</v>
      </c>
      <c r="AD1003" s="8">
        <v>0.58779856706097078</v>
      </c>
      <c r="AE1003" s="8">
        <v>4.4921430832511559E-5</v>
      </c>
      <c r="AF1003" s="8">
        <v>0.22222871718700732</v>
      </c>
      <c r="AG1003" s="8">
        <v>0.26412825135833917</v>
      </c>
      <c r="AH1003" s="8">
        <v>0.7666802247749519</v>
      </c>
      <c r="AI1003" s="8">
        <v>2.116227672847673</v>
      </c>
    </row>
    <row r="1004" spans="24:35" x14ac:dyDescent="0.25">
      <c r="X1004" t="str">
        <v>Mexico</v>
      </c>
      <c r="Y1004">
        <v>75</v>
      </c>
      <c r="Z1004" s="8">
        <v>72.912206960314521</v>
      </c>
      <c r="AA1004" s="8">
        <v>2.0877930396854794</v>
      </c>
      <c r="AB1004" s="8">
        <v>2.0934036284960049</v>
      </c>
      <c r="AC1004" s="8">
        <v>2.6801275846439192E-3</v>
      </c>
      <c r="AD1004" s="8">
        <v>0.58139608201669379</v>
      </c>
      <c r="AE1004" s="8">
        <v>4.7809213188676587E-5</v>
      </c>
      <c r="AF1004" s="8">
        <v>0.22222871718700732</v>
      </c>
      <c r="AG1004" s="8">
        <v>0.26612620121471331</v>
      </c>
      <c r="AH1004" s="8">
        <v>0.76249333244081141</v>
      </c>
      <c r="AI1004" s="8">
        <v>2.0934036284960049</v>
      </c>
    </row>
    <row r="1005" spans="24:35" x14ac:dyDescent="0.25">
      <c r="X1005" t="str">
        <v>Mexico</v>
      </c>
      <c r="Y1005">
        <v>75</v>
      </c>
      <c r="Z1005" s="8">
        <v>72.211938265438846</v>
      </c>
      <c r="AA1005" s="8">
        <v>2.788061734561154</v>
      </c>
      <c r="AB1005" s="8">
        <v>2.7968475586398709</v>
      </c>
      <c r="AC1005" s="8">
        <v>3.1413310502305305E-3</v>
      </c>
      <c r="AD1005" s="8">
        <v>0.77658229082408514</v>
      </c>
      <c r="AE1005" s="8">
        <v>1.0002336971330487E-4</v>
      </c>
      <c r="AF1005" s="8">
        <v>0.22222871718700732</v>
      </c>
      <c r="AG1005" s="8">
        <v>0.26660186681560738</v>
      </c>
      <c r="AH1005" s="8">
        <v>0.88123906564795751</v>
      </c>
      <c r="AI1005" s="8">
        <v>2.7968475586398709</v>
      </c>
    </row>
    <row r="1006" spans="24:35" x14ac:dyDescent="0.25">
      <c r="X1006" t="str">
        <v>Mexico</v>
      </c>
      <c r="Y1006">
        <v>75</v>
      </c>
      <c r="Z1006" s="8">
        <v>72.138497209141576</v>
      </c>
      <c r="AA1006" s="8">
        <v>2.8615027908584239</v>
      </c>
      <c r="AB1006" s="8">
        <v>2.870528364291244</v>
      </c>
      <c r="AC1006" s="8">
        <v>3.1442202575303092E-3</v>
      </c>
      <c r="AD1006" s="8">
        <v>0.79703960112791605</v>
      </c>
      <c r="AE1006" s="8">
        <v>1.0545977227224153E-4</v>
      </c>
      <c r="AF1006" s="8">
        <v>0.22222871718700732</v>
      </c>
      <c r="AG1006" s="8">
        <v>0.27076665953232137</v>
      </c>
      <c r="AH1006" s="8">
        <v>0.89277074387992583</v>
      </c>
      <c r="AI1006" s="8">
        <v>2.870528364291244</v>
      </c>
    </row>
    <row r="1007" spans="24:35" x14ac:dyDescent="0.25">
      <c r="X1007" t="str">
        <v>Mexico</v>
      </c>
      <c r="Y1007">
        <v>74.8</v>
      </c>
      <c r="Z1007" s="8">
        <v>71.777964475284151</v>
      </c>
      <c r="AA1007" s="8">
        <v>3.0220355247158466</v>
      </c>
      <c r="AB1007" s="8">
        <v>3.0318792167773676</v>
      </c>
      <c r="AC1007" s="8">
        <v>3.2467296213679313E-3</v>
      </c>
      <c r="AD1007" s="8">
        <v>0.84179748210931327</v>
      </c>
      <c r="AE1007" s="8">
        <v>1.2148428385227414E-4</v>
      </c>
      <c r="AF1007" s="8">
        <v>0.22222871718700732</v>
      </c>
      <c r="AG1007" s="8">
        <v>0.27174179034097418</v>
      </c>
      <c r="AH1007" s="8">
        <v>0.91749522184549459</v>
      </c>
      <c r="AI1007" s="8">
        <v>3.0318792167773676</v>
      </c>
    </row>
    <row r="1008" spans="24:35" x14ac:dyDescent="0.25">
      <c r="X1008" t="str">
        <v>Mongolia</v>
      </c>
      <c r="Y1008">
        <v>68.400000000000006</v>
      </c>
      <c r="Z1008" s="8">
        <v>73.396717121853129</v>
      </c>
      <c r="AA1008" s="8">
        <v>-4.9967171218531234</v>
      </c>
      <c r="AB1008" s="8">
        <v>-5.0275492997113487</v>
      </c>
      <c r="AC1008" s="8">
        <v>6.1326455535693492E-3</v>
      </c>
      <c r="AD1008" s="8">
        <v>-1.3938705505807882</v>
      </c>
      <c r="AE1008" s="8">
        <v>6.3097292357714688E-4</v>
      </c>
      <c r="AF1008" s="8">
        <v>0.27870266916975811</v>
      </c>
      <c r="AG1008" s="8">
        <v>0.27228958714967955</v>
      </c>
      <c r="AH1008" s="8">
        <v>1.1806229502177179</v>
      </c>
      <c r="AI1008" s="8">
        <v>-5.0275492997113487</v>
      </c>
    </row>
    <row r="1009" spans="24:35" x14ac:dyDescent="0.25">
      <c r="X1009" t="str">
        <v>Mongolia</v>
      </c>
      <c r="Y1009">
        <v>68.099999999999994</v>
      </c>
      <c r="Z1009" s="8">
        <v>71.573923425183395</v>
      </c>
      <c r="AA1009" s="8">
        <v>-3.4739234251834006</v>
      </c>
      <c r="AB1009" s="8">
        <v>-3.5135017407960962</v>
      </c>
      <c r="AC1009" s="8">
        <v>1.1264635264910406E-2</v>
      </c>
      <c r="AD1009" s="8">
        <v>-0.97158790302081488</v>
      </c>
      <c r="AE1009" s="8">
        <v>5.660407048026021E-4</v>
      </c>
      <c r="AF1009" s="8">
        <v>0.27870266916975811</v>
      </c>
      <c r="AG1009" s="8">
        <v>0.27265135751289077</v>
      </c>
      <c r="AH1009" s="8">
        <v>0.98569158615705699</v>
      </c>
      <c r="AI1009" s="8">
        <v>-3.5135017407960962</v>
      </c>
    </row>
    <row r="1010" spans="24:35" x14ac:dyDescent="0.25">
      <c r="X1010" t="str">
        <v>Mongolia</v>
      </c>
      <c r="Y1010">
        <v>67.8</v>
      </c>
      <c r="Z1010" s="8">
        <v>72.844755391414694</v>
      </c>
      <c r="AA1010" s="8">
        <v>-5.0447553914146965</v>
      </c>
      <c r="AB1010" s="8">
        <v>-5.0770872523741852</v>
      </c>
      <c r="AC1010" s="8">
        <v>6.3681909237170726E-3</v>
      </c>
      <c r="AD1010" s="8">
        <v>-1.4074379653898692</v>
      </c>
      <c r="AE1010" s="8">
        <v>6.6818313855255803E-4</v>
      </c>
      <c r="AF1010" s="8">
        <v>0.27870266916975811</v>
      </c>
      <c r="AG1010" s="8">
        <v>0.27308020860932158</v>
      </c>
      <c r="AH1010" s="8">
        <v>1.1863549070113333</v>
      </c>
      <c r="AI1010" s="8">
        <v>-5.0770872523741852</v>
      </c>
    </row>
    <row r="1011" spans="24:35" x14ac:dyDescent="0.25">
      <c r="X1011" t="str">
        <v>Mongolia</v>
      </c>
      <c r="Y1011">
        <v>67.3</v>
      </c>
      <c r="Z1011" s="8">
        <v>72.552710162835339</v>
      </c>
      <c r="AA1011" s="8">
        <v>-5.2527101628353421</v>
      </c>
      <c r="AB1011" s="8">
        <v>-5.2852484255298675</v>
      </c>
      <c r="AC1011" s="8">
        <v>6.1564301381469037E-3</v>
      </c>
      <c r="AD1011" s="8">
        <v>-1.4652992029737115</v>
      </c>
      <c r="AE1011" s="8">
        <v>7.0001919555928922E-4</v>
      </c>
      <c r="AF1011" s="8">
        <v>0.27870266916975811</v>
      </c>
      <c r="AG1011" s="8">
        <v>0.27633478946614154</v>
      </c>
      <c r="AH1011" s="8">
        <v>1.2104954369900416</v>
      </c>
      <c r="AI1011" s="8">
        <v>-5.2852484255298675</v>
      </c>
    </row>
    <row r="1012" spans="24:35" x14ac:dyDescent="0.25">
      <c r="X1012" t="str">
        <v>Mongolia</v>
      </c>
      <c r="Y1012">
        <v>66.3</v>
      </c>
      <c r="Z1012" s="8">
        <v>75.239928174807432</v>
      </c>
      <c r="AA1012" s="8">
        <v>-8.9399281748074344</v>
      </c>
      <c r="AB1012" s="8">
        <v>-8.9675969623226788</v>
      </c>
      <c r="AC1012" s="8">
        <v>3.0854182710813817E-3</v>
      </c>
      <c r="AD1012" s="8">
        <v>-2.4900435749168026</v>
      </c>
      <c r="AE1012" s="8">
        <v>1.00998841426884E-3</v>
      </c>
      <c r="AF1012" s="8">
        <v>0.27870266916975811</v>
      </c>
      <c r="AG1012" s="8">
        <v>0.27681685984087206</v>
      </c>
      <c r="AH1012" s="8">
        <v>1.5779871909862901</v>
      </c>
      <c r="AI1012" s="8">
        <v>-8.9675969623226788</v>
      </c>
    </row>
    <row r="1013" spans="24:35" x14ac:dyDescent="0.25">
      <c r="X1013" t="str">
        <v>Mongolia</v>
      </c>
      <c r="Y1013">
        <v>66.900000000000006</v>
      </c>
      <c r="Z1013" s="8">
        <v>71.304329770446586</v>
      </c>
      <c r="AA1013" s="8">
        <v>-4.40432977044658</v>
      </c>
      <c r="AB1013" s="8">
        <v>-4.4151661768448234</v>
      </c>
      <c r="AC1013" s="8">
        <v>2.4543598053171E-3</v>
      </c>
      <c r="AD1013" s="8">
        <v>-1.2263525353885127</v>
      </c>
      <c r="AE1013" s="8">
        <v>1.9475226653230712E-4</v>
      </c>
      <c r="AF1013" s="8">
        <v>0.27870266916975811</v>
      </c>
      <c r="AG1013" s="8">
        <v>0.27751259946075502</v>
      </c>
      <c r="AH1013" s="8">
        <v>1.1074080257016889</v>
      </c>
      <c r="AI1013" s="8">
        <v>-4.4151661768448234</v>
      </c>
    </row>
    <row r="1014" spans="24:35" x14ac:dyDescent="0.25">
      <c r="X1014" t="str">
        <v>Mongolia</v>
      </c>
      <c r="Y1014">
        <v>67.400000000000006</v>
      </c>
      <c r="Z1014" s="8">
        <v>71.132003609483505</v>
      </c>
      <c r="AA1014" s="8">
        <v>-3.732003609483499</v>
      </c>
      <c r="AB1014" s="8">
        <v>-3.7397068744560058</v>
      </c>
      <c r="AC1014" s="8">
        <v>2.0598579597571791E-3</v>
      </c>
      <c r="AD1014" s="8">
        <v>-1.038942950608672</v>
      </c>
      <c r="AE1014" s="8">
        <v>1.172634269470336E-4</v>
      </c>
      <c r="AF1014" s="8">
        <v>0.27870266916975811</v>
      </c>
      <c r="AG1014" s="8">
        <v>0.27783710153231433</v>
      </c>
      <c r="AH1014" s="8">
        <v>1.0192855098590738</v>
      </c>
      <c r="AI1014" s="8">
        <v>-3.7397068744560058</v>
      </c>
    </row>
    <row r="1015" spans="24:35" x14ac:dyDescent="0.25">
      <c r="X1015" t="str">
        <v>Mongolia</v>
      </c>
      <c r="Y1015">
        <v>65.900000000000006</v>
      </c>
      <c r="Z1015" s="8">
        <v>73.992212666727056</v>
      </c>
      <c r="AA1015" s="8">
        <v>-8.0922126667270504</v>
      </c>
      <c r="AB1015" s="8">
        <v>-8.1122211151149664</v>
      </c>
      <c r="AC1015" s="8">
        <v>2.4664574724962249E-3</v>
      </c>
      <c r="AD1015" s="8">
        <v>-2.2532294842288416</v>
      </c>
      <c r="AE1015" s="8">
        <v>6.6069858039211917E-4</v>
      </c>
      <c r="AF1015" s="8">
        <v>0.27870266916975811</v>
      </c>
      <c r="AG1015" s="8">
        <v>0.27954870516255803</v>
      </c>
      <c r="AH1015" s="8">
        <v>1.5010761087396074</v>
      </c>
      <c r="AI1015" s="8">
        <v>-8.1122211151149664</v>
      </c>
    </row>
    <row r="1016" spans="24:35" x14ac:dyDescent="0.25">
      <c r="X1016" t="str">
        <v>Mongolia</v>
      </c>
      <c r="Y1016">
        <v>65</v>
      </c>
      <c r="Z1016" s="8">
        <v>69.461158844506656</v>
      </c>
      <c r="AA1016" s="8">
        <v>-4.4611588445066559</v>
      </c>
      <c r="AB1016" s="8">
        <v>-4.47569916793557</v>
      </c>
      <c r="AC1016" s="8">
        <v>3.2487267091324025E-3</v>
      </c>
      <c r="AD1016" s="8">
        <v>-1.2426710454016898</v>
      </c>
      <c r="AE1016" s="8">
        <v>2.64901939129313E-4</v>
      </c>
      <c r="AF1016" s="8">
        <v>0.27870266916975811</v>
      </c>
      <c r="AG1016" s="8">
        <v>0.28086447703670564</v>
      </c>
      <c r="AH1016" s="8">
        <v>1.1147515621884949</v>
      </c>
      <c r="AI1016" s="8">
        <v>-4.47569916793557</v>
      </c>
    </row>
    <row r="1017" spans="24:35" x14ac:dyDescent="0.25">
      <c r="X1017" t="str">
        <v>Mongolia</v>
      </c>
      <c r="Y1017">
        <v>64.5</v>
      </c>
      <c r="Z1017" s="8">
        <v>68.570072967397849</v>
      </c>
      <c r="AA1017" s="8">
        <v>-4.0700729673978486</v>
      </c>
      <c r="AB1017" s="8">
        <v>-4.0822920831542593</v>
      </c>
      <c r="AC1017" s="8">
        <v>2.9931997778485839E-3</v>
      </c>
      <c r="AD1017" s="8">
        <v>-1.1335874437125468</v>
      </c>
      <c r="AE1017" s="8">
        <v>2.0304581209068642E-4</v>
      </c>
      <c r="AF1017" s="8">
        <v>0.29295400660571058</v>
      </c>
      <c r="AG1017" s="8">
        <v>0.28220548385565947</v>
      </c>
      <c r="AH1017" s="8">
        <v>1.0647006357246842</v>
      </c>
      <c r="AI1017" s="8">
        <v>-4.0822920831542593</v>
      </c>
    </row>
    <row r="1018" spans="24:35" x14ac:dyDescent="0.25">
      <c r="X1018" t="str">
        <v>Mongolia</v>
      </c>
      <c r="Y1018">
        <v>64</v>
      </c>
      <c r="Z1018" s="8">
        <v>67.739359184821637</v>
      </c>
      <c r="AA1018" s="8">
        <v>-3.7393591848216374</v>
      </c>
      <c r="AB1018" s="8">
        <v>-3.7526019616357353</v>
      </c>
      <c r="AC1018" s="8">
        <v>3.5289585598163209E-3</v>
      </c>
      <c r="AD1018" s="8">
        <v>-1.0417577358150856</v>
      </c>
      <c r="AE1018" s="8">
        <v>2.0228409816505164E-4</v>
      </c>
      <c r="AF1018" s="8">
        <v>0.29295400660571058</v>
      </c>
      <c r="AG1018" s="8">
        <v>0.28317950674949788</v>
      </c>
      <c r="AH1018" s="8">
        <v>1.0206653397735643</v>
      </c>
      <c r="AI1018" s="8">
        <v>-3.7526019616357353</v>
      </c>
    </row>
    <row r="1019" spans="24:35" x14ac:dyDescent="0.25">
      <c r="X1019" t="str">
        <v>Mongolia</v>
      </c>
      <c r="Y1019">
        <v>64</v>
      </c>
      <c r="Z1019" s="8">
        <v>65.99558936701267</v>
      </c>
      <c r="AA1019" s="8">
        <v>-1.9955893670126699</v>
      </c>
      <c r="AB1019" s="8">
        <v>-2.0090611761108255</v>
      </c>
      <c r="AC1019" s="8">
        <v>6.7055245795125847E-3</v>
      </c>
      <c r="AD1019" s="8">
        <v>-0.55684466485067363</v>
      </c>
      <c r="AE1019" s="8">
        <v>1.1017150036616906E-4</v>
      </c>
      <c r="AF1019" s="8">
        <v>0.29295400660571058</v>
      </c>
      <c r="AG1019" s="8">
        <v>0.28479893568098597</v>
      </c>
      <c r="AH1019" s="8">
        <v>0.74622025223835464</v>
      </c>
      <c r="AI1019" s="8">
        <v>-2.0090611761108255</v>
      </c>
    </row>
    <row r="1020" spans="24:35" x14ac:dyDescent="0.25">
      <c r="X1020" t="str">
        <v>Mongolia</v>
      </c>
      <c r="Y1020">
        <v>63.8</v>
      </c>
      <c r="Z1020" s="8">
        <v>66.761806874484165</v>
      </c>
      <c r="AA1020" s="8">
        <v>-2.9618068744841679</v>
      </c>
      <c r="AB1020" s="8">
        <v>-2.9716873721913952</v>
      </c>
      <c r="AC1020" s="8">
        <v>3.3248779126928982E-3</v>
      </c>
      <c r="AD1020" s="8">
        <v>-0.82505294640174553</v>
      </c>
      <c r="AE1020" s="8">
        <v>1.1951767141207259E-4</v>
      </c>
      <c r="AF1020" s="8">
        <v>0.29295400660571058</v>
      </c>
      <c r="AG1020" s="8">
        <v>0.28653771491862162</v>
      </c>
      <c r="AH1020" s="8">
        <v>0.90832425179654075</v>
      </c>
      <c r="AI1020" s="8">
        <v>-2.9716873721913952</v>
      </c>
    </row>
    <row r="1021" spans="24:35" x14ac:dyDescent="0.25">
      <c r="X1021" t="str">
        <v>Mongolia</v>
      </c>
      <c r="Y1021">
        <v>63.2</v>
      </c>
      <c r="Z1021" s="8">
        <v>65.705874791739873</v>
      </c>
      <c r="AA1021" s="8">
        <v>-2.5058747917398705</v>
      </c>
      <c r="AB1021" s="8">
        <v>-2.5168612853640422</v>
      </c>
      <c r="AC1021" s="8">
        <v>4.3651565893042584E-3</v>
      </c>
      <c r="AD1021" s="8">
        <v>-0.69841123275254702</v>
      </c>
      <c r="AE1021" s="8">
        <v>1.1255597933059241E-4</v>
      </c>
      <c r="AF1021" s="8">
        <v>0.29295400660571058</v>
      </c>
      <c r="AG1021" s="8">
        <v>0.28657156959014146</v>
      </c>
      <c r="AH1021" s="8">
        <v>0.83571001714263726</v>
      </c>
      <c r="AI1021" s="8">
        <v>-2.5168612853640422</v>
      </c>
    </row>
    <row r="1022" spans="24:35" x14ac:dyDescent="0.25">
      <c r="X1022" t="str">
        <v>Mongolia</v>
      </c>
      <c r="Y1022">
        <v>62.8</v>
      </c>
      <c r="Z1022" s="8">
        <v>65.084022034015902</v>
      </c>
      <c r="AA1022" s="8">
        <v>-2.284022034015905</v>
      </c>
      <c r="AB1022" s="8">
        <v>-2.2938224949254256</v>
      </c>
      <c r="AC1022" s="8">
        <v>4.272545469931447E-3</v>
      </c>
      <c r="AD1022" s="8">
        <v>-0.63654914642326477</v>
      </c>
      <c r="AE1022" s="8">
        <v>9.1507457918905136E-5</v>
      </c>
      <c r="AF1022" s="8">
        <v>0.29295400660571058</v>
      </c>
      <c r="AG1022" s="8">
        <v>0.2876525062451023</v>
      </c>
      <c r="AH1022" s="8">
        <v>0.79784030132806949</v>
      </c>
      <c r="AI1022" s="8">
        <v>-2.2938224949254256</v>
      </c>
    </row>
    <row r="1023" spans="24:35" x14ac:dyDescent="0.25">
      <c r="X1023" t="str">
        <v>Montenegro</v>
      </c>
      <c r="Y1023">
        <v>75.900000000000006</v>
      </c>
      <c r="Z1023" s="8">
        <v>78.467282354391969</v>
      </c>
      <c r="AA1023" s="8">
        <v>-2.5672823543919634</v>
      </c>
      <c r="AB1023" s="8">
        <v>-2.5818743708167133</v>
      </c>
      <c r="AC1023" s="8">
        <v>5.6517143474080385E-3</v>
      </c>
      <c r="AD1023" s="8">
        <v>-0.71598885620590902</v>
      </c>
      <c r="AE1023" s="8">
        <v>1.5335593878157893E-4</v>
      </c>
      <c r="AF1023" s="8">
        <v>0.29295400660571058</v>
      </c>
      <c r="AG1023" s="8">
        <v>0.29048839910378987</v>
      </c>
      <c r="AH1023" s="8">
        <v>0.84616124716622954</v>
      </c>
      <c r="AI1023" s="8">
        <v>-2.5818743708167133</v>
      </c>
    </row>
    <row r="1024" spans="24:35" x14ac:dyDescent="0.25">
      <c r="X1024" t="str">
        <v>Montenegro</v>
      </c>
      <c r="Y1024">
        <v>75.8</v>
      </c>
      <c r="Z1024" s="8">
        <v>77.058336006292862</v>
      </c>
      <c r="AA1024" s="8">
        <v>-1.2583360062928648</v>
      </c>
      <c r="AB1024" s="8">
        <v>-1.2846647323640799</v>
      </c>
      <c r="AC1024" s="8">
        <v>2.0494628215381949E-2</v>
      </c>
      <c r="AD1024" s="8">
        <v>-0.35358603535200156</v>
      </c>
      <c r="AE1024" s="8">
        <v>1.3767967442624666E-4</v>
      </c>
      <c r="AF1024" s="8">
        <v>0.29295400660571058</v>
      </c>
      <c r="AG1024" s="8">
        <v>0.29174801548511814</v>
      </c>
      <c r="AH1024" s="8">
        <v>0.59463100772832356</v>
      </c>
      <c r="AI1024" s="8">
        <v>-1.2846647323640799</v>
      </c>
    </row>
    <row r="1025" spans="24:35" x14ac:dyDescent="0.25">
      <c r="X1025" t="str">
        <v>Montenegro</v>
      </c>
      <c r="Y1025">
        <v>75.599999999999994</v>
      </c>
      <c r="Z1025" s="8">
        <v>77.19103210005207</v>
      </c>
      <c r="AA1025" s="8">
        <v>-1.5910321000520753</v>
      </c>
      <c r="AB1025" s="8">
        <v>-1.6250111233483349</v>
      </c>
      <c r="AC1025" s="8">
        <v>2.0910025050318207E-2</v>
      </c>
      <c r="AD1025" s="8">
        <v>-0.44716677939776289</v>
      </c>
      <c r="AE1025" s="8">
        <v>2.2475916600069693E-4</v>
      </c>
      <c r="AF1025" s="8">
        <v>0.29295400660571058</v>
      </c>
      <c r="AG1025" s="8">
        <v>0.29586745838430628</v>
      </c>
      <c r="AH1025" s="8">
        <v>0.66870530085962598</v>
      </c>
      <c r="AI1025" s="8">
        <v>-1.6250111233483349</v>
      </c>
    </row>
    <row r="1026" spans="24:35" x14ac:dyDescent="0.25">
      <c r="X1026" t="str">
        <v>Montenegro</v>
      </c>
      <c r="Y1026">
        <v>75.400000000000006</v>
      </c>
      <c r="Z1026" s="8">
        <v>76.405574430147553</v>
      </c>
      <c r="AA1026" s="8">
        <v>-1.0055744301475471</v>
      </c>
      <c r="AB1026" s="8">
        <v>-1.0074475640471041</v>
      </c>
      <c r="AC1026" s="8">
        <v>1.8592867424604982E-3</v>
      </c>
      <c r="AD1026" s="8">
        <v>-0.27991116905418378</v>
      </c>
      <c r="AE1026" s="8">
        <v>7.6814190368145787E-6</v>
      </c>
      <c r="AF1026" s="8">
        <v>0.29295400660571058</v>
      </c>
      <c r="AG1026" s="8">
        <v>0.29586773756144918</v>
      </c>
      <c r="AH1026" s="8">
        <v>0.5290663182004538</v>
      </c>
      <c r="AI1026" s="8">
        <v>-1.0074475640471041</v>
      </c>
    </row>
    <row r="1027" spans="24:35" x14ac:dyDescent="0.25">
      <c r="X1027" t="str">
        <v>Montenegro</v>
      </c>
      <c r="Y1027">
        <v>75.3</v>
      </c>
      <c r="Z1027" s="8">
        <v>76.618953921018829</v>
      </c>
      <c r="AA1027" s="8">
        <v>-1.3189539210188315</v>
      </c>
      <c r="AB1027" s="8">
        <v>-1.3341302063624658</v>
      </c>
      <c r="AC1027" s="8">
        <v>1.1375415436408394E-2</v>
      </c>
      <c r="AD1027" s="8">
        <v>-0.36890607921964497</v>
      </c>
      <c r="AE1027" s="8">
        <v>8.2416446119420585E-5</v>
      </c>
      <c r="AF1027" s="8">
        <v>0.29295400660571058</v>
      </c>
      <c r="AG1027" s="8">
        <v>0.29627185097569553</v>
      </c>
      <c r="AH1027" s="8">
        <v>0.60737639007426436</v>
      </c>
      <c r="AI1027" s="8">
        <v>-1.3341302063624658</v>
      </c>
    </row>
    <row r="1028" spans="24:35" x14ac:dyDescent="0.25">
      <c r="X1028" t="str">
        <v>Montenegro</v>
      </c>
      <c r="Y1028">
        <v>75</v>
      </c>
      <c r="Z1028" s="8">
        <v>75.644320277492852</v>
      </c>
      <c r="AA1028" s="8">
        <v>-0.64432027749285226</v>
      </c>
      <c r="AB1028" s="8">
        <v>-0.64545346905862333</v>
      </c>
      <c r="AC1028" s="8">
        <v>1.7556518325383987E-3</v>
      </c>
      <c r="AD1028" s="8">
        <v>-0.17934334309615141</v>
      </c>
      <c r="AE1028" s="8">
        <v>2.9772716042183505E-6</v>
      </c>
      <c r="AF1028" s="8">
        <v>0.29295400660571058</v>
      </c>
      <c r="AG1028" s="8">
        <v>0.29851624165759549</v>
      </c>
      <c r="AH1028" s="8">
        <v>0.42348948404435194</v>
      </c>
      <c r="AI1028" s="8">
        <v>-0.64545346905862333</v>
      </c>
    </row>
    <row r="1029" spans="24:35" x14ac:dyDescent="0.25">
      <c r="X1029" t="str">
        <v>Montenegro</v>
      </c>
      <c r="Y1029">
        <v>74.599999999999994</v>
      </c>
      <c r="Z1029" s="8">
        <v>75.195382329124811</v>
      </c>
      <c r="AA1029" s="8">
        <v>-0.59538232912481703</v>
      </c>
      <c r="AB1029" s="8">
        <v>-0.59630002826024397</v>
      </c>
      <c r="AC1029" s="8">
        <v>1.5389889182202191E-3</v>
      </c>
      <c r="AD1029" s="8">
        <v>-0.16570372716203502</v>
      </c>
      <c r="AE1029" s="8">
        <v>2.2274878051128832E-6</v>
      </c>
      <c r="AF1029" s="8">
        <v>0.29295400660571058</v>
      </c>
      <c r="AG1029" s="8">
        <v>0.30017707042677355</v>
      </c>
      <c r="AH1029" s="8">
        <v>0.40706722683364599</v>
      </c>
      <c r="AI1029" s="8">
        <v>-0.59630002826024397</v>
      </c>
    </row>
    <row r="1030" spans="24:35" x14ac:dyDescent="0.25">
      <c r="X1030" t="str">
        <v>Montenegro</v>
      </c>
      <c r="Y1030">
        <v>74.2</v>
      </c>
      <c r="Z1030" s="8">
        <v>74.942801037111423</v>
      </c>
      <c r="AA1030" s="8">
        <v>-0.74280103711141976</v>
      </c>
      <c r="AB1030" s="8">
        <v>-0.75086423183756612</v>
      </c>
      <c r="AC1030" s="8">
        <v>1.0738552169962199E-2</v>
      </c>
      <c r="AD1030" s="8">
        <v>-0.20769156118988907</v>
      </c>
      <c r="AE1030" s="8">
        <v>2.4644428279117709E-5</v>
      </c>
      <c r="AF1030" s="8">
        <v>0.29295400660571058</v>
      </c>
      <c r="AG1030" s="8">
        <v>0.30080044904152231</v>
      </c>
      <c r="AH1030" s="8">
        <v>0.45573189617349485</v>
      </c>
      <c r="AI1030" s="8">
        <v>-0.75086423183756612</v>
      </c>
    </row>
    <row r="1031" spans="24:35" x14ac:dyDescent="0.25">
      <c r="X1031" t="str">
        <v>Montenegro</v>
      </c>
      <c r="Y1031">
        <v>73.8</v>
      </c>
      <c r="Z1031" s="8">
        <v>74.53997438863324</v>
      </c>
      <c r="AA1031" s="8">
        <v>-0.73997438863324305</v>
      </c>
      <c r="AB1031" s="8">
        <v>-0.75165443563035894</v>
      </c>
      <c r="AC1031" s="8">
        <v>1.5539118035431582E-2</v>
      </c>
      <c r="AD1031" s="8">
        <v>-0.20740506040012352</v>
      </c>
      <c r="AE1031" s="8">
        <v>3.5736580775864315E-5</v>
      </c>
      <c r="AF1031" s="8">
        <v>0.3152427890443939</v>
      </c>
      <c r="AG1031" s="8">
        <v>0.30324674809400542</v>
      </c>
      <c r="AH1031" s="8">
        <v>0.45541745728520722</v>
      </c>
      <c r="AI1031" s="8">
        <v>-0.75165443563035894</v>
      </c>
    </row>
    <row r="1032" spans="24:35" x14ac:dyDescent="0.25">
      <c r="X1032" t="str">
        <v>Morocco</v>
      </c>
      <c r="Y1032">
        <v>74.099999999999994</v>
      </c>
      <c r="Z1032" s="8">
        <v>72.50322568249868</v>
      </c>
      <c r="AA1032" s="8">
        <v>1.596774317501314</v>
      </c>
      <c r="AB1032" s="8">
        <v>1.6024418209584836</v>
      </c>
      <c r="AC1032" s="8">
        <v>3.5367920276692145E-3</v>
      </c>
      <c r="AD1032" s="8">
        <v>0.4448512308662485</v>
      </c>
      <c r="AE1032" s="8">
        <v>3.696785457511224E-5</v>
      </c>
      <c r="AF1032" s="8">
        <v>0.3152427890443939</v>
      </c>
      <c r="AG1032" s="8">
        <v>0.30430030748888248</v>
      </c>
      <c r="AH1032" s="8">
        <v>0.66697168670510187</v>
      </c>
      <c r="AI1032" s="8">
        <v>1.6024418209584836</v>
      </c>
    </row>
    <row r="1033" spans="24:35" x14ac:dyDescent="0.25">
      <c r="X1033" t="str">
        <v>Morocco</v>
      </c>
      <c r="Y1033">
        <v>73.900000000000006</v>
      </c>
      <c r="Z1033" s="8">
        <v>72.365751963661268</v>
      </c>
      <c r="AA1033" s="8">
        <v>1.5342480363387381</v>
      </c>
      <c r="AB1033" s="8">
        <v>1.5396160901055769</v>
      </c>
      <c r="AC1033" s="8">
        <v>3.4866183858020382E-3</v>
      </c>
      <c r="AD1033" s="8">
        <v>0.42742104363541972</v>
      </c>
      <c r="AE1033" s="8">
        <v>3.3641819847985777E-5</v>
      </c>
      <c r="AF1033" s="8">
        <v>0.3152427890443939</v>
      </c>
      <c r="AG1033" s="8">
        <v>0.30991351478266127</v>
      </c>
      <c r="AH1033" s="8">
        <v>0.65377445930184497</v>
      </c>
      <c r="AI1033" s="8">
        <v>1.5396160901055769</v>
      </c>
    </row>
    <row r="1034" spans="24:35" x14ac:dyDescent="0.25">
      <c r="X1034" t="str">
        <v>Morocco</v>
      </c>
      <c r="Y1034">
        <v>73.599999999999994</v>
      </c>
      <c r="Z1034" s="8">
        <v>71.682362385144884</v>
      </c>
      <c r="AA1034" s="8">
        <v>1.91763761485511</v>
      </c>
      <c r="AB1034" s="8">
        <v>1.9241787258525642</v>
      </c>
      <c r="AC1034" s="8">
        <v>3.3994300579099877E-3</v>
      </c>
      <c r="AD1034" s="8">
        <v>0.53420489850132391</v>
      </c>
      <c r="AE1034" s="8">
        <v>5.1232684191306624E-5</v>
      </c>
      <c r="AF1034" s="8">
        <v>0.3152427890443939</v>
      </c>
      <c r="AG1034" s="8">
        <v>0.31145559066345074</v>
      </c>
      <c r="AH1034" s="8">
        <v>0.73089321963014808</v>
      </c>
      <c r="AI1034" s="8">
        <v>1.9241787258525642</v>
      </c>
    </row>
    <row r="1035" spans="24:35" x14ac:dyDescent="0.25">
      <c r="X1035" t="str">
        <v>Morocco</v>
      </c>
      <c r="Y1035">
        <v>73.3</v>
      </c>
      <c r="Z1035" s="8">
        <v>72.613225216470383</v>
      </c>
      <c r="AA1035" s="8">
        <v>0.6867747835296143</v>
      </c>
      <c r="AB1035" s="8">
        <v>0.68979618440150503</v>
      </c>
      <c r="AC1035" s="8">
        <v>4.380135669367514E-3</v>
      </c>
      <c r="AD1035" s="8">
        <v>0.19141212997836787</v>
      </c>
      <c r="AE1035" s="8">
        <v>8.4835831440105644E-6</v>
      </c>
      <c r="AF1035" s="8">
        <v>0.3152427890443939</v>
      </c>
      <c r="AG1035" s="8">
        <v>0.31505646546255067</v>
      </c>
      <c r="AH1035" s="8">
        <v>0.43750671992366913</v>
      </c>
      <c r="AI1035" s="8">
        <v>0.68979618440150503</v>
      </c>
    </row>
    <row r="1036" spans="24:35" x14ac:dyDescent="0.25">
      <c r="X1036" t="str">
        <v>Morocco</v>
      </c>
      <c r="Y1036">
        <v>72.8</v>
      </c>
      <c r="Z1036" s="8">
        <v>72.241423531813183</v>
      </c>
      <c r="AA1036" s="8">
        <v>0.55857646818681417</v>
      </c>
      <c r="AB1036" s="8">
        <v>0.56111423740237454</v>
      </c>
      <c r="AC1036" s="8">
        <v>4.5227318189407471E-3</v>
      </c>
      <c r="AD1036" s="8">
        <v>0.15569291640440952</v>
      </c>
      <c r="AE1036" s="8">
        <v>5.7963365777272963E-6</v>
      </c>
      <c r="AF1036" s="8">
        <v>0.3152427890443939</v>
      </c>
      <c r="AG1036" s="8">
        <v>0.31586300353962027</v>
      </c>
      <c r="AH1036" s="8">
        <v>0.39457941710688549</v>
      </c>
      <c r="AI1036" s="8">
        <v>0.56111423740237454</v>
      </c>
    </row>
    <row r="1037" spans="24:35" x14ac:dyDescent="0.25">
      <c r="X1037" t="str">
        <v>Morocco</v>
      </c>
      <c r="Y1037">
        <v>72.3</v>
      </c>
      <c r="Z1037" s="8">
        <v>70.154779196781519</v>
      </c>
      <c r="AA1037" s="8">
        <v>2.1452208032184785</v>
      </c>
      <c r="AB1037" s="8">
        <v>2.1526222092468923</v>
      </c>
      <c r="AC1037" s="8">
        <v>3.4383209448551263E-3</v>
      </c>
      <c r="AD1037" s="8">
        <v>0.59761542716390326</v>
      </c>
      <c r="AE1037" s="8">
        <v>6.485332227387257E-5</v>
      </c>
      <c r="AF1037" s="8">
        <v>0.3152427890443939</v>
      </c>
      <c r="AG1037" s="8">
        <v>0.31739916284108016</v>
      </c>
      <c r="AH1037" s="8">
        <v>0.77305590170692262</v>
      </c>
      <c r="AI1037" s="8">
        <v>2.1526222092468923</v>
      </c>
    </row>
    <row r="1038" spans="24:35" x14ac:dyDescent="0.25">
      <c r="X1038" t="str">
        <v>Morocco</v>
      </c>
      <c r="Y1038">
        <v>71.8</v>
      </c>
      <c r="Z1038" s="8">
        <v>69.75640353367578</v>
      </c>
      <c r="AA1038" s="8">
        <v>2.0435964663242174</v>
      </c>
      <c r="AB1038" s="8">
        <v>2.0507393878723761</v>
      </c>
      <c r="AC1038" s="8">
        <v>3.4830957021649489E-3</v>
      </c>
      <c r="AD1038" s="8">
        <v>0.56931771776715356</v>
      </c>
      <c r="AE1038" s="8">
        <v>5.9626118061306182E-5</v>
      </c>
      <c r="AF1038" s="8">
        <v>0.3152427890443939</v>
      </c>
      <c r="AG1038" s="8">
        <v>0.31787672696243763</v>
      </c>
      <c r="AH1038" s="8">
        <v>0.75453145578375558</v>
      </c>
      <c r="AI1038" s="8">
        <v>2.0507393878723761</v>
      </c>
    </row>
    <row r="1039" spans="24:35" x14ac:dyDescent="0.25">
      <c r="X1039" t="str">
        <v>Morocco</v>
      </c>
      <c r="Y1039">
        <v>71.400000000000006</v>
      </c>
      <c r="Z1039" s="8">
        <v>67.629802326309573</v>
      </c>
      <c r="AA1039" s="8">
        <v>3.7701976736904328</v>
      </c>
      <c r="AB1039" s="8">
        <v>3.7864251972184859</v>
      </c>
      <c r="AC1039" s="8">
        <v>4.285710844089588E-3</v>
      </c>
      <c r="AD1039" s="8">
        <v>1.050748171923666</v>
      </c>
      <c r="AE1039" s="8">
        <v>2.5011043502937169E-4</v>
      </c>
      <c r="AF1039" s="8">
        <v>0.3152427890443939</v>
      </c>
      <c r="AG1039" s="8">
        <v>0.32295385437503926</v>
      </c>
      <c r="AH1039" s="8">
        <v>1.0250600821042959</v>
      </c>
      <c r="AI1039" s="8">
        <v>3.7864251972184859</v>
      </c>
    </row>
    <row r="1040" spans="24:35" x14ac:dyDescent="0.25">
      <c r="X1040" t="str">
        <v>Morocco</v>
      </c>
      <c r="Y1040">
        <v>71</v>
      </c>
      <c r="Z1040" s="8">
        <v>69.093129611226459</v>
      </c>
      <c r="AA1040" s="8">
        <v>1.906870388773541</v>
      </c>
      <c r="AB1040" s="8">
        <v>1.9129528121901536</v>
      </c>
      <c r="AC1040" s="8">
        <v>3.1795992968842481E-3</v>
      </c>
      <c r="AD1040" s="8">
        <v>0.5311468469932854</v>
      </c>
      <c r="AE1040" s="8">
        <v>4.7362115138275411E-5</v>
      </c>
      <c r="AF1040" s="8">
        <v>0.3152427890443939</v>
      </c>
      <c r="AG1040" s="8">
        <v>0.3231912688570156</v>
      </c>
      <c r="AH1040" s="8">
        <v>0.72879822104152081</v>
      </c>
      <c r="AI1040" s="8">
        <v>1.9129528121901536</v>
      </c>
    </row>
    <row r="1041" spans="24:35" x14ac:dyDescent="0.25">
      <c r="X1041" t="str">
        <v>Morocco</v>
      </c>
      <c r="Y1041">
        <v>77</v>
      </c>
      <c r="Z1041" s="8">
        <v>68.686061722169114</v>
      </c>
      <c r="AA1041" s="8">
        <v>8.3139382778308857</v>
      </c>
      <c r="AB1041" s="8">
        <v>8.3417431954736436</v>
      </c>
      <c r="AC1041" s="8">
        <v>3.3332262803109393E-3</v>
      </c>
      <c r="AD1041" s="8">
        <v>2.3159740966498559</v>
      </c>
      <c r="AE1041" s="8">
        <v>9.4412307322681778E-4</v>
      </c>
      <c r="AF1041" s="8">
        <v>0.3152427890443939</v>
      </c>
      <c r="AG1041" s="8">
        <v>0.32391423455207319</v>
      </c>
      <c r="AH1041" s="8">
        <v>1.521832479824851</v>
      </c>
      <c r="AI1041" s="8">
        <v>8.3417431954736436</v>
      </c>
    </row>
    <row r="1042" spans="24:35" x14ac:dyDescent="0.25">
      <c r="X1042" t="str">
        <v>Morocco</v>
      </c>
      <c r="Y1042">
        <v>72</v>
      </c>
      <c r="Z1042" s="8">
        <v>68.284484417198968</v>
      </c>
      <c r="AA1042" s="8">
        <v>3.7155155828010322</v>
      </c>
      <c r="AB1042" s="8">
        <v>3.7286065565847686</v>
      </c>
      <c r="AC1042" s="8">
        <v>3.5109560596082732E-3</v>
      </c>
      <c r="AD1042" s="8">
        <v>1.0351057349289861</v>
      </c>
      <c r="AE1042" s="8">
        <v>1.9868665335870297E-4</v>
      </c>
      <c r="AF1042" s="8">
        <v>0.33286538375086522</v>
      </c>
      <c r="AG1042" s="8">
        <v>0.32580295423837996</v>
      </c>
      <c r="AH1042" s="8">
        <v>1.0174014620242031</v>
      </c>
      <c r="AI1042" s="8">
        <v>3.7286065565847686</v>
      </c>
    </row>
    <row r="1043" spans="24:35" x14ac:dyDescent="0.25">
      <c r="X1043" t="str">
        <v>Morocco</v>
      </c>
      <c r="Y1043">
        <v>69.900000000000006</v>
      </c>
      <c r="Z1043" s="8">
        <v>68.130979547505632</v>
      </c>
      <c r="AA1043" s="8">
        <v>1.7690204524943738</v>
      </c>
      <c r="AB1043" s="8">
        <v>1.7925031606725215</v>
      </c>
      <c r="AC1043" s="8">
        <v>1.3100511448658984E-2</v>
      </c>
      <c r="AD1043" s="8">
        <v>0.49522012317682129</v>
      </c>
      <c r="AE1043" s="8">
        <v>1.7133981507311971E-4</v>
      </c>
      <c r="AF1043" s="8">
        <v>0.33286538375086522</v>
      </c>
      <c r="AG1043" s="8">
        <v>0.32636121625227843</v>
      </c>
      <c r="AH1043" s="8">
        <v>0.703718781315961</v>
      </c>
      <c r="AI1043" s="8">
        <v>1.7925031606725215</v>
      </c>
    </row>
    <row r="1044" spans="24:35" x14ac:dyDescent="0.25">
      <c r="X1044" t="str">
        <v>Morocco</v>
      </c>
      <c r="Y1044">
        <v>69.5</v>
      </c>
      <c r="Z1044" s="8">
        <v>69.431668158883951</v>
      </c>
      <c r="AA1044" s="8">
        <v>6.8331841116048508E-2</v>
      </c>
      <c r="AB1044" s="8">
        <v>6.8715640569438213E-2</v>
      </c>
      <c r="AC1044" s="8">
        <v>5.5853289034228657E-3</v>
      </c>
      <c r="AD1044" s="8">
        <v>1.9056417219724751E-2</v>
      </c>
      <c r="AE1044" s="8">
        <v>1.0735199850203233E-7</v>
      </c>
      <c r="AF1044" s="8">
        <v>0.33286538375086522</v>
      </c>
      <c r="AG1044" s="8">
        <v>0.33139269506843533</v>
      </c>
      <c r="AH1044" s="8">
        <v>0.1380449825952568</v>
      </c>
      <c r="AI1044" s="8">
        <v>6.8715640569438213E-2</v>
      </c>
    </row>
    <row r="1045" spans="24:35" x14ac:dyDescent="0.25">
      <c r="X1045" t="str">
        <v>Morocco</v>
      </c>
      <c r="Y1045">
        <v>69</v>
      </c>
      <c r="Z1045" s="8">
        <v>66.72635825439167</v>
      </c>
      <c r="AA1045" s="8">
        <v>2.2736417456083302</v>
      </c>
      <c r="AB1045" s="8">
        <v>2.2832829954136113</v>
      </c>
      <c r="AC1045" s="8">
        <v>4.2225382594480165E-3</v>
      </c>
      <c r="AD1045" s="8">
        <v>0.63364028439445497</v>
      </c>
      <c r="AE1045" s="8">
        <v>8.9607272950218686E-5</v>
      </c>
      <c r="AF1045" s="8">
        <v>0.33286538375086522</v>
      </c>
      <c r="AG1045" s="8">
        <v>0.33144321073999938</v>
      </c>
      <c r="AH1045" s="8">
        <v>0.79601525387046135</v>
      </c>
      <c r="AI1045" s="8">
        <v>2.2832829954136113</v>
      </c>
    </row>
    <row r="1046" spans="24:35" x14ac:dyDescent="0.25">
      <c r="X1046" t="str">
        <v>Morocco</v>
      </c>
      <c r="Y1046">
        <v>68.599999999999994</v>
      </c>
      <c r="Z1046" s="8">
        <v>68.611331304888211</v>
      </c>
      <c r="AA1046" s="8">
        <v>-1.1331304888216209E-2</v>
      </c>
      <c r="AB1046" s="8">
        <v>-1.1445779131886451E-2</v>
      </c>
      <c r="AC1046" s="8">
        <v>1.0001437416464851E-2</v>
      </c>
      <c r="AD1046" s="8">
        <v>-3.1671201173950293E-3</v>
      </c>
      <c r="AE1046" s="8">
        <v>5.3333898065421291E-9</v>
      </c>
      <c r="AF1046" s="8">
        <v>0.33286538375086522</v>
      </c>
      <c r="AG1046" s="8">
        <v>0.33731143528824886</v>
      </c>
      <c r="AH1046" s="8">
        <v>5.6277172258341383E-2</v>
      </c>
      <c r="AI1046" s="8">
        <v>-1.1445779131886451E-2</v>
      </c>
    </row>
    <row r="1047" spans="24:35" x14ac:dyDescent="0.25">
      <c r="X1047" t="str">
        <v>Mozambique</v>
      </c>
      <c r="Y1047">
        <v>56.7</v>
      </c>
      <c r="Z1047" s="8">
        <v>59.372606572596908</v>
      </c>
      <c r="AA1047" s="8">
        <v>-2.672606572596905</v>
      </c>
      <c r="AB1047" s="8">
        <v>-2.6862083224948661</v>
      </c>
      <c r="AC1047" s="8">
        <v>5.0635499056633426E-3</v>
      </c>
      <c r="AD1047" s="8">
        <v>-0.74514236004582435</v>
      </c>
      <c r="AE1047" s="8">
        <v>1.4872523297273499E-4</v>
      </c>
      <c r="AF1047" s="8">
        <v>0.33286538375086522</v>
      </c>
      <c r="AG1047" s="8">
        <v>0.33769492824245823</v>
      </c>
      <c r="AH1047" s="8">
        <v>0.863216288102712</v>
      </c>
      <c r="AI1047" s="8">
        <v>-2.6862083224948661</v>
      </c>
    </row>
    <row r="1048" spans="24:35" x14ac:dyDescent="0.25">
      <c r="X1048" t="str">
        <v>Mozambique</v>
      </c>
      <c r="Y1048">
        <v>55.3</v>
      </c>
      <c r="Z1048" s="8">
        <v>64.129240771341486</v>
      </c>
      <c r="AA1048" s="8">
        <v>-8.8292407713414889</v>
      </c>
      <c r="AB1048" s="8">
        <v>-8.8811517116512473</v>
      </c>
      <c r="AC1048" s="8">
        <v>5.8450685220990395E-3</v>
      </c>
      <c r="AD1048" s="8">
        <v>-2.4626246159272069</v>
      </c>
      <c r="AE1048" s="8">
        <v>1.8766287577651147E-3</v>
      </c>
      <c r="AF1048" s="8">
        <v>0.33286538375086522</v>
      </c>
      <c r="AG1048" s="8">
        <v>0.33987930202439948</v>
      </c>
      <c r="AH1048" s="8">
        <v>1.5692751880811748</v>
      </c>
      <c r="AI1048" s="8">
        <v>-8.8811517116512473</v>
      </c>
    </row>
    <row r="1049" spans="24:35" x14ac:dyDescent="0.25">
      <c r="X1049" t="str">
        <v>Mozambique</v>
      </c>
      <c r="Y1049">
        <v>54.8</v>
      </c>
      <c r="Z1049" s="8">
        <v>63.259427212529594</v>
      </c>
      <c r="AA1049" s="8">
        <v>-8.4594272125295973</v>
      </c>
      <c r="AB1049" s="8">
        <v>-8.5150349145340734</v>
      </c>
      <c r="AC1049" s="8">
        <v>6.5305312970073788E-3</v>
      </c>
      <c r="AD1049" s="8">
        <v>-2.3602912005470853</v>
      </c>
      <c r="AE1049" s="8">
        <v>1.9273987093097343E-3</v>
      </c>
      <c r="AF1049" s="8">
        <v>0.33286538375086522</v>
      </c>
      <c r="AG1049" s="8">
        <v>0.34102321891779036</v>
      </c>
      <c r="AH1049" s="8">
        <v>1.5363239243555005</v>
      </c>
      <c r="AI1049" s="8">
        <v>-8.5150349145340734</v>
      </c>
    </row>
    <row r="1050" spans="24:35" x14ac:dyDescent="0.25">
      <c r="X1050" t="str">
        <v>Mozambique</v>
      </c>
      <c r="Y1050">
        <v>54.3</v>
      </c>
      <c r="Z1050" s="8">
        <v>61.672854182947177</v>
      </c>
      <c r="AA1050" s="8">
        <v>-7.3728541829471794</v>
      </c>
      <c r="AB1050" s="8">
        <v>-7.4488585694660676</v>
      </c>
      <c r="AC1050" s="8">
        <v>1.0203494375694096E-2</v>
      </c>
      <c r="AD1050" s="8">
        <v>-2.0609363458554926</v>
      </c>
      <c r="AE1050" s="8">
        <v>2.3045098510504928E-3</v>
      </c>
      <c r="AF1050" s="8">
        <v>0.33286538375086522</v>
      </c>
      <c r="AG1050" s="8">
        <v>0.34423603341596648</v>
      </c>
      <c r="AH1050" s="8">
        <v>1.4355961639177963</v>
      </c>
      <c r="AI1050" s="8">
        <v>-7.4488585694660676</v>
      </c>
    </row>
    <row r="1051" spans="24:35" x14ac:dyDescent="0.25">
      <c r="X1051" t="str">
        <v>Mozambique</v>
      </c>
      <c r="Y1051">
        <v>54</v>
      </c>
      <c r="Z1051" s="8">
        <v>60.767067524266963</v>
      </c>
      <c r="AA1051" s="8">
        <v>-6.7670675242669631</v>
      </c>
      <c r="AB1051" s="8">
        <v>-6.8412477710058965</v>
      </c>
      <c r="AC1051" s="8">
        <v>1.0843087287865602E-2</v>
      </c>
      <c r="AD1051" s="8">
        <v>-1.8922120621598761</v>
      </c>
      <c r="AE1051" s="8">
        <v>2.0657310421426521E-3</v>
      </c>
      <c r="AF1051" s="8">
        <v>0.33286538375086522</v>
      </c>
      <c r="AG1051" s="8">
        <v>0.34615492348758792</v>
      </c>
      <c r="AH1051" s="8">
        <v>1.3755769924507593</v>
      </c>
      <c r="AI1051" s="8">
        <v>-6.8412477710058965</v>
      </c>
    </row>
    <row r="1052" spans="24:35" x14ac:dyDescent="0.25">
      <c r="X1052" t="str">
        <v>Mozambique</v>
      </c>
      <c r="Y1052">
        <v>53.8</v>
      </c>
      <c r="Z1052" s="8">
        <v>61.009443841357609</v>
      </c>
      <c r="AA1052" s="8">
        <v>-7.2094438413576114</v>
      </c>
      <c r="AB1052" s="8">
        <v>-7.3060923185046116</v>
      </c>
      <c r="AC1052" s="8">
        <v>1.3228477404017015E-2</v>
      </c>
      <c r="AD1052" s="8">
        <v>-2.0183447585116223</v>
      </c>
      <c r="AE1052" s="8">
        <v>2.8742884754961013E-3</v>
      </c>
      <c r="AF1052" s="8">
        <v>0.33286538375086522</v>
      </c>
      <c r="AG1052" s="8">
        <v>0.34691696907426578</v>
      </c>
      <c r="AH1052" s="8">
        <v>1.4206846090922582</v>
      </c>
      <c r="AI1052" s="8">
        <v>-7.3060923185046116</v>
      </c>
    </row>
    <row r="1053" spans="24:35" x14ac:dyDescent="0.25">
      <c r="X1053" t="str">
        <v>Mozambique</v>
      </c>
      <c r="Y1053">
        <v>53.2</v>
      </c>
      <c r="Z1053" s="8">
        <v>59.775015580036317</v>
      </c>
      <c r="AA1053" s="8">
        <v>-6.5750155800363146</v>
      </c>
      <c r="AB1053" s="8">
        <v>-6.6450252159996168</v>
      </c>
      <c r="AC1053" s="8">
        <v>1.0535646395251671E-2</v>
      </c>
      <c r="AD1053" s="8">
        <v>-1.8382247177222772</v>
      </c>
      <c r="AE1053" s="8">
        <v>1.8936714663104358E-3</v>
      </c>
      <c r="AF1053" s="8">
        <v>0.33286538375086522</v>
      </c>
      <c r="AG1053" s="8">
        <v>0.34848147787151851</v>
      </c>
      <c r="AH1053" s="8">
        <v>1.3558114609790983</v>
      </c>
      <c r="AI1053" s="8">
        <v>-6.6450252159996168</v>
      </c>
    </row>
    <row r="1054" spans="24:35" x14ac:dyDescent="0.25">
      <c r="X1054" t="str">
        <v>Mozambique</v>
      </c>
      <c r="Y1054">
        <v>52.1</v>
      </c>
      <c r="Z1054" s="8">
        <v>52.029054474579631</v>
      </c>
      <c r="AA1054" s="8">
        <v>7.0945525420370359E-2</v>
      </c>
      <c r="AB1054" s="8">
        <v>7.1403148691163279E-2</v>
      </c>
      <c r="AC1054" s="8">
        <v>6.4090068740842174E-3</v>
      </c>
      <c r="AD1054" s="8">
        <v>1.9793522003019218E-2</v>
      </c>
      <c r="AE1054" s="8">
        <v>1.3300735186345233E-7</v>
      </c>
      <c r="AF1054" s="8">
        <v>0.35220887014201224</v>
      </c>
      <c r="AG1054" s="8">
        <v>0.34988342458575222</v>
      </c>
      <c r="AH1054" s="8">
        <v>0.14068945235169272</v>
      </c>
      <c r="AI1054" s="8">
        <v>7.1403148691163279E-2</v>
      </c>
    </row>
    <row r="1055" spans="24:35" x14ac:dyDescent="0.25">
      <c r="X1055" t="str">
        <v>Mozambique</v>
      </c>
      <c r="Y1055">
        <v>51.2</v>
      </c>
      <c r="Z1055" s="8">
        <v>50.710718772867892</v>
      </c>
      <c r="AA1055" s="8">
        <v>0.48928122713211053</v>
      </c>
      <c r="AB1055" s="8">
        <v>0.49294765578943894</v>
      </c>
      <c r="AC1055" s="8">
        <v>7.437764667846374E-3</v>
      </c>
      <c r="AD1055" s="8">
        <v>0.1365782586028966</v>
      </c>
      <c r="AE1055" s="8">
        <v>7.3568893983976088E-6</v>
      </c>
      <c r="AF1055" s="8">
        <v>0.35220887014201224</v>
      </c>
      <c r="AG1055" s="8">
        <v>0.35004800367003036</v>
      </c>
      <c r="AH1055" s="8">
        <v>0.36956495857006871</v>
      </c>
      <c r="AI1055" s="8">
        <v>0.49294765578943894</v>
      </c>
    </row>
    <row r="1056" spans="24:35" x14ac:dyDescent="0.25">
      <c r="X1056" t="str">
        <v>Mozambique</v>
      </c>
      <c r="Y1056">
        <v>58</v>
      </c>
      <c r="Z1056" s="8">
        <v>48.910928157462052</v>
      </c>
      <c r="AA1056" s="8">
        <v>9.0890718425379475</v>
      </c>
      <c r="AB1056" s="8">
        <v>9.2684907584522076</v>
      </c>
      <c r="AC1056" s="8">
        <v>1.9357943012527922E-2</v>
      </c>
      <c r="AD1056" s="8">
        <v>2.5525024669765601</v>
      </c>
      <c r="AE1056" s="8">
        <v>6.7690454804454408E-3</v>
      </c>
      <c r="AF1056" s="8">
        <v>0.35220887014201224</v>
      </c>
      <c r="AG1056" s="8">
        <v>0.35064007299981703</v>
      </c>
      <c r="AH1056" s="8">
        <v>1.5976553029288139</v>
      </c>
      <c r="AI1056" s="8">
        <v>9.2684907584522076</v>
      </c>
    </row>
    <row r="1057" spans="24:35" x14ac:dyDescent="0.25">
      <c r="X1057" t="str">
        <v>Mozambique</v>
      </c>
      <c r="Y1057">
        <v>54</v>
      </c>
      <c r="Z1057" s="8">
        <v>49.721185147316426</v>
      </c>
      <c r="AA1057" s="8">
        <v>4.2788148526835741</v>
      </c>
      <c r="AB1057" s="8">
        <v>4.3128994931978806</v>
      </c>
      <c r="AC1057" s="8">
        <v>7.9029526581974839E-3</v>
      </c>
      <c r="AD1057" s="8">
        <v>1.1946709624053899</v>
      </c>
      <c r="AE1057" s="8">
        <v>5.9838161019732923E-4</v>
      </c>
      <c r="AF1057" s="8">
        <v>0.35220887014201224</v>
      </c>
      <c r="AG1057" s="8">
        <v>0.3511902525181439</v>
      </c>
      <c r="AH1057" s="8">
        <v>1.0930100467998407</v>
      </c>
      <c r="AI1057" s="8">
        <v>4.3128994931978806</v>
      </c>
    </row>
    <row r="1058" spans="24:35" x14ac:dyDescent="0.25">
      <c r="X1058" t="str">
        <v>Mozambique</v>
      </c>
      <c r="Y1058">
        <v>51</v>
      </c>
      <c r="Z1058" s="8">
        <v>49.507367838202462</v>
      </c>
      <c r="AA1058" s="8">
        <v>1.4926321617975375</v>
      </c>
      <c r="AB1058" s="8">
        <v>1.5119841787945698</v>
      </c>
      <c r="AC1058" s="8">
        <v>1.2799086966942107E-2</v>
      </c>
      <c r="AD1058" s="8">
        <v>0.41778410493552159</v>
      </c>
      <c r="AE1058" s="8">
        <v>1.1910326476332704E-4</v>
      </c>
      <c r="AF1058" s="8">
        <v>0.35220887014201224</v>
      </c>
      <c r="AG1058" s="8">
        <v>0.35185709421384259</v>
      </c>
      <c r="AH1058" s="8">
        <v>0.64636220877733996</v>
      </c>
      <c r="AI1058" s="8">
        <v>1.5119841787945698</v>
      </c>
    </row>
    <row r="1059" spans="24:35" x14ac:dyDescent="0.25">
      <c r="X1059" t="str">
        <v>Mozambique</v>
      </c>
      <c r="Y1059">
        <v>49.8</v>
      </c>
      <c r="Z1059" s="8">
        <v>49.549191002064461</v>
      </c>
      <c r="AA1059" s="8">
        <v>0.25080899793553613</v>
      </c>
      <c r="AB1059" s="8">
        <v>0.25277907668969535</v>
      </c>
      <c r="AC1059" s="8">
        <v>7.7936781000969256E-3</v>
      </c>
      <c r="AD1059" s="8">
        <v>7.0023531517939372E-2</v>
      </c>
      <c r="AE1059" s="8">
        <v>2.0270986913474991E-6</v>
      </c>
      <c r="AF1059" s="8">
        <v>0.35220887014201224</v>
      </c>
      <c r="AG1059" s="8">
        <v>0.35214064313835503</v>
      </c>
      <c r="AH1059" s="8">
        <v>0.26461959775863042</v>
      </c>
      <c r="AI1059" s="8">
        <v>0.25277907668969535</v>
      </c>
    </row>
    <row r="1060" spans="24:35" x14ac:dyDescent="0.25">
      <c r="X1060" t="str">
        <v>Mozambique</v>
      </c>
      <c r="Y1060">
        <v>49.5</v>
      </c>
      <c r="Z1060" s="8">
        <v>55.830876413375044</v>
      </c>
      <c r="AA1060" s="8">
        <v>-6.3308764133750444</v>
      </c>
      <c r="AB1060" s="8">
        <v>-6.4395705729095276</v>
      </c>
      <c r="AC1060" s="8">
        <v>1.6879100602103222E-2</v>
      </c>
      <c r="AD1060" s="8">
        <v>-1.7756700237436112</v>
      </c>
      <c r="AE1060" s="8">
        <v>2.8491367755042146E-3</v>
      </c>
      <c r="AF1060" s="8">
        <v>0.35220887014201224</v>
      </c>
      <c r="AG1060" s="8">
        <v>0.35273204189002294</v>
      </c>
      <c r="AH1060" s="8">
        <v>1.3325426911523739</v>
      </c>
      <c r="AI1060" s="8">
        <v>-6.4395705729095276</v>
      </c>
    </row>
    <row r="1061" spans="24:35" x14ac:dyDescent="0.25">
      <c r="X1061" t="str">
        <v>Myanmar</v>
      </c>
      <c r="Y1061">
        <v>66.400000000000006</v>
      </c>
      <c r="Z1061" s="8">
        <v>67.873030889055471</v>
      </c>
      <c r="AA1061" s="8">
        <v>-1.4730308890554653</v>
      </c>
      <c r="AB1061" s="8">
        <v>-1.4842492202447299</v>
      </c>
      <c r="AC1061" s="8">
        <v>7.5582530455464694E-3</v>
      </c>
      <c r="AD1061" s="8">
        <v>-0.41120769536895035</v>
      </c>
      <c r="AE1061" s="8">
        <v>6.7777456853112332E-5</v>
      </c>
      <c r="AF1061" s="8">
        <v>0.35220887014201224</v>
      </c>
      <c r="AG1061" s="8">
        <v>0.35602780165138875</v>
      </c>
      <c r="AH1061" s="8">
        <v>0.64125478194626384</v>
      </c>
      <c r="AI1061" s="8">
        <v>-1.4842492202447299</v>
      </c>
    </row>
    <row r="1062" spans="24:35" x14ac:dyDescent="0.25">
      <c r="X1062" t="str">
        <v>Myanmar</v>
      </c>
      <c r="Y1062">
        <v>66.2</v>
      </c>
      <c r="Z1062" s="8">
        <v>67.420740997347849</v>
      </c>
      <c r="AA1062" s="8">
        <v>-1.2207409973478462</v>
      </c>
      <c r="AB1062" s="8">
        <v>-1.229875386144766</v>
      </c>
      <c r="AC1062" s="8">
        <v>7.4270848086104568E-3</v>
      </c>
      <c r="AD1062" s="8">
        <v>-0.3407565494126148</v>
      </c>
      <c r="AE1062" s="8">
        <v>4.572890325400432E-5</v>
      </c>
      <c r="AF1062" s="8">
        <v>0.35220887014201224</v>
      </c>
      <c r="AG1062" s="8">
        <v>0.35756859416674475</v>
      </c>
      <c r="AH1062" s="8">
        <v>0.58374356477190803</v>
      </c>
      <c r="AI1062" s="8">
        <v>-1.229875386144766</v>
      </c>
    </row>
    <row r="1063" spans="24:35" x14ac:dyDescent="0.25">
      <c r="X1063" t="str">
        <v>Myanmar</v>
      </c>
      <c r="Y1063">
        <v>65.900000000000006</v>
      </c>
      <c r="Z1063" s="8">
        <v>67.550804918617644</v>
      </c>
      <c r="AA1063" s="8">
        <v>-1.6508049186176379</v>
      </c>
      <c r="AB1063" s="8">
        <v>-1.6636037710453822</v>
      </c>
      <c r="AC1063" s="8">
        <v>7.693449997231986E-3</v>
      </c>
      <c r="AD1063" s="8">
        <v>-0.46086605024638216</v>
      </c>
      <c r="AE1063" s="8">
        <v>8.6670461756243439E-5</v>
      </c>
      <c r="AF1063" s="8">
        <v>0.35220887014201224</v>
      </c>
      <c r="AG1063" s="8">
        <v>0.36014255471417717</v>
      </c>
      <c r="AH1063" s="8">
        <v>0.67887115879700044</v>
      </c>
      <c r="AI1063" s="8">
        <v>-1.6636037710453822</v>
      </c>
    </row>
    <row r="1064" spans="24:35" x14ac:dyDescent="0.25">
      <c r="X1064" t="str">
        <v>Myanmar</v>
      </c>
      <c r="Y1064">
        <v>65.599999999999994</v>
      </c>
      <c r="Z1064" s="8">
        <v>66.555884949618275</v>
      </c>
      <c r="AA1064" s="8">
        <v>-0.95588494961828019</v>
      </c>
      <c r="AB1064" s="8">
        <v>-0.97957151290089484</v>
      </c>
      <c r="AC1064" s="8">
        <v>2.4180535030535372E-2</v>
      </c>
      <c r="AD1064" s="8">
        <v>-0.26910562581431735</v>
      </c>
      <c r="AE1064" s="8">
        <v>9.4447046691831214E-5</v>
      </c>
      <c r="AF1064" s="8">
        <v>0.35220887014201224</v>
      </c>
      <c r="AG1064" s="8">
        <v>0.36051075921224929</v>
      </c>
      <c r="AH1064" s="8">
        <v>0.51875391643275071</v>
      </c>
      <c r="AI1064" s="8">
        <v>-0.97957151290089484</v>
      </c>
    </row>
    <row r="1065" spans="24:35" x14ac:dyDescent="0.25">
      <c r="X1065" t="str">
        <v>Myanmar</v>
      </c>
      <c r="Y1065">
        <v>65.400000000000006</v>
      </c>
      <c r="Z1065" s="8">
        <v>65.078532835823509</v>
      </c>
      <c r="AA1065" s="8">
        <v>0.32146716417649657</v>
      </c>
      <c r="AB1065" s="8">
        <v>0.32930667203801478</v>
      </c>
      <c r="AC1065" s="8">
        <v>2.3806100899811718E-2</v>
      </c>
      <c r="AD1065" s="8">
        <v>9.0483723991918383E-2</v>
      </c>
      <c r="AE1065" s="8">
        <v>1.0508470576128255E-5</v>
      </c>
      <c r="AF1065" s="8">
        <v>0.35220887014201224</v>
      </c>
      <c r="AG1065" s="8">
        <v>0.36525705451797941</v>
      </c>
      <c r="AH1065" s="8">
        <v>0.30080512627267242</v>
      </c>
      <c r="AI1065" s="8">
        <v>0.32930667203801478</v>
      </c>
    </row>
    <row r="1066" spans="24:35" x14ac:dyDescent="0.25">
      <c r="X1066" t="str">
        <v>Myanmar</v>
      </c>
      <c r="Y1066">
        <v>65.2</v>
      </c>
      <c r="Z1066" s="8">
        <v>61.609482314119774</v>
      </c>
      <c r="AA1066" s="8">
        <v>3.5905176858802292</v>
      </c>
      <c r="AB1066" s="8">
        <v>3.6657747899869055</v>
      </c>
      <c r="AC1066" s="8">
        <v>2.0529658371878642E-2</v>
      </c>
      <c r="AD1066" s="8">
        <v>1.0089352997307846</v>
      </c>
      <c r="AE1066" s="8">
        <v>1.1229578759300942E-3</v>
      </c>
      <c r="AF1066" s="8">
        <v>0.3716850598056044</v>
      </c>
      <c r="AG1066" s="8">
        <v>0.36657034056038812</v>
      </c>
      <c r="AH1066" s="8">
        <v>1.0044577142571929</v>
      </c>
      <c r="AI1066" s="8">
        <v>3.6657747899869055</v>
      </c>
    </row>
    <row r="1067" spans="24:35" x14ac:dyDescent="0.25">
      <c r="X1067" t="str">
        <v>Myanmar</v>
      </c>
      <c r="Y1067">
        <v>59.2</v>
      </c>
      <c r="Z1067" s="8">
        <v>60.16302319447324</v>
      </c>
      <c r="AA1067" s="8">
        <v>-0.96302319447323725</v>
      </c>
      <c r="AB1067" s="8">
        <v>-0.97005646552041935</v>
      </c>
      <c r="AC1067" s="8">
        <v>7.2503728361924787E-3</v>
      </c>
      <c r="AD1067" s="8">
        <v>-0.26879350642066624</v>
      </c>
      <c r="AE1067" s="8">
        <v>2.7771833427049869E-5</v>
      </c>
      <c r="AF1067" s="8">
        <v>0.3716850598056044</v>
      </c>
      <c r="AG1067" s="8">
        <v>0.36747826789152899</v>
      </c>
      <c r="AH1067" s="8">
        <v>0.51845299345327944</v>
      </c>
      <c r="AI1067" s="8">
        <v>-0.97005646552041935</v>
      </c>
    </row>
    <row r="1068" spans="24:35" x14ac:dyDescent="0.25">
      <c r="X1068" t="str">
        <v>Myanmar</v>
      </c>
      <c r="Y1068">
        <v>64.5</v>
      </c>
      <c r="Z1068" s="8">
        <v>62.442711797285853</v>
      </c>
      <c r="AA1068" s="8">
        <v>2.0572882027141475</v>
      </c>
      <c r="AB1068" s="8">
        <v>2.0690394138969666</v>
      </c>
      <c r="AC1068" s="8">
        <v>5.6795492168445474E-3</v>
      </c>
      <c r="AD1068" s="8">
        <v>0.57376472124240396</v>
      </c>
      <c r="AE1068" s="8">
        <v>9.8969545872294585E-5</v>
      </c>
      <c r="AF1068" s="8">
        <v>0.3716850598056044</v>
      </c>
      <c r="AG1068" s="8">
        <v>0.36751625858734538</v>
      </c>
      <c r="AH1068" s="8">
        <v>0.75747258778282134</v>
      </c>
      <c r="AI1068" s="8">
        <v>2.0690394138969666</v>
      </c>
    </row>
    <row r="1069" spans="24:35" x14ac:dyDescent="0.25">
      <c r="X1069" t="str">
        <v>Myanmar</v>
      </c>
      <c r="Y1069">
        <v>64.2</v>
      </c>
      <c r="Z1069" s="8">
        <v>65.456151989904228</v>
      </c>
      <c r="AA1069" s="8">
        <v>-1.2561519899042253</v>
      </c>
      <c r="AB1069" s="8">
        <v>-1.2665521510787312</v>
      </c>
      <c r="AC1069" s="8">
        <v>8.2113959268459505E-3</v>
      </c>
      <c r="AD1069" s="8">
        <v>-0.35077975911865855</v>
      </c>
      <c r="AE1069" s="8">
        <v>5.3618335665316052E-5</v>
      </c>
      <c r="AF1069" s="8">
        <v>0.3716850598056044</v>
      </c>
      <c r="AG1069" s="8">
        <v>0.36864268006310502</v>
      </c>
      <c r="AH1069" s="8">
        <v>0.59226662840198796</v>
      </c>
      <c r="AI1069" s="8">
        <v>-1.2665521510787312</v>
      </c>
    </row>
    <row r="1070" spans="24:35" x14ac:dyDescent="0.25">
      <c r="X1070" t="str">
        <v>Myanmar</v>
      </c>
      <c r="Y1070">
        <v>63.9</v>
      </c>
      <c r="Z1070" s="8">
        <v>61.867344904838212</v>
      </c>
      <c r="AA1070" s="8">
        <v>2.0326550951617861</v>
      </c>
      <c r="AB1070" s="8">
        <v>2.0446845230401078</v>
      </c>
      <c r="AC1070" s="8">
        <v>5.8832684175825038E-3</v>
      </c>
      <c r="AD1070" s="8">
        <v>0.56695278513002578</v>
      </c>
      <c r="AE1070" s="8">
        <v>1.0012014386156098E-4</v>
      </c>
      <c r="AF1070" s="8">
        <v>0.3716850598056044</v>
      </c>
      <c r="AG1070" s="8">
        <v>0.36991543792011716</v>
      </c>
      <c r="AH1070" s="8">
        <v>0.75296267180387222</v>
      </c>
      <c r="AI1070" s="8">
        <v>2.0446845230401078</v>
      </c>
    </row>
    <row r="1071" spans="24:35" x14ac:dyDescent="0.25">
      <c r="X1071" t="str">
        <v>Myanmar</v>
      </c>
      <c r="Y1071">
        <v>63.5</v>
      </c>
      <c r="Z1071" s="8">
        <v>61.89734679035918</v>
      </c>
      <c r="AA1071" s="8">
        <v>1.6026532096408204</v>
      </c>
      <c r="AB1071" s="8">
        <v>1.61595679243671</v>
      </c>
      <c r="AC1071" s="8">
        <v>8.2326352153445637E-3</v>
      </c>
      <c r="AD1071" s="8">
        <v>0.44754482817858271</v>
      </c>
      <c r="AE1071" s="8">
        <v>8.750815831175428E-5</v>
      </c>
      <c r="AF1071" s="8">
        <v>0.3716850598056044</v>
      </c>
      <c r="AG1071" s="8">
        <v>0.37291877658151662</v>
      </c>
      <c r="AH1071" s="8">
        <v>0.66898791332772423</v>
      </c>
      <c r="AI1071" s="8">
        <v>1.61595679243671</v>
      </c>
    </row>
    <row r="1072" spans="24:35" x14ac:dyDescent="0.25">
      <c r="X1072" t="str">
        <v>Myanmar</v>
      </c>
      <c r="Y1072">
        <v>63.2</v>
      </c>
      <c r="Z1072" s="8">
        <v>61.755757669932478</v>
      </c>
      <c r="AA1072" s="8">
        <v>1.4442423300675244</v>
      </c>
      <c r="AB1072" s="8">
        <v>1.4626720591101185</v>
      </c>
      <c r="AC1072" s="8">
        <v>1.2600041771363774E-2</v>
      </c>
      <c r="AD1072" s="8">
        <v>0.40419916250715332</v>
      </c>
      <c r="AE1072" s="8">
        <v>1.0972765503263512E-4</v>
      </c>
      <c r="AF1072" s="8">
        <v>0.3716850598056044</v>
      </c>
      <c r="AG1072" s="8">
        <v>0.37639254625048979</v>
      </c>
      <c r="AH1072" s="8">
        <v>0.63576659436239125</v>
      </c>
      <c r="AI1072" s="8">
        <v>1.4626720591101185</v>
      </c>
    </row>
    <row r="1073" spans="24:35" x14ac:dyDescent="0.25">
      <c r="X1073" t="str">
        <v>Namibia</v>
      </c>
      <c r="Y1073">
        <v>65.900000000000006</v>
      </c>
      <c r="Z1073" s="8">
        <v>67.88143473235526</v>
      </c>
      <c r="AA1073" s="8">
        <v>-1.9814347323552539</v>
      </c>
      <c r="AB1073" s="8">
        <v>-1.9901332809879508</v>
      </c>
      <c r="AC1073" s="8">
        <v>4.3708372277352437E-3</v>
      </c>
      <c r="AD1073" s="8">
        <v>-0.55224635582269033</v>
      </c>
      <c r="AE1073" s="8">
        <v>7.0465922358687593E-5</v>
      </c>
      <c r="AF1073" s="8">
        <v>0.3716850598056044</v>
      </c>
      <c r="AG1073" s="8">
        <v>0.37984753945162381</v>
      </c>
      <c r="AH1073" s="8">
        <v>0.74313279824180167</v>
      </c>
      <c r="AI1073" s="8">
        <v>-1.9901332809879508</v>
      </c>
    </row>
    <row r="1074" spans="24:35" x14ac:dyDescent="0.25">
      <c r="X1074" t="str">
        <v>Namibia</v>
      </c>
      <c r="Y1074">
        <v>66.099999999999994</v>
      </c>
      <c r="Z1074" s="8">
        <v>67.789582392118291</v>
      </c>
      <c r="AA1074" s="8">
        <v>-1.6895823921182966</v>
      </c>
      <c r="AB1074" s="8">
        <v>-1.6963878881407315</v>
      </c>
      <c r="AC1074" s="8">
        <v>4.0117570220887036E-3</v>
      </c>
      <c r="AD1074" s="8">
        <v>-0.47081919531884908</v>
      </c>
      <c r="AE1074" s="8">
        <v>4.699321199091472E-5</v>
      </c>
      <c r="AF1074" s="8">
        <v>0.3716850598056044</v>
      </c>
      <c r="AG1074" s="8">
        <v>0.38037507492633565</v>
      </c>
      <c r="AH1074" s="8">
        <v>0.68616265951948241</v>
      </c>
      <c r="AI1074" s="8">
        <v>-1.6963878881407315</v>
      </c>
    </row>
    <row r="1075" spans="24:35" x14ac:dyDescent="0.25">
      <c r="X1075" t="str">
        <v>Namibia</v>
      </c>
      <c r="Y1075">
        <v>65.8</v>
      </c>
      <c r="Z1075" s="8">
        <v>66.907292218904118</v>
      </c>
      <c r="AA1075" s="8">
        <v>-1.1072922189041208</v>
      </c>
      <c r="AB1075" s="8">
        <v>-1.1115476572635603</v>
      </c>
      <c r="AC1075" s="8">
        <v>3.8283903813135798E-3</v>
      </c>
      <c r="AD1075" s="8">
        <v>-0.30852975880176026</v>
      </c>
      <c r="AE1075" s="8">
        <v>1.9254071239337463E-5</v>
      </c>
      <c r="AF1075" s="8">
        <v>0.3716850598056044</v>
      </c>
      <c r="AG1075" s="8">
        <v>0.38077074650348031</v>
      </c>
      <c r="AH1075" s="8">
        <v>0.55545455151772793</v>
      </c>
      <c r="AI1075" s="8">
        <v>-1.1115476572635603</v>
      </c>
    </row>
    <row r="1076" spans="24:35" x14ac:dyDescent="0.25">
      <c r="X1076" t="str">
        <v>Namibia</v>
      </c>
      <c r="Y1076">
        <v>64.3</v>
      </c>
      <c r="Z1076" s="8">
        <v>64.967468021404216</v>
      </c>
      <c r="AA1076" s="8">
        <v>-0.66746802140421835</v>
      </c>
      <c r="AB1076" s="8">
        <v>-0.67085690972460699</v>
      </c>
      <c r="AC1076" s="8">
        <v>5.0515814494327075E-3</v>
      </c>
      <c r="AD1076" s="8">
        <v>-0.18609387195089369</v>
      </c>
      <c r="AE1076" s="8">
        <v>9.2541670951734029E-6</v>
      </c>
      <c r="AF1076" s="8">
        <v>0.3716850598056044</v>
      </c>
      <c r="AG1076" s="8">
        <v>0.38102003461703726</v>
      </c>
      <c r="AH1076" s="8">
        <v>0.43138598951622625</v>
      </c>
      <c r="AI1076" s="8">
        <v>-0.67085690972460699</v>
      </c>
    </row>
    <row r="1077" spans="24:35" x14ac:dyDescent="0.25">
      <c r="X1077" t="str">
        <v>Namibia</v>
      </c>
      <c r="Y1077">
        <v>63</v>
      </c>
      <c r="Z1077" s="8">
        <v>64.356847435333464</v>
      </c>
      <c r="AA1077" s="8">
        <v>-1.3568474353334636</v>
      </c>
      <c r="AB1077" s="8">
        <v>-1.3613704877762178</v>
      </c>
      <c r="AC1077" s="8">
        <v>3.3224258079390329E-3</v>
      </c>
      <c r="AD1077" s="8">
        <v>-0.37796846474950124</v>
      </c>
      <c r="AE1077" s="8">
        <v>2.5064447591584855E-5</v>
      </c>
      <c r="AF1077" s="8">
        <v>0.3716850598056044</v>
      </c>
      <c r="AG1077" s="8">
        <v>0.38152071491344225</v>
      </c>
      <c r="AH1077" s="8">
        <v>0.61479139937827798</v>
      </c>
      <c r="AI1077" s="8">
        <v>-1.3613704877762178</v>
      </c>
    </row>
    <row r="1078" spans="24:35" x14ac:dyDescent="0.25">
      <c r="X1078" t="str">
        <v>Nepal</v>
      </c>
      <c r="Y1078">
        <v>69.599999999999994</v>
      </c>
      <c r="Z1078" s="8">
        <v>68.623607616642417</v>
      </c>
      <c r="AA1078" s="8">
        <v>0.97639238335757739</v>
      </c>
      <c r="AB1078" s="8">
        <v>0.9844352636192959</v>
      </c>
      <c r="AC1078" s="8">
        <v>8.1700448561226116E-3</v>
      </c>
      <c r="AD1078" s="8">
        <v>0.27265135751289077</v>
      </c>
      <c r="AE1078" s="8">
        <v>3.2229157146177716E-5</v>
      </c>
      <c r="AF1078" s="8">
        <v>0.3716850598056044</v>
      </c>
      <c r="AG1078" s="8">
        <v>0.38426767217230712</v>
      </c>
      <c r="AH1078" s="8">
        <v>0.52216027952429589</v>
      </c>
      <c r="AI1078" s="8">
        <v>0.9844352636192959</v>
      </c>
    </row>
    <row r="1079" spans="24:35" x14ac:dyDescent="0.25">
      <c r="X1079" t="str">
        <v>Nepal</v>
      </c>
      <c r="Y1079">
        <v>69.3</v>
      </c>
      <c r="Z1079" s="8">
        <v>68.358560420283183</v>
      </c>
      <c r="AA1079" s="8">
        <v>0.94143957971681402</v>
      </c>
      <c r="AB1079" s="8">
        <v>0.94918130202982443</v>
      </c>
      <c r="AC1079" s="8">
        <v>8.1562103008716285E-3</v>
      </c>
      <c r="AD1079" s="8">
        <v>0.26288917614907226</v>
      </c>
      <c r="AE1079" s="8">
        <v>2.9911414189218661E-5</v>
      </c>
      <c r="AF1079" s="8">
        <v>0.3716850598056044</v>
      </c>
      <c r="AG1079" s="8">
        <v>0.38831688340202136</v>
      </c>
      <c r="AH1079" s="8">
        <v>0.51272719466503069</v>
      </c>
      <c r="AI1079" s="8">
        <v>0.94918130202982443</v>
      </c>
    </row>
    <row r="1080" spans="24:35" x14ac:dyDescent="0.25">
      <c r="X1080" t="str">
        <v>Nepal</v>
      </c>
      <c r="Y1080">
        <v>68.900000000000006</v>
      </c>
      <c r="Z1080" s="8">
        <v>66.757751753130108</v>
      </c>
      <c r="AA1080" s="8">
        <v>2.1422482468698973</v>
      </c>
      <c r="AB1080" s="8">
        <v>2.1876032647175792</v>
      </c>
      <c r="AC1080" s="8">
        <v>2.0732743719660281E-2</v>
      </c>
      <c r="AD1080" s="8">
        <v>0.60203407265306441</v>
      </c>
      <c r="AE1080" s="8">
        <v>4.038723185511593E-4</v>
      </c>
      <c r="AF1080" s="8">
        <v>0.3716850598056044</v>
      </c>
      <c r="AG1080" s="8">
        <v>0.39042709557544736</v>
      </c>
      <c r="AH1080" s="8">
        <v>0.77590854657818042</v>
      </c>
      <c r="AI1080" s="8">
        <v>2.1876032647175792</v>
      </c>
    </row>
    <row r="1081" spans="24:35" x14ac:dyDescent="0.25">
      <c r="X1081" t="str">
        <v>Nepal</v>
      </c>
      <c r="Y1081">
        <v>68.400000000000006</v>
      </c>
      <c r="Z1081" s="8">
        <v>67.807830024652219</v>
      </c>
      <c r="AA1081" s="8">
        <v>0.5921699753477867</v>
      </c>
      <c r="AB1081" s="8">
        <v>0.59730802004292682</v>
      </c>
      <c r="AC1081" s="8">
        <v>8.6020018528646918E-3</v>
      </c>
      <c r="AD1081" s="8">
        <v>0.16539571606184181</v>
      </c>
      <c r="AE1081" s="8">
        <v>1.2492415095700717E-5</v>
      </c>
      <c r="AF1081" s="8">
        <v>0.3716850598056044</v>
      </c>
      <c r="AG1081" s="8">
        <v>0.39340722313104948</v>
      </c>
      <c r="AH1081" s="8">
        <v>0.40668872133591533</v>
      </c>
      <c r="AI1081" s="8">
        <v>0.59730802004292682</v>
      </c>
    </row>
    <row r="1082" spans="24:35" x14ac:dyDescent="0.25">
      <c r="X1082" t="str">
        <v>Nepal</v>
      </c>
      <c r="Y1082">
        <v>68</v>
      </c>
      <c r="Z1082" s="8">
        <v>66.469944196088846</v>
      </c>
      <c r="AA1082" s="8">
        <v>1.5300558039111536</v>
      </c>
      <c r="AB1082" s="8">
        <v>1.5421715277748242</v>
      </c>
      <c r="AC1082" s="8">
        <v>7.8562751584139376E-3</v>
      </c>
      <c r="AD1082" s="8">
        <v>0.42719077669795857</v>
      </c>
      <c r="AE1082" s="8">
        <v>7.6055780908968433E-5</v>
      </c>
      <c r="AF1082" s="8">
        <v>0.39787592189543292</v>
      </c>
      <c r="AG1082" s="8">
        <v>0.39691287706540446</v>
      </c>
      <c r="AH1082" s="8">
        <v>0.65359832978516597</v>
      </c>
      <c r="AI1082" s="8">
        <v>1.5421715277748242</v>
      </c>
    </row>
    <row r="1083" spans="24:35" x14ac:dyDescent="0.25">
      <c r="X1083" t="str">
        <v>Nepal</v>
      </c>
      <c r="Y1083">
        <v>67.5</v>
      </c>
      <c r="Z1083" s="8">
        <v>65.850909581928008</v>
      </c>
      <c r="AA1083" s="8">
        <v>1.6490904180719923</v>
      </c>
      <c r="AB1083" s="8">
        <v>1.6621889649632142</v>
      </c>
      <c r="AC1083" s="8">
        <v>7.8802995130652243E-3</v>
      </c>
      <c r="AD1083" s="8">
        <v>0.46043075304652287</v>
      </c>
      <c r="AE1083" s="8">
        <v>8.8624479289455303E-5</v>
      </c>
      <c r="AF1083" s="8">
        <v>0.39787592189543292</v>
      </c>
      <c r="AG1083" s="8">
        <v>0.39854470768015715</v>
      </c>
      <c r="AH1083" s="8">
        <v>0.67855047936503798</v>
      </c>
      <c r="AI1083" s="8">
        <v>1.6621889649632142</v>
      </c>
    </row>
    <row r="1084" spans="24:35" x14ac:dyDescent="0.25">
      <c r="X1084" t="str">
        <v>Nepal</v>
      </c>
      <c r="Y1084">
        <v>67</v>
      </c>
      <c r="Z1084" s="8">
        <v>65.100455372914752</v>
      </c>
      <c r="AA1084" s="8">
        <v>1.8995446270852483</v>
      </c>
      <c r="AB1084" s="8">
        <v>1.9146948010563347</v>
      </c>
      <c r="AC1084" s="8">
        <v>7.912579050576584E-3</v>
      </c>
      <c r="AD1084" s="8">
        <v>0.53036691133589142</v>
      </c>
      <c r="AE1084" s="8">
        <v>1.1807755739521066E-4</v>
      </c>
      <c r="AF1084" s="8">
        <v>0.39787592189543292</v>
      </c>
      <c r="AG1084" s="8">
        <v>0.39864304385810989</v>
      </c>
      <c r="AH1084" s="8">
        <v>0.72826294106997602</v>
      </c>
      <c r="AI1084" s="8">
        <v>1.9146948010563347</v>
      </c>
    </row>
    <row r="1085" spans="24:35" x14ac:dyDescent="0.25">
      <c r="X1085" t="str">
        <v>Nepal</v>
      </c>
      <c r="Y1085">
        <v>66.599999999999994</v>
      </c>
      <c r="Z1085" s="8">
        <v>64.767243317204802</v>
      </c>
      <c r="AA1085" s="8">
        <v>1.8327566827951927</v>
      </c>
      <c r="AB1085" s="8">
        <v>1.8471914609266527</v>
      </c>
      <c r="AC1085" s="8">
        <v>7.8144461128132198E-3</v>
      </c>
      <c r="AD1085" s="8">
        <v>0.51169391660779118</v>
      </c>
      <c r="AE1085" s="8">
        <v>1.0853559910648839E-4</v>
      </c>
      <c r="AF1085" s="8">
        <v>0.39787592189543292</v>
      </c>
      <c r="AG1085" s="8">
        <v>0.40206472754861089</v>
      </c>
      <c r="AH1085" s="8">
        <v>0.71532783855222015</v>
      </c>
      <c r="AI1085" s="8">
        <v>1.8471914609266527</v>
      </c>
    </row>
    <row r="1086" spans="24:35" x14ac:dyDescent="0.25">
      <c r="X1086" t="str">
        <v>Nepal</v>
      </c>
      <c r="Y1086">
        <v>66</v>
      </c>
      <c r="Z1086" s="8">
        <v>67.420339641697026</v>
      </c>
      <c r="AA1086" s="8">
        <v>-1.4203396416970264</v>
      </c>
      <c r="AB1086" s="8">
        <v>-1.4360565406072188</v>
      </c>
      <c r="AC1086" s="8">
        <v>1.0944484750960196E-2</v>
      </c>
      <c r="AD1086" s="8">
        <v>-0.39717670232623309</v>
      </c>
      <c r="AE1086" s="8">
        <v>9.1873144655865214E-5</v>
      </c>
      <c r="AF1086" s="8">
        <v>0.39787592189543292</v>
      </c>
      <c r="AG1086" s="8">
        <v>0.40210168722621592</v>
      </c>
      <c r="AH1086" s="8">
        <v>0.63021956675926294</v>
      </c>
      <c r="AI1086" s="8">
        <v>-1.4360565406072188</v>
      </c>
    </row>
    <row r="1087" spans="24:35" x14ac:dyDescent="0.25">
      <c r="X1087" t="str">
        <v>Nepal</v>
      </c>
      <c r="Y1087">
        <v>65.400000000000006</v>
      </c>
      <c r="Z1087" s="8">
        <v>66.824567285332535</v>
      </c>
      <c r="AA1087" s="8">
        <v>-1.4245672853325289</v>
      </c>
      <c r="AB1087" s="8">
        <v>-1.4426548036821223</v>
      </c>
      <c r="AC1087" s="8">
        <v>1.2537662026583365E-2</v>
      </c>
      <c r="AD1087" s="8">
        <v>-0.39868012725967222</v>
      </c>
      <c r="AE1087" s="8">
        <v>1.0621640384650501E-4</v>
      </c>
      <c r="AF1087" s="8">
        <v>0.39787592189543292</v>
      </c>
      <c r="AG1087" s="8">
        <v>0.40219241797859923</v>
      </c>
      <c r="AH1087" s="8">
        <v>0.63141121882626716</v>
      </c>
      <c r="AI1087" s="8">
        <v>-1.4426548036821223</v>
      </c>
    </row>
    <row r="1088" spans="24:35" x14ac:dyDescent="0.25">
      <c r="X1088" t="str">
        <v>Nepal</v>
      </c>
      <c r="Y1088">
        <v>64.7</v>
      </c>
      <c r="Z1088" s="8">
        <v>61.938485312853842</v>
      </c>
      <c r="AA1088" s="8">
        <v>2.7615146871461604</v>
      </c>
      <c r="AB1088" s="8">
        <v>2.8178050818521068</v>
      </c>
      <c r="AC1088" s="8">
        <v>1.9976681520123954E-2</v>
      </c>
      <c r="AD1088" s="8">
        <v>0.77576654105572973</v>
      </c>
      <c r="AE1088" s="8">
        <v>6.456474268718217E-4</v>
      </c>
      <c r="AF1088" s="8">
        <v>0.39787592189543292</v>
      </c>
      <c r="AG1088" s="8">
        <v>0.4025618011516055</v>
      </c>
      <c r="AH1088" s="8">
        <v>0.88077610154665853</v>
      </c>
      <c r="AI1088" s="8">
        <v>2.8178050818521068</v>
      </c>
    </row>
    <row r="1089" spans="24:35" x14ac:dyDescent="0.25">
      <c r="X1089" t="str">
        <v>Nepal</v>
      </c>
      <c r="Y1089">
        <v>64.3</v>
      </c>
      <c r="Z1089" s="8">
        <v>66.817333473021137</v>
      </c>
      <c r="AA1089" s="8">
        <v>-2.5173334730211394</v>
      </c>
      <c r="AB1089" s="8">
        <v>-2.5718990726162771</v>
      </c>
      <c r="AC1089" s="8">
        <v>2.1216073436206309E-2</v>
      </c>
      <c r="AD1089" s="8">
        <v>-0.70761858054909088</v>
      </c>
      <c r="AE1089" s="8">
        <v>5.7124582137945117E-4</v>
      </c>
      <c r="AF1089" s="8">
        <v>0.39787592189543292</v>
      </c>
      <c r="AG1089" s="8">
        <v>0.40419916250715332</v>
      </c>
      <c r="AH1089" s="8">
        <v>0.84120067792952402</v>
      </c>
      <c r="AI1089" s="8">
        <v>-2.5718990726162771</v>
      </c>
    </row>
    <row r="1090" spans="24:35" x14ac:dyDescent="0.25">
      <c r="X1090" t="str">
        <v>Netherlands</v>
      </c>
      <c r="Y1090">
        <v>81.7</v>
      </c>
      <c r="Z1090" s="8">
        <v>82.310245953505202</v>
      </c>
      <c r="AA1090" s="8">
        <v>-0.61024595350519917</v>
      </c>
      <c r="AB1090" s="8">
        <v>-0.68797682152310846</v>
      </c>
      <c r="AC1090" s="8">
        <v>0.11298471923199584</v>
      </c>
      <c r="AD1090" s="8">
        <v>-0.1801943831006729</v>
      </c>
      <c r="AE1090" s="8">
        <v>2.1767948777987994E-4</v>
      </c>
      <c r="AF1090" s="8">
        <v>0.39787592189543292</v>
      </c>
      <c r="AG1090" s="8">
        <v>0.40848555695654248</v>
      </c>
      <c r="AH1090" s="8">
        <v>0.4244930895794099</v>
      </c>
      <c r="AI1090" s="8">
        <v>-0.68797682152310846</v>
      </c>
    </row>
    <row r="1091" spans="24:35" x14ac:dyDescent="0.25">
      <c r="X1091" t="str">
        <v>Netherlands</v>
      </c>
      <c r="Y1091">
        <v>81.400000000000006</v>
      </c>
      <c r="Z1091" s="8">
        <v>83.659196097726166</v>
      </c>
      <c r="AA1091" s="8">
        <v>-2.2591960977261607</v>
      </c>
      <c r="AB1091" s="8">
        <v>-2.5327913410275764</v>
      </c>
      <c r="AC1091" s="8">
        <v>0.10802123288624939</v>
      </c>
      <c r="AD1091" s="8">
        <v>-0.66524031843716691</v>
      </c>
      <c r="AE1091" s="8">
        <v>2.8207080494572307E-3</v>
      </c>
      <c r="AF1091" s="8">
        <v>0.39787592189543292</v>
      </c>
      <c r="AG1091" s="8">
        <v>0.41018783407199161</v>
      </c>
      <c r="AH1091" s="8">
        <v>0.81562265689298197</v>
      </c>
      <c r="AI1091" s="8">
        <v>-2.5327913410275764</v>
      </c>
    </row>
    <row r="1092" spans="24:35" x14ac:dyDescent="0.25">
      <c r="X1092" t="str">
        <v>Netherlands</v>
      </c>
      <c r="Y1092">
        <v>81.099999999999994</v>
      </c>
      <c r="Z1092" s="8">
        <v>80.972625860378344</v>
      </c>
      <c r="AA1092" s="8">
        <v>0.12737413962165078</v>
      </c>
      <c r="AB1092" s="8">
        <v>0.14530569132746554</v>
      </c>
      <c r="AC1092" s="8">
        <v>0.12340570793888336</v>
      </c>
      <c r="AD1092" s="8">
        <v>3.7834137341650337E-2</v>
      </c>
      <c r="AE1092" s="8">
        <v>1.0605976988066136E-5</v>
      </c>
      <c r="AF1092" s="8">
        <v>0.4143837514429769</v>
      </c>
      <c r="AG1092" s="8">
        <v>0.41338574016060597</v>
      </c>
      <c r="AH1092" s="8">
        <v>0.19450999290949125</v>
      </c>
      <c r="AI1092" s="8">
        <v>0.14530569132746554</v>
      </c>
    </row>
    <row r="1093" spans="24:35" x14ac:dyDescent="0.25">
      <c r="X1093" t="str">
        <v>Netherlands</v>
      </c>
      <c r="Y1093">
        <v>81.099999999999994</v>
      </c>
      <c r="Z1093" s="8">
        <v>80.453690423557191</v>
      </c>
      <c r="AA1093" s="8">
        <v>0.64630957644280329</v>
      </c>
      <c r="AB1093" s="8">
        <v>0.65864085514747361</v>
      </c>
      <c r="AC1093" s="8">
        <v>1.8722310661869423E-2</v>
      </c>
      <c r="AD1093" s="8">
        <v>0.18144563310260065</v>
      </c>
      <c r="AE1093" s="8">
        <v>3.3060313110441192E-5</v>
      </c>
      <c r="AF1093" s="8">
        <v>0.4143837514429769</v>
      </c>
      <c r="AG1093" s="8">
        <v>0.41778410493552159</v>
      </c>
      <c r="AH1093" s="8">
        <v>0.42596435661050402</v>
      </c>
      <c r="AI1093" s="8">
        <v>0.65864085514747361</v>
      </c>
    </row>
    <row r="1094" spans="24:35" x14ac:dyDescent="0.25">
      <c r="X1094" t="str">
        <v>Nicaragua</v>
      </c>
      <c r="Y1094">
        <v>74.5</v>
      </c>
      <c r="Z1094" s="8">
        <v>71.23160659128429</v>
      </c>
      <c r="AA1094" s="8">
        <v>3.2683934087157098</v>
      </c>
      <c r="AB1094" s="8">
        <v>3.2806300912833168</v>
      </c>
      <c r="AC1094" s="8">
        <v>3.7299793719871867E-3</v>
      </c>
      <c r="AD1094" s="8">
        <v>0.91064202130283523</v>
      </c>
      <c r="AE1094" s="8">
        <v>1.6340718210907333E-4</v>
      </c>
      <c r="AF1094" s="8">
        <v>0.4143837514429769</v>
      </c>
      <c r="AG1094" s="8">
        <v>0.4204277165757847</v>
      </c>
      <c r="AH1094" s="8">
        <v>0.95427565268261727</v>
      </c>
      <c r="AI1094" s="8">
        <v>3.2806300912833168</v>
      </c>
    </row>
    <row r="1095" spans="24:35" x14ac:dyDescent="0.25">
      <c r="X1095" t="str">
        <v>Nicaragua</v>
      </c>
      <c r="Y1095">
        <v>73.900000000000006</v>
      </c>
      <c r="Z1095" s="8">
        <v>70.781304962787942</v>
      </c>
      <c r="AA1095" s="8">
        <v>3.1186950372120634</v>
      </c>
      <c r="AB1095" s="8">
        <v>3.1279817895833899</v>
      </c>
      <c r="AC1095" s="8">
        <v>2.9689278889835522E-3</v>
      </c>
      <c r="AD1095" s="8">
        <v>0.86860125871961114</v>
      </c>
      <c r="AE1095" s="8">
        <v>1.1824376890408301E-4</v>
      </c>
      <c r="AF1095" s="8">
        <v>0.4143837514429769</v>
      </c>
      <c r="AG1095" s="8">
        <v>0.42125970892859588</v>
      </c>
      <c r="AH1095" s="8">
        <v>0.9319877996624264</v>
      </c>
      <c r="AI1095" s="8">
        <v>3.1279817895833899</v>
      </c>
    </row>
    <row r="1096" spans="24:35" x14ac:dyDescent="0.25">
      <c r="X1096" t="str">
        <v>Nicaragua</v>
      </c>
      <c r="Y1096">
        <v>73.900000000000006</v>
      </c>
      <c r="Z1096" s="8">
        <v>70.694613286162124</v>
      </c>
      <c r="AA1096" s="8">
        <v>3.205386713837882</v>
      </c>
      <c r="AB1096" s="8">
        <v>3.2146599761030719</v>
      </c>
      <c r="AC1096" s="8">
        <v>2.8846790435457397E-3</v>
      </c>
      <c r="AD1096" s="8">
        <v>0.89270841694194558</v>
      </c>
      <c r="AE1096" s="8">
        <v>1.2134384949215408E-4</v>
      </c>
      <c r="AF1096" s="8">
        <v>0.4143837514429769</v>
      </c>
      <c r="AG1096" s="8">
        <v>0.42257588898206638</v>
      </c>
      <c r="AH1096" s="8">
        <v>0.94483248088851479</v>
      </c>
      <c r="AI1096" s="8">
        <v>3.2146599761030719</v>
      </c>
    </row>
    <row r="1097" spans="24:35" x14ac:dyDescent="0.25">
      <c r="X1097" t="str">
        <v>Nicaragua</v>
      </c>
      <c r="Y1097">
        <v>74.5</v>
      </c>
      <c r="Z1097" s="8">
        <v>69.215344591593862</v>
      </c>
      <c r="AA1097" s="8">
        <v>5.2846554084061381</v>
      </c>
      <c r="AB1097" s="8">
        <v>5.3153804985627877</v>
      </c>
      <c r="AC1097" s="8">
        <v>5.7804121765050991E-3</v>
      </c>
      <c r="AD1097" s="8">
        <v>1.4739318653425919</v>
      </c>
      <c r="AE1097" s="8">
        <v>6.6477963575584651E-4</v>
      </c>
      <c r="AF1097" s="8">
        <v>0.4143837514429769</v>
      </c>
      <c r="AG1097" s="8">
        <v>0.42352563950801819</v>
      </c>
      <c r="AH1097" s="8">
        <v>1.2140559564297653</v>
      </c>
      <c r="AI1097" s="8">
        <v>5.3153804985627877</v>
      </c>
    </row>
    <row r="1098" spans="24:35" x14ac:dyDescent="0.25">
      <c r="X1098" t="str">
        <v>Nicaragua</v>
      </c>
      <c r="Y1098">
        <v>73.2</v>
      </c>
      <c r="Z1098" s="8">
        <v>68.92849362682523</v>
      </c>
      <c r="AA1098" s="8">
        <v>4.2715063731747733</v>
      </c>
      <c r="AB1098" s="8">
        <v>4.2968961836621933</v>
      </c>
      <c r="AC1098" s="8">
        <v>5.9088722189652573E-3</v>
      </c>
      <c r="AD1098" s="8">
        <v>1.1914336218293742</v>
      </c>
      <c r="AE1098" s="8">
        <v>4.4408336255601089E-4</v>
      </c>
      <c r="AF1098" s="8">
        <v>0.4143837514429769</v>
      </c>
      <c r="AG1098" s="8">
        <v>0.42715126284343774</v>
      </c>
      <c r="AH1098" s="8">
        <v>1.0915281131649217</v>
      </c>
      <c r="AI1098" s="8">
        <v>4.2968961836621933</v>
      </c>
    </row>
    <row r="1099" spans="24:35" x14ac:dyDescent="0.25">
      <c r="X1099" t="str">
        <v>Nicaragua</v>
      </c>
      <c r="Y1099">
        <v>73.2</v>
      </c>
      <c r="Z1099" s="8">
        <v>70.131284242868077</v>
      </c>
      <c r="AA1099" s="8">
        <v>3.0687157571319261</v>
      </c>
      <c r="AB1099" s="8">
        <v>3.0758318881646081</v>
      </c>
      <c r="AC1099" s="8">
        <v>2.3135630591722685E-3</v>
      </c>
      <c r="AD1099" s="8">
        <v>0.85440055341570265</v>
      </c>
      <c r="AE1099" s="8">
        <v>8.909569379003699E-5</v>
      </c>
      <c r="AF1099" s="8">
        <v>0.4143837514429769</v>
      </c>
      <c r="AG1099" s="8">
        <v>0.42719077669795857</v>
      </c>
      <c r="AH1099" s="8">
        <v>0.92433790002125449</v>
      </c>
      <c r="AI1099" s="8">
        <v>3.0758318881646081</v>
      </c>
    </row>
    <row r="1100" spans="24:35" x14ac:dyDescent="0.25">
      <c r="X1100" t="str">
        <v>Nicaragua</v>
      </c>
      <c r="Y1100">
        <v>72.5</v>
      </c>
      <c r="Z1100" s="8">
        <v>69.739209931682481</v>
      </c>
      <c r="AA1100" s="8">
        <v>2.7607900683175188</v>
      </c>
      <c r="AB1100" s="8">
        <v>2.7671378936662787</v>
      </c>
      <c r="AC1100" s="8">
        <v>2.2940039827034193E-3</v>
      </c>
      <c r="AD1100" s="8">
        <v>0.76865947438229965</v>
      </c>
      <c r="AE1100" s="8">
        <v>7.149998547182433E-5</v>
      </c>
      <c r="AF1100" s="8">
        <v>0.4143837514429769</v>
      </c>
      <c r="AG1100" s="8">
        <v>0.42742104363541972</v>
      </c>
      <c r="AH1100" s="8">
        <v>0.87673227064041603</v>
      </c>
      <c r="AI1100" s="8">
        <v>2.7671378936662787</v>
      </c>
    </row>
    <row r="1101" spans="24:35" x14ac:dyDescent="0.25">
      <c r="X1101" t="str">
        <v>Nicaragua</v>
      </c>
      <c r="Y1101">
        <v>72.5</v>
      </c>
      <c r="Z1101" s="8">
        <v>69.331746409162619</v>
      </c>
      <c r="AA1101" s="8">
        <v>3.1682535908373808</v>
      </c>
      <c r="AB1101" s="8">
        <v>3.1747994420539873</v>
      </c>
      <c r="AC1101" s="8">
        <v>2.0618156630302482E-3</v>
      </c>
      <c r="AD1101" s="8">
        <v>0.88200288827535933</v>
      </c>
      <c r="AE1101" s="8">
        <v>8.4592645633614462E-5</v>
      </c>
      <c r="AF1101" s="8">
        <v>0.4143837514429769</v>
      </c>
      <c r="AG1101" s="8">
        <v>0.43073201596817906</v>
      </c>
      <c r="AH1101" s="8">
        <v>0.93915008825818647</v>
      </c>
      <c r="AI1101" s="8">
        <v>3.1747994420539873</v>
      </c>
    </row>
    <row r="1102" spans="24:35" x14ac:dyDescent="0.25">
      <c r="X1102" t="str">
        <v>Nicaragua</v>
      </c>
      <c r="Y1102">
        <v>73</v>
      </c>
      <c r="Z1102" s="8">
        <v>71.630241647678645</v>
      </c>
      <c r="AA1102" s="8">
        <v>1.3697583523213552</v>
      </c>
      <c r="AB1102" s="8">
        <v>1.3740056090174975</v>
      </c>
      <c r="AC1102" s="8">
        <v>3.0911494598478387E-3</v>
      </c>
      <c r="AD1102" s="8">
        <v>0.38152071491344225</v>
      </c>
      <c r="AE1102" s="8">
        <v>2.3754571346001624E-5</v>
      </c>
      <c r="AF1102" s="8">
        <v>0.4143837514429769</v>
      </c>
      <c r="AG1102" s="8">
        <v>0.4314232074188622</v>
      </c>
      <c r="AH1102" s="8">
        <v>0.617673631389136</v>
      </c>
      <c r="AI1102" s="8">
        <v>1.3740056090174975</v>
      </c>
    </row>
    <row r="1103" spans="24:35" x14ac:dyDescent="0.25">
      <c r="X1103" t="str">
        <v>Nicaragua</v>
      </c>
      <c r="Y1103">
        <v>71.2</v>
      </c>
      <c r="Z1103" s="8">
        <v>68.610510846876423</v>
      </c>
      <c r="AA1103" s="8">
        <v>2.58948915312358</v>
      </c>
      <c r="AB1103" s="8">
        <v>2.5939931051696199</v>
      </c>
      <c r="AC1103" s="8">
        <v>1.7363007006703192E-3</v>
      </c>
      <c r="AD1103" s="8">
        <v>0.72076443441361404</v>
      </c>
      <c r="AE1103" s="8">
        <v>4.7556814645517341E-5</v>
      </c>
      <c r="AF1103" s="8">
        <v>0.4143837514429769</v>
      </c>
      <c r="AG1103" s="8">
        <v>0.43192468036578485</v>
      </c>
      <c r="AH1103" s="8">
        <v>0.84897846522371467</v>
      </c>
      <c r="AI1103" s="8">
        <v>2.5939931051696199</v>
      </c>
    </row>
    <row r="1104" spans="24:35" x14ac:dyDescent="0.25">
      <c r="X1104" t="str">
        <v>Nicaragua</v>
      </c>
      <c r="Y1104">
        <v>71</v>
      </c>
      <c r="Z1104" s="8">
        <v>67.861975406631771</v>
      </c>
      <c r="AA1104" s="8">
        <v>3.1380245933682289</v>
      </c>
      <c r="AB1104" s="8">
        <v>3.1766373947618609</v>
      </c>
      <c r="AC1104" s="8">
        <v>1.215524360989481E-2</v>
      </c>
      <c r="AD1104" s="8">
        <v>0.87803915928077025</v>
      </c>
      <c r="AE1104" s="8">
        <v>4.9928571172530546E-4</v>
      </c>
      <c r="AF1104" s="8">
        <v>0.43434378704136062</v>
      </c>
      <c r="AG1104" s="8">
        <v>0.435041415803609</v>
      </c>
      <c r="AH1104" s="8">
        <v>0.93703743750224311</v>
      </c>
      <c r="AI1104" s="8">
        <v>3.1766373947618609</v>
      </c>
    </row>
    <row r="1105" spans="24:35" x14ac:dyDescent="0.25">
      <c r="X1105" t="str">
        <v>Nicaragua</v>
      </c>
      <c r="Y1105">
        <v>76</v>
      </c>
      <c r="Z1105" s="8">
        <v>68.317793542398803</v>
      </c>
      <c r="AA1105" s="8">
        <v>7.6822064576011968</v>
      </c>
      <c r="AB1105" s="8">
        <v>7.6951543790147019</v>
      </c>
      <c r="AC1105" s="8">
        <v>1.6826071025702609E-3</v>
      </c>
      <c r="AD1105" s="8">
        <v>2.1382257117648678</v>
      </c>
      <c r="AE1105" s="8">
        <v>4.0557163579931827E-4</v>
      </c>
      <c r="AF1105" s="8">
        <v>0.43434378704136062</v>
      </c>
      <c r="AG1105" s="8">
        <v>0.43509537875664051</v>
      </c>
      <c r="AH1105" s="8">
        <v>1.462267318845931</v>
      </c>
      <c r="AI1105" s="8">
        <v>7.6951543790147019</v>
      </c>
    </row>
    <row r="1106" spans="24:35" x14ac:dyDescent="0.25">
      <c r="X1106" t="str">
        <v>Nicaragua</v>
      </c>
      <c r="Y1106">
        <v>75</v>
      </c>
      <c r="Z1106" s="8">
        <v>67.899472909974989</v>
      </c>
      <c r="AA1106" s="8">
        <v>7.100527090025011</v>
      </c>
      <c r="AB1106" s="8">
        <v>7.1129225768984536</v>
      </c>
      <c r="AC1106" s="8">
        <v>1.7426714180330135E-3</v>
      </c>
      <c r="AD1106" s="8">
        <v>1.9763835335598512</v>
      </c>
      <c r="AE1106" s="8">
        <v>3.5889041022161975E-4</v>
      </c>
      <c r="AF1106" s="8">
        <v>0.43434378704136062</v>
      </c>
      <c r="AG1106" s="8">
        <v>0.4411682769341625</v>
      </c>
      <c r="AH1106" s="8">
        <v>1.4058390852298321</v>
      </c>
      <c r="AI1106" s="8">
        <v>7.1129225768984536</v>
      </c>
    </row>
    <row r="1107" spans="24:35" x14ac:dyDescent="0.25">
      <c r="X1107" t="str">
        <v>Nicaragua</v>
      </c>
      <c r="Y1107">
        <v>73</v>
      </c>
      <c r="Z1107" s="8">
        <v>67.636895155379406</v>
      </c>
      <c r="AA1107" s="8">
        <v>5.3631048446205938</v>
      </c>
      <c r="AB1107" s="8">
        <v>5.3738831199046047</v>
      </c>
      <c r="AC1107" s="8">
        <v>2.0056772809384071E-3</v>
      </c>
      <c r="AD1107" s="8">
        <v>1.4929805281638646</v>
      </c>
      <c r="AE1107" s="8">
        <v>2.3576952612207745E-4</v>
      </c>
      <c r="AF1107" s="8">
        <v>0.43434378704136062</v>
      </c>
      <c r="AG1107" s="8">
        <v>0.44297373896843378</v>
      </c>
      <c r="AH1107" s="8">
        <v>1.221875823545038</v>
      </c>
      <c r="AI1107" s="8">
        <v>5.3738831199046047</v>
      </c>
    </row>
    <row r="1108" spans="24:35" x14ac:dyDescent="0.25">
      <c r="X1108" t="str">
        <v>Nicaragua</v>
      </c>
      <c r="Y1108">
        <v>73</v>
      </c>
      <c r="Z1108" s="8">
        <v>67.223181491707251</v>
      </c>
      <c r="AA1108" s="8">
        <v>5.7768185082927488</v>
      </c>
      <c r="AB1108" s="8">
        <v>5.7887607926685396</v>
      </c>
      <c r="AC1108" s="8">
        <v>2.0630122410510315E-3</v>
      </c>
      <c r="AD1108" s="8">
        <v>1.6081962879415868</v>
      </c>
      <c r="AE1108" s="8">
        <v>2.8139941802324595E-4</v>
      </c>
      <c r="AF1108" s="8">
        <v>0.43434378704136062</v>
      </c>
      <c r="AG1108" s="8">
        <v>0.44309363064661328</v>
      </c>
      <c r="AH1108" s="8">
        <v>1.2681467927419077</v>
      </c>
      <c r="AI1108" s="8">
        <v>5.7887607926685396</v>
      </c>
    </row>
    <row r="1109" spans="24:35" x14ac:dyDescent="0.25">
      <c r="X1109" t="str">
        <v>Niger</v>
      </c>
      <c r="Y1109">
        <v>61.4</v>
      </c>
      <c r="Z1109" s="8">
        <v>57.353007471375285</v>
      </c>
      <c r="AA1109" s="8">
        <v>4.0469925286247133</v>
      </c>
      <c r="AB1109" s="8">
        <v>4.0756143507811764</v>
      </c>
      <c r="AC1109" s="8">
        <v>7.0227012894331026E-3</v>
      </c>
      <c r="AD1109" s="8">
        <v>1.1294438227259591</v>
      </c>
      <c r="AE1109" s="8">
        <v>4.7483261762176906E-4</v>
      </c>
      <c r="AF1109" s="8">
        <v>0.43434378704136062</v>
      </c>
      <c r="AG1109" s="8">
        <v>0.44428948393916678</v>
      </c>
      <c r="AH1109" s="8">
        <v>1.0627529452915947</v>
      </c>
      <c r="AI1109" s="8">
        <v>4.0756143507811764</v>
      </c>
    </row>
    <row r="1110" spans="24:35" x14ac:dyDescent="0.25">
      <c r="X1110" t="str">
        <v>Niger</v>
      </c>
      <c r="Y1110">
        <v>69</v>
      </c>
      <c r="Z1110" s="8">
        <v>57.106356205665826</v>
      </c>
      <c r="AA1110" s="8">
        <v>11.893643794334174</v>
      </c>
      <c r="AB1110" s="8">
        <v>12.195640736393337</v>
      </c>
      <c r="AC1110" s="8">
        <v>2.4762695834255378E-2</v>
      </c>
      <c r="AD1110" s="8">
        <v>3.3493587450403712</v>
      </c>
      <c r="AE1110" s="8">
        <v>1.4991923252977697E-2</v>
      </c>
      <c r="AF1110" s="8">
        <v>0.43434378704136062</v>
      </c>
      <c r="AG1110" s="8">
        <v>0.4448512308662485</v>
      </c>
      <c r="AH1110" s="8">
        <v>1.8301253358828655</v>
      </c>
      <c r="AI1110" s="8">
        <v>12.195640736393337</v>
      </c>
    </row>
    <row r="1111" spans="24:35" x14ac:dyDescent="0.25">
      <c r="X1111" t="str">
        <v>Niger</v>
      </c>
      <c r="Y1111">
        <v>63</v>
      </c>
      <c r="Z1111" s="8">
        <v>57.245712542162401</v>
      </c>
      <c r="AA1111" s="8">
        <v>5.7542874578375987</v>
      </c>
      <c r="AB1111" s="8">
        <v>5.8154466952367336</v>
      </c>
      <c r="AC1111" s="8">
        <v>1.0516687815095731E-2</v>
      </c>
      <c r="AD1111" s="8">
        <v>1.6087524012823657</v>
      </c>
      <c r="AE1111" s="8">
        <v>1.4477558331132581E-3</v>
      </c>
      <c r="AF1111" s="8">
        <v>0.43434378704136062</v>
      </c>
      <c r="AG1111" s="8">
        <v>0.44754482817858271</v>
      </c>
      <c r="AH1111" s="8">
        <v>1.2683660360015818</v>
      </c>
      <c r="AI1111" s="8">
        <v>5.8154466952367336</v>
      </c>
    </row>
    <row r="1112" spans="24:35" x14ac:dyDescent="0.25">
      <c r="X1112" t="str">
        <v>Niger</v>
      </c>
      <c r="Y1112">
        <v>59.4</v>
      </c>
      <c r="Z1112" s="8">
        <v>56.162425709347758</v>
      </c>
      <c r="AA1112" s="8">
        <v>3.2375742906522404</v>
      </c>
      <c r="AB1112" s="8">
        <v>3.3017774871508188</v>
      </c>
      <c r="AC1112" s="8">
        <v>1.9445040360360783E-2</v>
      </c>
      <c r="AD1112" s="8">
        <v>0.90925492924220941</v>
      </c>
      <c r="AE1112" s="8">
        <v>8.6288840956132964E-4</v>
      </c>
      <c r="AF1112" s="8">
        <v>0.43434378704136062</v>
      </c>
      <c r="AG1112" s="8">
        <v>0.44870848560791371</v>
      </c>
      <c r="AH1112" s="8">
        <v>0.95354859825926508</v>
      </c>
      <c r="AI1112" s="8">
        <v>3.3017774871508188</v>
      </c>
    </row>
    <row r="1113" spans="24:35" x14ac:dyDescent="0.25">
      <c r="X1113" t="str">
        <v>Niger</v>
      </c>
      <c r="Y1113">
        <v>58.2</v>
      </c>
      <c r="Z1113" s="8">
        <v>55.264205351635603</v>
      </c>
      <c r="AA1113" s="8">
        <v>2.9357946483644</v>
      </c>
      <c r="AB1113" s="8">
        <v>3.0003425861844799</v>
      </c>
      <c r="AC1113" s="8">
        <v>2.1513522528160751E-2</v>
      </c>
      <c r="AD1113" s="8">
        <v>0.82537279901294769</v>
      </c>
      <c r="AE1113" s="8">
        <v>7.8832155369427405E-4</v>
      </c>
      <c r="AF1113" s="8">
        <v>0.43434378704136062</v>
      </c>
      <c r="AG1113" s="8">
        <v>0.45251907507011513</v>
      </c>
      <c r="AH1113" s="8">
        <v>0.90850030215347077</v>
      </c>
      <c r="AI1113" s="8">
        <v>3.0003425861844799</v>
      </c>
    </row>
    <row r="1114" spans="24:35" x14ac:dyDescent="0.25">
      <c r="X1114" t="str">
        <v>Niger</v>
      </c>
      <c r="Y1114">
        <v>57.1</v>
      </c>
      <c r="Z1114" s="8">
        <v>54.964489819786067</v>
      </c>
      <c r="AA1114" s="8">
        <v>2.1355101802139345</v>
      </c>
      <c r="AB1114" s="8">
        <v>2.1919649824822716</v>
      </c>
      <c r="AC1114" s="8">
        <v>2.5755339487406083E-2</v>
      </c>
      <c r="AD1114" s="8">
        <v>0.60168546560317571</v>
      </c>
      <c r="AE1114" s="8">
        <v>5.0371476950676999E-4</v>
      </c>
      <c r="AF1114" s="8">
        <v>0.43434378704136062</v>
      </c>
      <c r="AG1114" s="8">
        <v>0.45712190246063811</v>
      </c>
      <c r="AH1114" s="8">
        <v>0.77568386962935854</v>
      </c>
      <c r="AI1114" s="8">
        <v>2.1919649824822716</v>
      </c>
    </row>
    <row r="1115" spans="24:35" x14ac:dyDescent="0.25">
      <c r="X1115" t="str">
        <v>Nigeria</v>
      </c>
      <c r="Y1115">
        <v>53.6</v>
      </c>
      <c r="Z1115" s="8">
        <v>53.285416551256745</v>
      </c>
      <c r="AA1115" s="8">
        <v>0.31458344874325661</v>
      </c>
      <c r="AB1115" s="8">
        <v>0.34063242432527252</v>
      </c>
      <c r="AC1115" s="8">
        <v>7.6472389948238073E-2</v>
      </c>
      <c r="AD1115" s="8">
        <v>9.1035927049421386E-2</v>
      </c>
      <c r="AE1115" s="8">
        <v>3.6118259728694507E-5</v>
      </c>
      <c r="AF1115" s="8">
        <v>0.43434378704136062</v>
      </c>
      <c r="AG1115" s="8">
        <v>0.4585514498530851</v>
      </c>
      <c r="AH1115" s="8">
        <v>0.30172160520821406</v>
      </c>
      <c r="AI1115" s="8">
        <v>0.34063242432527252</v>
      </c>
    </row>
    <row r="1116" spans="24:35" x14ac:dyDescent="0.25">
      <c r="X1116" t="str">
        <v>Nigeria</v>
      </c>
      <c r="Y1116">
        <v>53.2</v>
      </c>
      <c r="Z1116" s="8">
        <v>52.208197123501193</v>
      </c>
      <c r="AA1116" s="8">
        <v>0.99180287649880938</v>
      </c>
      <c r="AB1116" s="8">
        <v>1.0706242046747629</v>
      </c>
      <c r="AC1116" s="8">
        <v>7.3621843996977479E-2</v>
      </c>
      <c r="AD1116" s="8">
        <v>0.28657156959014146</v>
      </c>
      <c r="AE1116" s="8">
        <v>3.435033595575157E-4</v>
      </c>
      <c r="AF1116" s="8">
        <v>0.43434378704136062</v>
      </c>
      <c r="AG1116" s="8">
        <v>0.45903534051016326</v>
      </c>
      <c r="AH1116" s="8">
        <v>0.53532379882659942</v>
      </c>
      <c r="AI1116" s="8">
        <v>1.0706242046747629</v>
      </c>
    </row>
    <row r="1117" spans="24:35" x14ac:dyDescent="0.25">
      <c r="X1117" t="str">
        <v>Nigeria</v>
      </c>
      <c r="Y1117">
        <v>52.7</v>
      </c>
      <c r="Z1117" s="8">
        <v>51.455012242984061</v>
      </c>
      <c r="AA1117" s="8">
        <v>1.2449877570159416</v>
      </c>
      <c r="AB1117" s="8">
        <v>1.3278526045913439</v>
      </c>
      <c r="AC1117" s="8">
        <v>6.2405154976447455E-2</v>
      </c>
      <c r="AD1117" s="8">
        <v>0.35756859416674475</v>
      </c>
      <c r="AE1117" s="8">
        <v>4.4788899150631376E-4</v>
      </c>
      <c r="AF1117" s="8">
        <v>0.43434378704136062</v>
      </c>
      <c r="AG1117" s="8">
        <v>0.45965676691300561</v>
      </c>
      <c r="AH1117" s="8">
        <v>0.59797039572770216</v>
      </c>
      <c r="AI1117" s="8">
        <v>1.3278526045913439</v>
      </c>
    </row>
    <row r="1118" spans="24:35" x14ac:dyDescent="0.25">
      <c r="X1118" t="str">
        <v>Nigeria</v>
      </c>
      <c r="Y1118">
        <v>52.3</v>
      </c>
      <c r="Z1118" s="8">
        <v>50.912266756618003</v>
      </c>
      <c r="AA1118" s="8">
        <v>1.3877332433819944</v>
      </c>
      <c r="AB1118" s="8">
        <v>1.5071552223025795</v>
      </c>
      <c r="AC1118" s="8">
        <v>7.9236681898057063E-2</v>
      </c>
      <c r="AD1118" s="8">
        <v>0.40219241797859923</v>
      </c>
      <c r="AE1118" s="8">
        <v>7.3264304101432567E-4</v>
      </c>
      <c r="AF1118" s="8">
        <v>0.43434378704136062</v>
      </c>
      <c r="AG1118" s="8">
        <v>0.46043075304652287</v>
      </c>
      <c r="AH1118" s="8">
        <v>0.63418642210204978</v>
      </c>
      <c r="AI1118" s="8">
        <v>1.5071552223025795</v>
      </c>
    </row>
    <row r="1119" spans="24:35" x14ac:dyDescent="0.25">
      <c r="X1119" t="str">
        <v>Nigeria</v>
      </c>
      <c r="Y1119">
        <v>52</v>
      </c>
      <c r="Z1119" s="8">
        <v>49.970635618972693</v>
      </c>
      <c r="AA1119" s="8">
        <v>2.0293643810273068</v>
      </c>
      <c r="AB1119" s="8">
        <v>2.1676963744239695</v>
      </c>
      <c r="AC1119" s="8">
        <v>6.3815207253563044E-2</v>
      </c>
      <c r="AD1119" s="8">
        <v>0.58328543789561094</v>
      </c>
      <c r="AE1119" s="8">
        <v>1.2205941076483132E-3</v>
      </c>
      <c r="AF1119" s="8">
        <v>0.43434378704136062</v>
      </c>
      <c r="AG1119" s="8">
        <v>0.46361835352270747</v>
      </c>
      <c r="AH1119" s="8">
        <v>0.76373126025822125</v>
      </c>
      <c r="AI1119" s="8">
        <v>2.1676963744239695</v>
      </c>
    </row>
    <row r="1120" spans="24:35" x14ac:dyDescent="0.25">
      <c r="X1120" t="str">
        <v>Nigeria</v>
      </c>
      <c r="Y1120">
        <v>51.6</v>
      </c>
      <c r="Z1120" s="8">
        <v>49.414905384595535</v>
      </c>
      <c r="AA1120" s="8">
        <v>2.1850946154044664</v>
      </c>
      <c r="AB1120" s="8">
        <v>2.3603047578814405</v>
      </c>
      <c r="AC1120" s="8">
        <v>7.4231999868626747E-2</v>
      </c>
      <c r="AD1120" s="8">
        <v>0.63156936530513053</v>
      </c>
      <c r="AE1120" s="8">
        <v>1.6833619533562253E-3</v>
      </c>
      <c r="AF1120" s="8">
        <v>0.43434378704136062</v>
      </c>
      <c r="AG1120" s="8">
        <v>0.46592995086752675</v>
      </c>
      <c r="AH1120" s="8">
        <v>0.79471338563354432</v>
      </c>
      <c r="AI1120" s="8">
        <v>2.3603047578814405</v>
      </c>
    </row>
    <row r="1121" spans="24:35" x14ac:dyDescent="0.25">
      <c r="X1121" t="str">
        <v>Nigeria</v>
      </c>
      <c r="Y1121">
        <v>59</v>
      </c>
      <c r="Z1121" s="8">
        <v>48.194618990146601</v>
      </c>
      <c r="AA1121" s="8">
        <v>10.805381009853399</v>
      </c>
      <c r="AB1121" s="8">
        <v>11.760623951531239</v>
      </c>
      <c r="AC1121" s="8">
        <v>8.1223831797926568E-2</v>
      </c>
      <c r="AD1121" s="8">
        <v>3.1349969030296054</v>
      </c>
      <c r="AE1121" s="8">
        <v>4.5729282100075111E-2</v>
      </c>
      <c r="AF1121" s="8">
        <v>0.43434378704136062</v>
      </c>
      <c r="AG1121" s="8">
        <v>0.4675098715314287</v>
      </c>
      <c r="AH1121" s="8">
        <v>1.7705922464050285</v>
      </c>
      <c r="AI1121" s="8">
        <v>11.760623951531239</v>
      </c>
    </row>
    <row r="1122" spans="24:35" x14ac:dyDescent="0.25">
      <c r="X1122" t="str">
        <v>Nigeria</v>
      </c>
      <c r="Y1122">
        <v>55</v>
      </c>
      <c r="Z1122" s="8">
        <v>47.091595135927761</v>
      </c>
      <c r="AA1122" s="8">
        <v>7.9084048640722386</v>
      </c>
      <c r="AB1122" s="8">
        <v>8.6331882745094823</v>
      </c>
      <c r="AC1122" s="8">
        <v>8.3953156978778448E-2</v>
      </c>
      <c r="AD1122" s="8">
        <v>2.297904338772621</v>
      </c>
      <c r="AE1122" s="8">
        <v>2.5470040704079776E-2</v>
      </c>
      <c r="AF1122" s="8">
        <v>0.43434378704136062</v>
      </c>
      <c r="AG1122" s="8">
        <v>0.47042015510302115</v>
      </c>
      <c r="AH1122" s="8">
        <v>1.5158840123085344</v>
      </c>
      <c r="AI1122" s="8">
        <v>8.6331882745094823</v>
      </c>
    </row>
    <row r="1123" spans="24:35" x14ac:dyDescent="0.25">
      <c r="X1123" t="str">
        <v>Nigeria</v>
      </c>
      <c r="Y1123">
        <v>49.8</v>
      </c>
      <c r="Z1123" s="8">
        <v>46.184126372170802</v>
      </c>
      <c r="AA1123" s="8">
        <v>3.6158736278291954</v>
      </c>
      <c r="AB1123" s="8">
        <v>3.9880982315155711</v>
      </c>
      <c r="AC1123" s="8">
        <v>9.3333860421216761E-2</v>
      </c>
      <c r="AD1123" s="8">
        <v>1.0560669152577069</v>
      </c>
      <c r="AE1123" s="8">
        <v>6.0425618682435457E-3</v>
      </c>
      <c r="AF1123" s="8">
        <v>0.4663087141536239</v>
      </c>
      <c r="AG1123" s="8">
        <v>0.47052469272819525</v>
      </c>
      <c r="AH1123" s="8">
        <v>1.0276511641883674</v>
      </c>
      <c r="AI1123" s="8">
        <v>3.9880982315155711</v>
      </c>
    </row>
    <row r="1124" spans="24:35" x14ac:dyDescent="0.25">
      <c r="X1124" t="str">
        <v>Nigeria</v>
      </c>
      <c r="Y1124">
        <v>49.2</v>
      </c>
      <c r="Z1124" s="8">
        <v>51.772531015986331</v>
      </c>
      <c r="AA1124" s="8">
        <v>-2.5725310159863284</v>
      </c>
      <c r="AB1124" s="8">
        <v>-3.2377895846679992</v>
      </c>
      <c r="AC1124" s="8">
        <v>0.20546689378206948</v>
      </c>
      <c r="AD1124" s="8">
        <v>-0.80261359627555817</v>
      </c>
      <c r="AE1124" s="8">
        <v>8.7677726783891262E-3</v>
      </c>
      <c r="AF1124" s="8">
        <v>0.4663087141536239</v>
      </c>
      <c r="AG1124" s="8">
        <v>0.47107243681103661</v>
      </c>
      <c r="AH1124" s="8">
        <v>0.89588704437309408</v>
      </c>
      <c r="AI1124" s="8">
        <v>-3.2377895846679992</v>
      </c>
    </row>
    <row r="1125" spans="24:35" x14ac:dyDescent="0.25">
      <c r="X1125" t="str">
        <v>Pakistan</v>
      </c>
      <c r="Y1125">
        <v>66.2</v>
      </c>
      <c r="Z1125" s="8">
        <v>66.11813412966255</v>
      </c>
      <c r="AA1125" s="8">
        <v>8.1865870337452407E-2</v>
      </c>
      <c r="AB1125" s="8">
        <v>8.3570344779000882E-2</v>
      </c>
      <c r="AC1125" s="8">
        <v>2.039568516865535E-2</v>
      </c>
      <c r="AD1125" s="8">
        <v>2.3002732570924778E-2</v>
      </c>
      <c r="AE1125" s="8">
        <v>5.7981957050416056E-7</v>
      </c>
      <c r="AF1125" s="8">
        <v>0.4663087141536239</v>
      </c>
      <c r="AG1125" s="8">
        <v>0.47169388317161631</v>
      </c>
      <c r="AH1125" s="8">
        <v>0.15166651763301212</v>
      </c>
      <c r="AI1125" s="8">
        <v>8.3570344779000882E-2</v>
      </c>
    </row>
    <row r="1126" spans="24:35" x14ac:dyDescent="0.25">
      <c r="X1126" t="str">
        <v>Pakistan</v>
      </c>
      <c r="Y1126">
        <v>66</v>
      </c>
      <c r="Z1126" s="8">
        <v>66.79903914726448</v>
      </c>
      <c r="AA1126" s="8">
        <v>-0.79903914726448022</v>
      </c>
      <c r="AB1126" s="8">
        <v>-0.8685385836266647</v>
      </c>
      <c r="AC1126" s="8">
        <v>8.0018824347426187E-2</v>
      </c>
      <c r="AD1126" s="8">
        <v>-0.23167569708722335</v>
      </c>
      <c r="AE1126" s="8">
        <v>2.4570872663175815E-4</v>
      </c>
      <c r="AF1126" s="8">
        <v>0.4663087141536239</v>
      </c>
      <c r="AG1126" s="8">
        <v>0.47180261597749429</v>
      </c>
      <c r="AH1126" s="8">
        <v>0.48132701678507861</v>
      </c>
      <c r="AI1126" s="8">
        <v>-0.8685385836266647</v>
      </c>
    </row>
    <row r="1127" spans="24:35" x14ac:dyDescent="0.25">
      <c r="X1127" t="str">
        <v>Pakistan</v>
      </c>
      <c r="Y1127">
        <v>65.7</v>
      </c>
      <c r="Z1127" s="8">
        <v>66.51865584477207</v>
      </c>
      <c r="AA1127" s="8">
        <v>-0.8186558447720671</v>
      </c>
      <c r="AB1127" s="8">
        <v>-0.88997582596500713</v>
      </c>
      <c r="AC1127" s="8">
        <v>8.0136986996930323E-2</v>
      </c>
      <c r="AD1127" s="8">
        <v>-0.23737866348438633</v>
      </c>
      <c r="AE1127" s="8">
        <v>2.5836852913318055E-4</v>
      </c>
      <c r="AF1127" s="8">
        <v>0.4663087141536239</v>
      </c>
      <c r="AG1127" s="8">
        <v>0.47202899152377215</v>
      </c>
      <c r="AH1127" s="8">
        <v>0.4872152126980297</v>
      </c>
      <c r="AI1127" s="8">
        <v>-0.88997582596500713</v>
      </c>
    </row>
    <row r="1128" spans="24:35" x14ac:dyDescent="0.25">
      <c r="X1128" t="str">
        <v>Pakistan</v>
      </c>
      <c r="Y1128">
        <v>65.5</v>
      </c>
      <c r="Z1128" s="8">
        <v>66.555558746843417</v>
      </c>
      <c r="AA1128" s="8">
        <v>-1.0555587468434169</v>
      </c>
      <c r="AB1128" s="8">
        <v>-1.0823684522577686</v>
      </c>
      <c r="AC1128" s="8">
        <v>2.4769481555405488E-2</v>
      </c>
      <c r="AD1128" s="8">
        <v>-0.29725602016442992</v>
      </c>
      <c r="AE1128" s="8">
        <v>1.1811834410315458E-4</v>
      </c>
      <c r="AF1128" s="8">
        <v>0.4663087141536239</v>
      </c>
      <c r="AG1128" s="8">
        <v>0.47219207003402131</v>
      </c>
      <c r="AH1128" s="8">
        <v>0.54521190390932395</v>
      </c>
      <c r="AI1128" s="8">
        <v>-1.0823684522577686</v>
      </c>
    </row>
    <row r="1129" spans="24:35" x14ac:dyDescent="0.25">
      <c r="X1129" t="str">
        <v>Pakistan</v>
      </c>
      <c r="Y1129">
        <v>65.099999999999994</v>
      </c>
      <c r="Z1129" s="8">
        <v>66.562099929190481</v>
      </c>
      <c r="AA1129" s="8">
        <v>-1.4620999291904866</v>
      </c>
      <c r="AB1129" s="8">
        <v>-1.5100740539905704</v>
      </c>
      <c r="AC1129" s="8">
        <v>3.1769385530004884E-2</v>
      </c>
      <c r="AD1129" s="8">
        <v>-0.41322781095874722</v>
      </c>
      <c r="AE1129" s="8">
        <v>2.9488690597957175E-4</v>
      </c>
      <c r="AF1129" s="8">
        <v>0.4663087141536239</v>
      </c>
      <c r="AG1129" s="8">
        <v>0.47695757486836632</v>
      </c>
      <c r="AH1129" s="8">
        <v>0.64282797929053093</v>
      </c>
      <c r="AI1129" s="8">
        <v>-1.5100740539905704</v>
      </c>
    </row>
    <row r="1130" spans="24:35" x14ac:dyDescent="0.25">
      <c r="X1130" t="str">
        <v>Pakistan</v>
      </c>
      <c r="Y1130">
        <v>64.8</v>
      </c>
      <c r="Z1130" s="8">
        <v>65.496861294022338</v>
      </c>
      <c r="AA1130" s="8">
        <v>-0.69686129402234087</v>
      </c>
      <c r="AB1130" s="8">
        <v>-0.72724240870037549</v>
      </c>
      <c r="AC1130" s="8">
        <v>4.1775774232318763E-2</v>
      </c>
      <c r="AD1130" s="8">
        <v>-0.19797696471475082</v>
      </c>
      <c r="AE1130" s="8">
        <v>8.9935899610574685E-5</v>
      </c>
      <c r="AF1130" s="8">
        <v>0.4663087141536239</v>
      </c>
      <c r="AG1130" s="8">
        <v>0.47722117882404963</v>
      </c>
      <c r="AH1130" s="8">
        <v>0.44494602449595033</v>
      </c>
      <c r="AI1130" s="8">
        <v>-0.72724240870037549</v>
      </c>
    </row>
    <row r="1131" spans="24:35" x14ac:dyDescent="0.25">
      <c r="X1131" t="str">
        <v>Pakistan</v>
      </c>
      <c r="Y1131">
        <v>64.599999999999994</v>
      </c>
      <c r="Z1131" s="8">
        <v>63.66500983605102</v>
      </c>
      <c r="AA1131" s="8">
        <v>0.93499016394897438</v>
      </c>
      <c r="AB1131" s="8">
        <v>1.0312634510132335</v>
      </c>
      <c r="AC1131" s="8">
        <v>9.3354697065690689E-2</v>
      </c>
      <c r="AD1131" s="8">
        <v>0.27308020860932158</v>
      </c>
      <c r="AE1131" s="8">
        <v>4.0413420435462768E-4</v>
      </c>
      <c r="AF1131" s="8">
        <v>0.4663087141536239</v>
      </c>
      <c r="AG1131" s="8">
        <v>0.47773846518780005</v>
      </c>
      <c r="AH1131" s="8">
        <v>0.52257076899624</v>
      </c>
      <c r="AI1131" s="8">
        <v>1.0312634510132335</v>
      </c>
    </row>
    <row r="1132" spans="24:35" x14ac:dyDescent="0.25">
      <c r="X1132" t="str">
        <v>Pakistan</v>
      </c>
      <c r="Y1132">
        <v>64.400000000000006</v>
      </c>
      <c r="Z1132" s="8">
        <v>63.553457568758205</v>
      </c>
      <c r="AA1132" s="8">
        <v>0.84654243124180084</v>
      </c>
      <c r="AB1132" s="8">
        <v>0.92849764718422789</v>
      </c>
      <c r="AC1132" s="8">
        <v>8.826647670133074E-2</v>
      </c>
      <c r="AD1132" s="8">
        <v>0.24655661623815697</v>
      </c>
      <c r="AE1132" s="8">
        <v>3.0974734257551415E-4</v>
      </c>
      <c r="AF1132" s="8">
        <v>0.48161589062349974</v>
      </c>
      <c r="AG1132" s="8">
        <v>0.4778969108560519</v>
      </c>
      <c r="AH1132" s="8">
        <v>0.49654467698099131</v>
      </c>
      <c r="AI1132" s="8">
        <v>0.92849764718422789</v>
      </c>
    </row>
    <row r="1133" spans="24:35" x14ac:dyDescent="0.25">
      <c r="X1133" t="str">
        <v>Pakistan</v>
      </c>
      <c r="Y1133">
        <v>64.2</v>
      </c>
      <c r="Z1133" s="8">
        <v>63.648790197466354</v>
      </c>
      <c r="AA1133" s="8">
        <v>0.55120980253364849</v>
      </c>
      <c r="AB1133" s="8">
        <v>0.56462869098574853</v>
      </c>
      <c r="AC1133" s="8">
        <v>2.3765863595547793E-2</v>
      </c>
      <c r="AD1133" s="8">
        <v>0.15514644519054183</v>
      </c>
      <c r="AE1133" s="8">
        <v>3.084108639241278E-5</v>
      </c>
      <c r="AF1133" s="8">
        <v>0.48161589062349974</v>
      </c>
      <c r="AG1133" s="8">
        <v>0.47824882678174502</v>
      </c>
      <c r="AH1133" s="8">
        <v>0.39388633536915424</v>
      </c>
      <c r="AI1133" s="8">
        <v>0.56462869098574853</v>
      </c>
    </row>
    <row r="1134" spans="24:35" x14ac:dyDescent="0.25">
      <c r="X1134" t="str">
        <v>Pakistan</v>
      </c>
      <c r="Y1134">
        <v>62.9</v>
      </c>
      <c r="Z1134" s="8">
        <v>66.337620951945681</v>
      </c>
      <c r="AA1134" s="8">
        <v>-3.4376209519456822</v>
      </c>
      <c r="AB1134" s="8">
        <v>-3.5539234668683326</v>
      </c>
      <c r="AC1134" s="8">
        <v>3.2725103960985095E-2</v>
      </c>
      <c r="AD1134" s="8">
        <v>-0.97204175565278372</v>
      </c>
      <c r="AE1134" s="8">
        <v>1.6824701186077917E-3</v>
      </c>
      <c r="AF1134" s="8">
        <v>0.48161589062349974</v>
      </c>
      <c r="AG1134" s="8">
        <v>0.47887180803831231</v>
      </c>
      <c r="AH1134" s="8">
        <v>0.9859217796827412</v>
      </c>
      <c r="AI1134" s="8">
        <v>-3.5539234668683326</v>
      </c>
    </row>
    <row r="1135" spans="24:35" x14ac:dyDescent="0.25">
      <c r="X1135" t="str">
        <v>Pakistan</v>
      </c>
      <c r="Y1135">
        <v>63.7</v>
      </c>
      <c r="Z1135" s="8">
        <v>61.923023267137459</v>
      </c>
      <c r="AA1135" s="8">
        <v>1.7769767328625434</v>
      </c>
      <c r="AB1135" s="8">
        <v>1.8243096671870056</v>
      </c>
      <c r="AC1135" s="8">
        <v>2.594566875120884E-2</v>
      </c>
      <c r="AD1135" s="8">
        <v>0.50071666066094966</v>
      </c>
      <c r="AE1135" s="8">
        <v>3.5148935012576412E-4</v>
      </c>
      <c r="AF1135" s="8">
        <v>0.48161589062349974</v>
      </c>
      <c r="AG1135" s="8">
        <v>0.47888656735601681</v>
      </c>
      <c r="AH1135" s="8">
        <v>0.7076133553438273</v>
      </c>
      <c r="AI1135" s="8">
        <v>1.8243096671870056</v>
      </c>
    </row>
    <row r="1136" spans="24:35" x14ac:dyDescent="0.25">
      <c r="X1136" t="str">
        <v>Pakistan</v>
      </c>
      <c r="Y1136">
        <v>63.5</v>
      </c>
      <c r="Z1136" s="8">
        <v>61.674175664464883</v>
      </c>
      <c r="AA1136" s="8">
        <v>1.8258243355351169</v>
      </c>
      <c r="AB1136" s="8">
        <v>1.8725479659627113</v>
      </c>
      <c r="AC1136" s="8">
        <v>2.4951900446284668E-2</v>
      </c>
      <c r="AD1136" s="8">
        <v>0.5142186963182741</v>
      </c>
      <c r="AE1136" s="8">
        <v>3.5613914671031816E-4</v>
      </c>
      <c r="AF1136" s="8">
        <v>0.48161589062349974</v>
      </c>
      <c r="AG1136" s="8">
        <v>0.47929008939774898</v>
      </c>
      <c r="AH1136" s="8">
        <v>0.71709043803294026</v>
      </c>
      <c r="AI1136" s="8">
        <v>1.8725479659627113</v>
      </c>
    </row>
    <row r="1137" spans="24:35" x14ac:dyDescent="0.25">
      <c r="X1137" t="str">
        <v>Panama</v>
      </c>
      <c r="Y1137">
        <v>77.599999999999994</v>
      </c>
      <c r="Z1137" s="8">
        <v>73.435040256527685</v>
      </c>
      <c r="AA1137" s="8">
        <v>4.1649597434723091</v>
      </c>
      <c r="AB1137" s="8">
        <v>4.2300644134610472</v>
      </c>
      <c r="AC1137" s="8">
        <v>1.5390940568554973E-2</v>
      </c>
      <c r="AD1137" s="8">
        <v>1.1672954323985461</v>
      </c>
      <c r="AE1137" s="8">
        <v>1.1210095310920218E-3</v>
      </c>
      <c r="AF1137" s="8">
        <v>0.48161589062349974</v>
      </c>
      <c r="AG1137" s="8">
        <v>0.48108245140303146</v>
      </c>
      <c r="AH1137" s="8">
        <v>1.0804144725051337</v>
      </c>
      <c r="AI1137" s="8">
        <v>4.2300644134610472</v>
      </c>
    </row>
    <row r="1138" spans="24:35" x14ac:dyDescent="0.25">
      <c r="X1138" t="str">
        <v>Panama</v>
      </c>
      <c r="Y1138">
        <v>77.5</v>
      </c>
      <c r="Z1138" s="8">
        <v>73.804324834261578</v>
      </c>
      <c r="AA1138" s="8">
        <v>3.6956751657384217</v>
      </c>
      <c r="AB1138" s="8">
        <v>3.7602890979952033</v>
      </c>
      <c r="AC1138" s="8">
        <v>1.7183235270721752E-2</v>
      </c>
      <c r="AD1138" s="8">
        <v>1.03671505503467</v>
      </c>
      <c r="AE1138" s="8">
        <v>9.8900295722379101E-4</v>
      </c>
      <c r="AF1138" s="8">
        <v>0.48161589062349974</v>
      </c>
      <c r="AG1138" s="8">
        <v>0.48134222187075193</v>
      </c>
      <c r="AH1138" s="8">
        <v>1.0181920521368599</v>
      </c>
      <c r="AI1138" s="8">
        <v>3.7602890979952033</v>
      </c>
    </row>
    <row r="1139" spans="24:35" x14ac:dyDescent="0.25">
      <c r="X1139" t="str">
        <v>Panama</v>
      </c>
      <c r="Y1139">
        <v>77.2</v>
      </c>
      <c r="Z1139" s="8">
        <v>75.291508398513244</v>
      </c>
      <c r="AA1139" s="8">
        <v>1.9084916014867588</v>
      </c>
      <c r="AB1139" s="8">
        <v>1.9144971755969074</v>
      </c>
      <c r="AC1139" s="8">
        <v>3.1368936902589316E-3</v>
      </c>
      <c r="AD1139" s="8">
        <v>0.53158703871952151</v>
      </c>
      <c r="AE1139" s="8">
        <v>4.6801464508851937E-5</v>
      </c>
      <c r="AF1139" s="8">
        <v>0.48161589062349974</v>
      </c>
      <c r="AG1139" s="8">
        <v>0.48503346192229696</v>
      </c>
      <c r="AH1139" s="8">
        <v>0.72910015685056706</v>
      </c>
      <c r="AI1139" s="8">
        <v>1.9144971755969074</v>
      </c>
    </row>
    <row r="1140" spans="24:35" x14ac:dyDescent="0.25">
      <c r="X1140" t="str">
        <v>Panama</v>
      </c>
      <c r="Y1140">
        <v>77.3</v>
      </c>
      <c r="Z1140" s="8">
        <v>73.479003669867339</v>
      </c>
      <c r="AA1140" s="8">
        <v>3.8209963301326582</v>
      </c>
      <c r="AB1140" s="8">
        <v>3.8294927833016588</v>
      </c>
      <c r="AC1140" s="8">
        <v>2.2186889099384023E-3</v>
      </c>
      <c r="AD1140" s="8">
        <v>1.0638020668545507</v>
      </c>
      <c r="AE1140" s="8">
        <v>1.3244302943288443E-4</v>
      </c>
      <c r="AF1140" s="8">
        <v>0.48161589062349974</v>
      </c>
      <c r="AG1140" s="8">
        <v>0.48526585942310674</v>
      </c>
      <c r="AH1140" s="8">
        <v>1.0314078082187232</v>
      </c>
      <c r="AI1140" s="8">
        <v>3.8294927833016588</v>
      </c>
    </row>
    <row r="1141" spans="24:35" x14ac:dyDescent="0.25">
      <c r="X1141" t="str">
        <v>Panama</v>
      </c>
      <c r="Y1141">
        <v>76.5</v>
      </c>
      <c r="Z1141" s="8">
        <v>73.933958124040416</v>
      </c>
      <c r="AA1141" s="8">
        <v>2.5660418759595842</v>
      </c>
      <c r="AB1141" s="8">
        <v>2.5720235228590638</v>
      </c>
      <c r="AC1141" s="8">
        <v>2.3256579289875311E-3</v>
      </c>
      <c r="AD1141" s="8">
        <v>0.71444899490675129</v>
      </c>
      <c r="AE1141" s="8">
        <v>6.262473361571672E-5</v>
      </c>
      <c r="AF1141" s="8">
        <v>0.48161589062349974</v>
      </c>
      <c r="AG1141" s="8">
        <v>0.48555114955147932</v>
      </c>
      <c r="AH1141" s="8">
        <v>0.84525084732684608</v>
      </c>
      <c r="AI1141" s="8">
        <v>2.5720235228590638</v>
      </c>
    </row>
    <row r="1142" spans="24:35" x14ac:dyDescent="0.25">
      <c r="X1142" t="str">
        <v>Panama</v>
      </c>
      <c r="Y1142">
        <v>76.8</v>
      </c>
      <c r="Z1142" s="8">
        <v>73.536656616086759</v>
      </c>
      <c r="AA1142" s="8">
        <v>3.263343383913238</v>
      </c>
      <c r="AB1142" s="8">
        <v>3.2690907743264557</v>
      </c>
      <c r="AC1142" s="8">
        <v>1.7581005881985167E-3</v>
      </c>
      <c r="AD1142" s="8">
        <v>0.90833650658748943</v>
      </c>
      <c r="AE1142" s="8">
        <v>7.6479996927677018E-5</v>
      </c>
      <c r="AF1142" s="8">
        <v>0.48161589062349974</v>
      </c>
      <c r="AG1142" s="8">
        <v>0.48555993844692519</v>
      </c>
      <c r="AH1142" s="8">
        <v>0.95306689512724629</v>
      </c>
      <c r="AI1142" s="8">
        <v>3.2690907743264557</v>
      </c>
    </row>
    <row r="1143" spans="24:35" x14ac:dyDescent="0.25">
      <c r="X1143" t="str">
        <v>Panama</v>
      </c>
      <c r="Y1143">
        <v>76.5</v>
      </c>
      <c r="Z1143" s="8">
        <v>73.360700630741974</v>
      </c>
      <c r="AA1143" s="8">
        <v>3.1392993692580262</v>
      </c>
      <c r="AB1143" s="8">
        <v>3.1439184646568639</v>
      </c>
      <c r="AC1143" s="8">
        <v>1.4692160279486969E-3</v>
      </c>
      <c r="AD1143" s="8">
        <v>0.87368302012386334</v>
      </c>
      <c r="AE1143" s="8">
        <v>5.9112372305894412E-5</v>
      </c>
      <c r="AF1143" s="8">
        <v>0.48161589062349974</v>
      </c>
      <c r="AG1143" s="8">
        <v>0.48617493582075427</v>
      </c>
      <c r="AH1143" s="8">
        <v>0.93471012625512051</v>
      </c>
      <c r="AI1143" s="8">
        <v>3.1439184646568639</v>
      </c>
    </row>
    <row r="1144" spans="24:35" x14ac:dyDescent="0.25">
      <c r="X1144" t="str">
        <v>Panama</v>
      </c>
      <c r="Y1144">
        <v>76.400000000000006</v>
      </c>
      <c r="Z1144" s="8">
        <v>72.913287357021886</v>
      </c>
      <c r="AA1144" s="8">
        <v>3.4867126429781194</v>
      </c>
      <c r="AB1144" s="8">
        <v>3.4925062074829523</v>
      </c>
      <c r="AC1144" s="8">
        <v>1.6588558933466838E-3</v>
      </c>
      <c r="AD1144" s="8">
        <v>0.97046206439872162</v>
      </c>
      <c r="AE1144" s="8">
        <v>8.2363200829946542E-5</v>
      </c>
      <c r="AF1144" s="8">
        <v>0.48161589062349974</v>
      </c>
      <c r="AG1144" s="8">
        <v>0.49018351349548017</v>
      </c>
      <c r="AH1144" s="8">
        <v>0.98512032990834253</v>
      </c>
      <c r="AI1144" s="8">
        <v>3.4925062074829523</v>
      </c>
    </row>
    <row r="1145" spans="24:35" x14ac:dyDescent="0.25">
      <c r="X1145" t="str">
        <v>Panama</v>
      </c>
      <c r="Y1145">
        <v>76.2</v>
      </c>
      <c r="Z1145" s="8">
        <v>73.412628293426437</v>
      </c>
      <c r="AA1145" s="8">
        <v>2.7873717065735661</v>
      </c>
      <c r="AB1145" s="8">
        <v>2.791670608676819</v>
      </c>
      <c r="AC1145" s="8">
        <v>1.5399030565753594E-3</v>
      </c>
      <c r="AD1145" s="8">
        <v>0.77576721647057556</v>
      </c>
      <c r="AE1145" s="8">
        <v>4.8850826073574936E-5</v>
      </c>
      <c r="AF1145" s="8">
        <v>0.5039283835636299</v>
      </c>
      <c r="AG1145" s="8">
        <v>0.49181169434413569</v>
      </c>
      <c r="AH1145" s="8">
        <v>0.88077648496685901</v>
      </c>
      <c r="AI1145" s="8">
        <v>2.791670608676819</v>
      </c>
    </row>
    <row r="1146" spans="24:35" x14ac:dyDescent="0.25">
      <c r="X1146" t="str">
        <v>Panama</v>
      </c>
      <c r="Y1146">
        <v>75.8</v>
      </c>
      <c r="Z1146" s="8">
        <v>71.881436124820596</v>
      </c>
      <c r="AA1146" s="8">
        <v>3.9185638751794016</v>
      </c>
      <c r="AB1146" s="8">
        <v>3.9429025215300828</v>
      </c>
      <c r="AC1146" s="8">
        <v>6.1727740459676349E-3</v>
      </c>
      <c r="AD1146" s="8">
        <v>1.0931339363169847</v>
      </c>
      <c r="AE1146" s="8">
        <v>3.9062734625621283E-4</v>
      </c>
      <c r="AF1146" s="8">
        <v>0.5039283835636299</v>
      </c>
      <c r="AG1146" s="8">
        <v>0.49343734752100799</v>
      </c>
      <c r="AH1146" s="8">
        <v>1.0455304569054815</v>
      </c>
      <c r="AI1146" s="8">
        <v>3.9429025215300828</v>
      </c>
    </row>
    <row r="1147" spans="24:35" x14ac:dyDescent="0.25">
      <c r="X1147" t="str">
        <v>Panama</v>
      </c>
      <c r="Y1147">
        <v>75.8</v>
      </c>
      <c r="Z1147" s="8">
        <v>73.263286626215432</v>
      </c>
      <c r="AA1147" s="8">
        <v>2.5367133737845649</v>
      </c>
      <c r="AB1147" s="8">
        <v>2.5423460562052997</v>
      </c>
      <c r="AC1147" s="8">
        <v>2.2155451288728514E-3</v>
      </c>
      <c r="AD1147" s="8">
        <v>0.70624424773821337</v>
      </c>
      <c r="AE1147" s="8">
        <v>5.8290813104478068E-5</v>
      </c>
      <c r="AF1147" s="8">
        <v>0.5039283835636299</v>
      </c>
      <c r="AG1147" s="8">
        <v>0.49522012317682129</v>
      </c>
      <c r="AH1147" s="8">
        <v>0.84038339330225542</v>
      </c>
      <c r="AI1147" s="8">
        <v>2.5423460562052997</v>
      </c>
    </row>
    <row r="1148" spans="24:35" x14ac:dyDescent="0.25">
      <c r="X1148" t="str">
        <v>Panama</v>
      </c>
      <c r="Y1148">
        <v>75.5</v>
      </c>
      <c r="Z1148" s="8">
        <v>72.94790090901833</v>
      </c>
      <c r="AA1148" s="8">
        <v>2.5520990909816703</v>
      </c>
      <c r="AB1148" s="8">
        <v>2.5574229238028052</v>
      </c>
      <c r="AC1148" s="8">
        <v>2.0817177994239314E-3</v>
      </c>
      <c r="AD1148" s="8">
        <v>0.71048012759443047</v>
      </c>
      <c r="AE1148" s="8">
        <v>5.5421355759523576E-5</v>
      </c>
      <c r="AF1148" s="8">
        <v>0.5039283835636299</v>
      </c>
      <c r="AG1148" s="8">
        <v>0.49538347401549532</v>
      </c>
      <c r="AH1148" s="8">
        <v>0.84289983247977363</v>
      </c>
      <c r="AI1148" s="8">
        <v>2.5574229238028052</v>
      </c>
    </row>
    <row r="1149" spans="24:35" x14ac:dyDescent="0.25">
      <c r="X1149" t="str">
        <v>Panama</v>
      </c>
      <c r="Y1149">
        <v>75.7</v>
      </c>
      <c r="Z1149" s="8">
        <v>72.793500639575342</v>
      </c>
      <c r="AA1149" s="8">
        <v>2.9064993604246609</v>
      </c>
      <c r="AB1149" s="8">
        <v>2.913626279068195</v>
      </c>
      <c r="AC1149" s="8">
        <v>2.4460647869408779E-3</v>
      </c>
      <c r="AD1149" s="8">
        <v>0.8092895459478302</v>
      </c>
      <c r="AE1149" s="8">
        <v>8.4525126482573677E-5</v>
      </c>
      <c r="AF1149" s="8">
        <v>0.5039283835636299</v>
      </c>
      <c r="AG1149" s="8">
        <v>0.4958538042146266</v>
      </c>
      <c r="AH1149" s="8">
        <v>0.89960521671888394</v>
      </c>
      <c r="AI1149" s="8">
        <v>2.913626279068195</v>
      </c>
    </row>
    <row r="1150" spans="24:35" x14ac:dyDescent="0.25">
      <c r="X1150" t="str">
        <v>Panama</v>
      </c>
      <c r="Y1150">
        <v>75.5</v>
      </c>
      <c r="Z1150" s="8">
        <v>72.548974948616149</v>
      </c>
      <c r="AA1150" s="8">
        <v>2.9510250513838514</v>
      </c>
      <c r="AB1150" s="8">
        <v>2.9571233234486609</v>
      </c>
      <c r="AC1150" s="8">
        <v>2.0622312287259443E-3</v>
      </c>
      <c r="AD1150" s="8">
        <v>0.82152930187098028</v>
      </c>
      <c r="AE1150" s="8">
        <v>7.3405130497373832E-5</v>
      </c>
      <c r="AF1150" s="8">
        <v>0.5039283835636299</v>
      </c>
      <c r="AG1150" s="8">
        <v>0.49955731958735411</v>
      </c>
      <c r="AH1150" s="8">
        <v>0.90638253616835551</v>
      </c>
      <c r="AI1150" s="8">
        <v>2.9571233234486609</v>
      </c>
    </row>
    <row r="1151" spans="24:35" x14ac:dyDescent="0.25">
      <c r="X1151" t="str">
        <v>Papua New Guinea</v>
      </c>
      <c r="Y1151">
        <v>62.7</v>
      </c>
      <c r="Z1151" s="8">
        <v>65.2314984356221</v>
      </c>
      <c r="AA1151" s="8">
        <v>-2.5314984356220975</v>
      </c>
      <c r="AB1151" s="8">
        <v>-2.5425320106930629</v>
      </c>
      <c r="AC1151" s="8">
        <v>4.3396012418180233E-3</v>
      </c>
      <c r="AD1151" s="8">
        <v>-0.70554373230474521</v>
      </c>
      <c r="AE1151" s="8">
        <v>1.1419126032183006E-4</v>
      </c>
      <c r="AF1151" s="8">
        <v>0.5039283835636299</v>
      </c>
      <c r="AG1151" s="8">
        <v>0.50047762816732655</v>
      </c>
      <c r="AH1151" s="8">
        <v>0.83996650665651262</v>
      </c>
      <c r="AI1151" s="8">
        <v>-2.5425320106930629</v>
      </c>
    </row>
    <row r="1152" spans="24:35" x14ac:dyDescent="0.25">
      <c r="X1152" t="str">
        <v>Papua New Guinea</v>
      </c>
      <c r="Y1152">
        <v>62.4</v>
      </c>
      <c r="Z1152" s="8">
        <v>64.64377907179977</v>
      </c>
      <c r="AA1152" s="8">
        <v>-2.2437790717997714</v>
      </c>
      <c r="AB1152" s="8">
        <v>-2.2743027563665184</v>
      </c>
      <c r="AC1152" s="8">
        <v>1.3421117518897262E-2</v>
      </c>
      <c r="AD1152" s="8">
        <v>-0.62822624705487418</v>
      </c>
      <c r="AE1152" s="8">
        <v>2.8257609369247233E-4</v>
      </c>
      <c r="AF1152" s="8">
        <v>0.5039283835636299</v>
      </c>
      <c r="AG1152" s="8">
        <v>0.50071666066094966</v>
      </c>
      <c r="AH1152" s="8">
        <v>0.79260724640573033</v>
      </c>
      <c r="AI1152" s="8">
        <v>-2.2743027563665184</v>
      </c>
    </row>
    <row r="1153" spans="24:35" x14ac:dyDescent="0.25">
      <c r="X1153" t="str">
        <v>Papua New Guinea</v>
      </c>
      <c r="Y1153">
        <v>62.2</v>
      </c>
      <c r="Z1153" s="8">
        <v>64.859033001849639</v>
      </c>
      <c r="AA1153" s="8">
        <v>-2.659033001849636</v>
      </c>
      <c r="AB1153" s="8">
        <v>-2.6704889461341987</v>
      </c>
      <c r="AC1153" s="8">
        <v>4.2898302579183088E-3</v>
      </c>
      <c r="AD1153" s="8">
        <v>-0.74106985552256055</v>
      </c>
      <c r="AE1153" s="8">
        <v>1.2452938979978727E-4</v>
      </c>
      <c r="AF1153" s="8">
        <v>0.5039283835636299</v>
      </c>
      <c r="AG1153" s="8">
        <v>0.50095291445386003</v>
      </c>
      <c r="AH1153" s="8">
        <v>0.86085414300133367</v>
      </c>
      <c r="AI1153" s="8">
        <v>-2.6704889461341987</v>
      </c>
    </row>
    <row r="1154" spans="24:35" x14ac:dyDescent="0.25">
      <c r="X1154" t="str">
        <v>Papua New Guinea</v>
      </c>
      <c r="Y1154">
        <v>62</v>
      </c>
      <c r="Z1154" s="8">
        <v>64.613183902083122</v>
      </c>
      <c r="AA1154" s="8">
        <v>-2.6131839020831222</v>
      </c>
      <c r="AB1154" s="8">
        <v>-2.6230943388814465</v>
      </c>
      <c r="AC1154" s="8">
        <v>3.7781473016141312E-3</v>
      </c>
      <c r="AD1154" s="8">
        <v>-0.72810469907103637</v>
      </c>
      <c r="AE1154" s="8">
        <v>1.0581735189351181E-4</v>
      </c>
      <c r="AF1154" s="8">
        <v>0.5039283835636299</v>
      </c>
      <c r="AG1154" s="8">
        <v>0.50133190692219964</v>
      </c>
      <c r="AH1154" s="8">
        <v>0.8532905127042234</v>
      </c>
      <c r="AI1154" s="8">
        <v>-2.6230943388814465</v>
      </c>
    </row>
    <row r="1155" spans="24:35" x14ac:dyDescent="0.25">
      <c r="X1155" t="str">
        <v>Papua New Guinea</v>
      </c>
      <c r="Y1155">
        <v>61.8</v>
      </c>
      <c r="Z1155" s="8">
        <v>64.073394972366813</v>
      </c>
      <c r="AA1155" s="8">
        <v>-2.2733949723668161</v>
      </c>
      <c r="AB1155" s="8">
        <v>-2.2833158314983097</v>
      </c>
      <c r="AC1155" s="8">
        <v>4.3449351135027049E-3</v>
      </c>
      <c r="AD1155" s="8">
        <v>-0.63361045284813888</v>
      </c>
      <c r="AE1155" s="8">
        <v>9.2207331472923823E-5</v>
      </c>
      <c r="AF1155" s="8">
        <v>0.5039283835636299</v>
      </c>
      <c r="AG1155" s="8">
        <v>0.50263325470209952</v>
      </c>
      <c r="AH1155" s="8">
        <v>0.79599651560050111</v>
      </c>
      <c r="AI1155" s="8">
        <v>-2.2833158314983097</v>
      </c>
    </row>
    <row r="1156" spans="24:35" x14ac:dyDescent="0.25">
      <c r="X1156" t="str">
        <v>Papua New Guinea</v>
      </c>
      <c r="Y1156">
        <v>61.6</v>
      </c>
      <c r="Z1156" s="8">
        <v>63.771525324537592</v>
      </c>
      <c r="AA1156" s="8">
        <v>-2.1715253245375905</v>
      </c>
      <c r="AB1156" s="8">
        <v>-2.1809378166714746</v>
      </c>
      <c r="AC1156" s="8">
        <v>4.3158003231147189E-3</v>
      </c>
      <c r="AD1156" s="8">
        <v>-0.60520984283617851</v>
      </c>
      <c r="AE1156" s="8">
        <v>8.3559934700765535E-5</v>
      </c>
      <c r="AF1156" s="8">
        <v>0.5039283835636299</v>
      </c>
      <c r="AG1156" s="8">
        <v>0.50560572364822465</v>
      </c>
      <c r="AH1156" s="8">
        <v>0.77795233969452038</v>
      </c>
      <c r="AI1156" s="8">
        <v>-2.1809378166714746</v>
      </c>
    </row>
    <row r="1157" spans="24:35" x14ac:dyDescent="0.25">
      <c r="X1157" t="str">
        <v>Papua New Guinea</v>
      </c>
      <c r="Y1157">
        <v>61.4</v>
      </c>
      <c r="Z1157" s="8">
        <v>67.612164920672669</v>
      </c>
      <c r="AA1157" s="8">
        <v>-6.2121649206726701</v>
      </c>
      <c r="AB1157" s="8">
        <v>-6.2479608820580941</v>
      </c>
      <c r="AC1157" s="8">
        <v>5.7292230315041338E-3</v>
      </c>
      <c r="AD1157" s="8">
        <v>-1.7325769452384523</v>
      </c>
      <c r="AE1157" s="8">
        <v>9.1037959564220592E-4</v>
      </c>
      <c r="AF1157" s="8">
        <v>0.5039283835636299</v>
      </c>
      <c r="AG1157" s="8">
        <v>0.50957994362288872</v>
      </c>
      <c r="AH1157" s="8">
        <v>1.3162738868633885</v>
      </c>
      <c r="AI1157" s="8">
        <v>-6.2479608820580941</v>
      </c>
    </row>
    <row r="1158" spans="24:35" x14ac:dyDescent="0.25">
      <c r="X1158" t="str">
        <v>Papua New Guinea</v>
      </c>
      <c r="Y1158">
        <v>61.1</v>
      </c>
      <c r="Z1158" s="8">
        <v>62.762765369396412</v>
      </c>
      <c r="AA1158" s="8">
        <v>-1.6627653693964106</v>
      </c>
      <c r="AB1158" s="8">
        <v>-1.6706149222679076</v>
      </c>
      <c r="AC1158" s="8">
        <v>4.6986009563717325E-3</v>
      </c>
      <c r="AD1158" s="8">
        <v>-0.46350620806653192</v>
      </c>
      <c r="AE1158" s="8">
        <v>5.3379125915462137E-5</v>
      </c>
      <c r="AF1158" s="8">
        <v>0.5039283835636299</v>
      </c>
      <c r="AG1158" s="8">
        <v>0.51169391660779118</v>
      </c>
      <c r="AH1158" s="8">
        <v>0.68081290239428627</v>
      </c>
      <c r="AI1158" s="8">
        <v>-1.6706149222679076</v>
      </c>
    </row>
    <row r="1159" spans="24:35" x14ac:dyDescent="0.25">
      <c r="X1159" t="str">
        <v>Papua New Guinea</v>
      </c>
      <c r="Y1159">
        <v>68</v>
      </c>
      <c r="Z1159" s="8">
        <v>62.261925475504171</v>
      </c>
      <c r="AA1159" s="8">
        <v>5.7380745244958291</v>
      </c>
      <c r="AB1159" s="8">
        <v>5.7655766954262244</v>
      </c>
      <c r="AC1159" s="8">
        <v>4.7700641901463614E-3</v>
      </c>
      <c r="AD1159" s="8">
        <v>1.5995814563921886</v>
      </c>
      <c r="AE1159" s="8">
        <v>6.4544599920466586E-4</v>
      </c>
      <c r="AF1159" s="8">
        <v>0.52824151828033117</v>
      </c>
      <c r="AG1159" s="8">
        <v>0.51402822182283725</v>
      </c>
      <c r="AH1159" s="8">
        <v>1.2647456093587313</v>
      </c>
      <c r="AI1159" s="8">
        <v>5.7655766954262244</v>
      </c>
    </row>
    <row r="1160" spans="24:35" x14ac:dyDescent="0.25">
      <c r="X1160" t="str">
        <v>Papua New Guinea</v>
      </c>
      <c r="Y1160">
        <v>64</v>
      </c>
      <c r="Z1160" s="8">
        <v>66.209483722653857</v>
      </c>
      <c r="AA1160" s="8">
        <v>-2.2094837226538573</v>
      </c>
      <c r="AB1160" s="8">
        <v>-2.2238029812892011</v>
      </c>
      <c r="AC1160" s="8">
        <v>6.439085996297402E-3</v>
      </c>
      <c r="AD1160" s="8">
        <v>-0.61644658222307103</v>
      </c>
      <c r="AE1160" s="8">
        <v>1.2961850979464285E-4</v>
      </c>
      <c r="AF1160" s="8">
        <v>0.52824151828033117</v>
      </c>
      <c r="AG1160" s="8">
        <v>0.51418684261097791</v>
      </c>
      <c r="AH1160" s="8">
        <v>0.78514112248886248</v>
      </c>
      <c r="AI1160" s="8">
        <v>-2.2238029812892011</v>
      </c>
    </row>
    <row r="1161" spans="24:35" x14ac:dyDescent="0.25">
      <c r="X1161" t="str">
        <v>Papua New Guinea</v>
      </c>
      <c r="Y1161">
        <v>59.9</v>
      </c>
      <c r="Z1161" s="8">
        <v>60.356363795249116</v>
      </c>
      <c r="AA1161" s="8">
        <v>-0.45636379524911774</v>
      </c>
      <c r="AB1161" s="8">
        <v>-0.46274021894198075</v>
      </c>
      <c r="AC1161" s="8">
        <v>1.377970496587092E-2</v>
      </c>
      <c r="AD1161" s="8">
        <v>-0.12779860322647116</v>
      </c>
      <c r="AE1161" s="8">
        <v>1.2010597058453884E-5</v>
      </c>
      <c r="AF1161" s="8">
        <v>0.52824151828033117</v>
      </c>
      <c r="AG1161" s="8">
        <v>0.5142186963182741</v>
      </c>
      <c r="AH1161" s="8">
        <v>0.35748930505187304</v>
      </c>
      <c r="AI1161" s="8">
        <v>-0.46274021894198075</v>
      </c>
    </row>
    <row r="1162" spans="24:35" x14ac:dyDescent="0.25">
      <c r="X1162" t="str">
        <v>Papua New Guinea</v>
      </c>
      <c r="Y1162">
        <v>59.6</v>
      </c>
      <c r="Z1162" s="8">
        <v>60.731948556000688</v>
      </c>
      <c r="AA1162" s="8">
        <v>-1.1319485560006868</v>
      </c>
      <c r="AB1162" s="8">
        <v>-1.1391802970543679</v>
      </c>
      <c r="AC1162" s="8">
        <v>6.3481970960877643E-3</v>
      </c>
      <c r="AD1162" s="8">
        <v>-0.31579952259060518</v>
      </c>
      <c r="AE1162" s="8">
        <v>3.3534011930854065E-5</v>
      </c>
      <c r="AF1162" s="8">
        <v>0.52824151828033117</v>
      </c>
      <c r="AG1162" s="8">
        <v>0.51457766383929604</v>
      </c>
      <c r="AH1162" s="8">
        <v>0.56196042795788137</v>
      </c>
      <c r="AI1162" s="8">
        <v>-1.1391802970543679</v>
      </c>
    </row>
    <row r="1163" spans="24:35" x14ac:dyDescent="0.25">
      <c r="X1163" t="str">
        <v>Papua New Guinea</v>
      </c>
      <c r="Y1163">
        <v>59.3</v>
      </c>
      <c r="Z1163" s="8">
        <v>60.408551770010426</v>
      </c>
      <c r="AA1163" s="8">
        <v>-1.108551770010429</v>
      </c>
      <c r="AB1163" s="8">
        <v>-1.1247423515531321</v>
      </c>
      <c r="AC1163" s="8">
        <v>1.4394924775746058E-2</v>
      </c>
      <c r="AD1163" s="8">
        <v>-0.31053203253865014</v>
      </c>
      <c r="AE1163" s="8">
        <v>7.4125166081708661E-5</v>
      </c>
      <c r="AF1163" s="8">
        <v>0.52824151828033117</v>
      </c>
      <c r="AG1163" s="8">
        <v>0.51554984559592132</v>
      </c>
      <c r="AH1163" s="8">
        <v>0.55725401078740577</v>
      </c>
      <c r="AI1163" s="8">
        <v>-1.1247423515531321</v>
      </c>
    </row>
    <row r="1164" spans="24:35" x14ac:dyDescent="0.25">
      <c r="X1164" t="str">
        <v>Papua New Guinea</v>
      </c>
      <c r="Y1164">
        <v>59.1</v>
      </c>
      <c r="Z1164" s="8">
        <v>59.667705402802696</v>
      </c>
      <c r="AA1164" s="8">
        <v>-0.56770540280269444</v>
      </c>
      <c r="AB1164" s="8">
        <v>-0.57214636950229714</v>
      </c>
      <c r="AC1164" s="8">
        <v>7.761941587544988E-3</v>
      </c>
      <c r="AD1164" s="8">
        <v>-0.15849551549974875</v>
      </c>
      <c r="AE1164" s="8">
        <v>1.0342721862521942E-5</v>
      </c>
      <c r="AF1164" s="8">
        <v>0.52824151828033117</v>
      </c>
      <c r="AG1164" s="8">
        <v>0.51577410085509778</v>
      </c>
      <c r="AH1164" s="8">
        <v>0.39811495262015562</v>
      </c>
      <c r="AI1164" s="8">
        <v>-0.57214636950229714</v>
      </c>
    </row>
    <row r="1165" spans="24:35" x14ac:dyDescent="0.25">
      <c r="X1165" t="str">
        <v>Papua New Guinea</v>
      </c>
      <c r="Y1165">
        <v>58.9</v>
      </c>
      <c r="Z1165" s="8">
        <v>59.078626477975369</v>
      </c>
      <c r="AA1165" s="8">
        <v>-0.17862647797537079</v>
      </c>
      <c r="AB1165" s="8">
        <v>-0.18012526766957671</v>
      </c>
      <c r="AC1165" s="8">
        <v>8.3208186924408761E-3</v>
      </c>
      <c r="AD1165" s="8">
        <v>-4.9884098600324125E-2</v>
      </c>
      <c r="AE1165" s="8">
        <v>1.0989185893124791E-6</v>
      </c>
      <c r="AF1165" s="8">
        <v>0.52824151828033117</v>
      </c>
      <c r="AG1165" s="8">
        <v>0.51887520515296803</v>
      </c>
      <c r="AH1165" s="8">
        <v>0.22334748398028603</v>
      </c>
      <c r="AI1165" s="8">
        <v>-0.18012526766957671</v>
      </c>
    </row>
    <row r="1166" spans="24:35" x14ac:dyDescent="0.25">
      <c r="X1166" t="str">
        <v>Paraguay</v>
      </c>
      <c r="Y1166">
        <v>73.900000000000006</v>
      </c>
      <c r="Z1166" s="8">
        <v>72.354853166863393</v>
      </c>
      <c r="AA1166" s="8">
        <v>1.5451468331366129</v>
      </c>
      <c r="AB1166" s="8">
        <v>1.5525327413904064</v>
      </c>
      <c r="AC1166" s="8">
        <v>4.7573284974194623E-3</v>
      </c>
      <c r="AD1166" s="8">
        <v>0.43073201596817906</v>
      </c>
      <c r="AE1166" s="8">
        <v>4.6676131963328203E-5</v>
      </c>
      <c r="AF1166" s="8">
        <v>0.54051528578164909</v>
      </c>
      <c r="AG1166" s="8">
        <v>0.5193865612747357</v>
      </c>
      <c r="AH1166" s="8">
        <v>0.65630177202882745</v>
      </c>
      <c r="AI1166" s="8">
        <v>1.5525327413904064</v>
      </c>
    </row>
    <row r="1167" spans="24:35" x14ac:dyDescent="0.25">
      <c r="X1167" t="str">
        <v>Paraguay</v>
      </c>
      <c r="Y1167">
        <v>73.8</v>
      </c>
      <c r="Z1167" s="8">
        <v>70.695116749322239</v>
      </c>
      <c r="AA1167" s="8">
        <v>3.1048832506777586</v>
      </c>
      <c r="AB1167" s="8">
        <v>3.1560449215269499</v>
      </c>
      <c r="AC1167" s="8">
        <v>1.6210691584338476E-2</v>
      </c>
      <c r="AD1167" s="8">
        <v>0.87055480533020912</v>
      </c>
      <c r="AE1167" s="8">
        <v>6.5726132504489207E-4</v>
      </c>
      <c r="AF1167" s="8">
        <v>0.54051528578164909</v>
      </c>
      <c r="AG1167" s="8">
        <v>0.52451058030154041</v>
      </c>
      <c r="AH1167" s="8">
        <v>0.93303526478381782</v>
      </c>
      <c r="AI1167" s="8">
        <v>3.1560449215269499</v>
      </c>
    </row>
    <row r="1168" spans="24:35" x14ac:dyDescent="0.25">
      <c r="X1168" t="str">
        <v>Paraguay</v>
      </c>
      <c r="Y1168">
        <v>73.599999999999994</v>
      </c>
      <c r="Z1168" s="8">
        <v>71.213912922793114</v>
      </c>
      <c r="AA1168" s="8">
        <v>2.3860870772068807</v>
      </c>
      <c r="AB1168" s="8">
        <v>2.3959777907832955</v>
      </c>
      <c r="AC1168" s="8">
        <v>4.1280489387096322E-3</v>
      </c>
      <c r="AD1168" s="8">
        <v>0.66494608006355427</v>
      </c>
      <c r="AE1168" s="8">
        <v>9.646296262105955E-5</v>
      </c>
      <c r="AF1168" s="8">
        <v>0.54051528578164909</v>
      </c>
      <c r="AG1168" s="8">
        <v>0.52508481199481016</v>
      </c>
      <c r="AH1168" s="8">
        <v>0.81544226041060341</v>
      </c>
      <c r="AI1168" s="8">
        <v>2.3959777907832955</v>
      </c>
    </row>
    <row r="1169" spans="24:35" x14ac:dyDescent="0.25">
      <c r="X1169" t="str">
        <v>Paraguay</v>
      </c>
      <c r="Y1169">
        <v>73.400000000000006</v>
      </c>
      <c r="Z1169" s="8">
        <v>74.053755492921695</v>
      </c>
      <c r="AA1169" s="8">
        <v>-0.65375549292168955</v>
      </c>
      <c r="AB1169" s="8">
        <v>-0.65612779452959746</v>
      </c>
      <c r="AC1169" s="8">
        <v>3.6156090744618929E-3</v>
      </c>
      <c r="AD1169" s="8">
        <v>-0.18213935108247467</v>
      </c>
      <c r="AE1169" s="8">
        <v>6.3359030223014911E-6</v>
      </c>
      <c r="AF1169" s="8">
        <v>0.54051528578164909</v>
      </c>
      <c r="AG1169" s="8">
        <v>0.52723050365505175</v>
      </c>
      <c r="AH1169" s="8">
        <v>0.42677787089125729</v>
      </c>
      <c r="AI1169" s="8">
        <v>-0.65612779452959746</v>
      </c>
    </row>
    <row r="1170" spans="24:35" x14ac:dyDescent="0.25">
      <c r="X1170" t="str">
        <v>Paraguay</v>
      </c>
      <c r="Y1170">
        <v>73.2</v>
      </c>
      <c r="Z1170" s="8">
        <v>71.637257642753113</v>
      </c>
      <c r="AA1170" s="8">
        <v>1.5627423572468899</v>
      </c>
      <c r="AB1170" s="8">
        <v>1.5663101923556639</v>
      </c>
      <c r="AC1170" s="8">
        <v>2.2778598557212665E-3</v>
      </c>
      <c r="AD1170" s="8">
        <v>0.43509537875664051</v>
      </c>
      <c r="AE1170" s="8">
        <v>2.2747450643288915E-5</v>
      </c>
      <c r="AF1170" s="8">
        <v>0.54051528578164909</v>
      </c>
      <c r="AG1170" s="8">
        <v>0.52894557400436326</v>
      </c>
      <c r="AH1170" s="8">
        <v>0.65961760039938333</v>
      </c>
      <c r="AI1170" s="8">
        <v>1.5663101923556639</v>
      </c>
    </row>
    <row r="1171" spans="24:35" x14ac:dyDescent="0.25">
      <c r="X1171" t="str">
        <v>Paraguay</v>
      </c>
      <c r="Y1171">
        <v>73</v>
      </c>
      <c r="Z1171" s="8">
        <v>71.100483517941655</v>
      </c>
      <c r="AA1171" s="8">
        <v>1.8995164820583454</v>
      </c>
      <c r="AB1171" s="8">
        <v>1.9044743382718927</v>
      </c>
      <c r="AC1171" s="8">
        <v>2.6032675336785361E-3</v>
      </c>
      <c r="AD1171" s="8">
        <v>0.52894557400436326</v>
      </c>
      <c r="AE1171" s="8">
        <v>3.8434322952557388E-5</v>
      </c>
      <c r="AF1171" s="8">
        <v>0.54051528578164909</v>
      </c>
      <c r="AG1171" s="8">
        <v>0.52909499610973687</v>
      </c>
      <c r="AH1171" s="8">
        <v>0.72728644563498035</v>
      </c>
      <c r="AI1171" s="8">
        <v>1.9044743382718927</v>
      </c>
    </row>
    <row r="1172" spans="24:35" x14ac:dyDescent="0.25">
      <c r="X1172" t="str">
        <v>Paraguay</v>
      </c>
      <c r="Y1172">
        <v>72.7</v>
      </c>
      <c r="Z1172" s="8">
        <v>70.591984652498397</v>
      </c>
      <c r="AA1172" s="8">
        <v>2.1080153475016061</v>
      </c>
      <c r="AB1172" s="8">
        <v>2.1119143335972468</v>
      </c>
      <c r="AC1172" s="8">
        <v>1.846185725251331E-3</v>
      </c>
      <c r="AD1172" s="8">
        <v>0.5867821916288235</v>
      </c>
      <c r="AE1172" s="8">
        <v>3.3518005414903023E-5</v>
      </c>
      <c r="AF1172" s="8">
        <v>0.54051528578164909</v>
      </c>
      <c r="AG1172" s="8">
        <v>0.52919856630938911</v>
      </c>
      <c r="AH1172" s="8">
        <v>0.7660170961726791</v>
      </c>
      <c r="AI1172" s="8">
        <v>2.1119143335972468</v>
      </c>
    </row>
    <row r="1173" spans="24:35" x14ac:dyDescent="0.25">
      <c r="X1173" t="str">
        <v>Paraguay</v>
      </c>
      <c r="Y1173">
        <v>72.5</v>
      </c>
      <c r="Z1173" s="8">
        <v>70.807326225621196</v>
      </c>
      <c r="AA1173" s="8">
        <v>1.6926737743788038</v>
      </c>
      <c r="AB1173" s="8">
        <v>1.6951117662310977</v>
      </c>
      <c r="AC1173" s="8">
        <v>1.4382484393430013E-3</v>
      </c>
      <c r="AD1173" s="8">
        <v>0.47107243681103661</v>
      </c>
      <c r="AE1173" s="8">
        <v>1.6822121713762932E-5</v>
      </c>
      <c r="AF1173" s="8">
        <v>0.54051528578164909</v>
      </c>
      <c r="AG1173" s="8">
        <v>0.53036691133589142</v>
      </c>
      <c r="AH1173" s="8">
        <v>0.68634716930357964</v>
      </c>
      <c r="AI1173" s="8">
        <v>1.6951117662310977</v>
      </c>
    </row>
    <row r="1174" spans="24:35" x14ac:dyDescent="0.25">
      <c r="X1174" t="str">
        <v>Paraguay</v>
      </c>
      <c r="Y1174">
        <v>72.3</v>
      </c>
      <c r="Z1174" s="8">
        <v>70.674181898212993</v>
      </c>
      <c r="AA1174" s="8">
        <v>1.6258181017870044</v>
      </c>
      <c r="AB1174" s="8">
        <v>1.6285385496512166</v>
      </c>
      <c r="AC1174" s="8">
        <v>1.6704841680259322E-3</v>
      </c>
      <c r="AD1174" s="8">
        <v>0.45251907507011513</v>
      </c>
      <c r="AE1174" s="8">
        <v>1.8033857484076672E-5</v>
      </c>
      <c r="AF1174" s="8">
        <v>0.54051528578164909</v>
      </c>
      <c r="AG1174" s="8">
        <v>0.5311468469932854</v>
      </c>
      <c r="AH1174" s="8">
        <v>0.67269538059222256</v>
      </c>
      <c r="AI1174" s="8">
        <v>1.6285385496512166</v>
      </c>
    </row>
    <row r="1175" spans="24:35" x14ac:dyDescent="0.25">
      <c r="X1175" t="str">
        <v>Paraguay</v>
      </c>
      <c r="Y1175">
        <v>72.099999999999994</v>
      </c>
      <c r="Z1175" s="8">
        <v>70.704874616903112</v>
      </c>
      <c r="AA1175" s="8">
        <v>1.3951253830968824</v>
      </c>
      <c r="AB1175" s="8">
        <v>1.3975119263560543</v>
      </c>
      <c r="AC1175" s="8">
        <v>1.707708688679915E-3</v>
      </c>
      <c r="AD1175" s="8">
        <v>0.38831688340202136</v>
      </c>
      <c r="AE1175" s="8">
        <v>1.3576099627005186E-5</v>
      </c>
      <c r="AF1175" s="8">
        <v>0.54051528578164909</v>
      </c>
      <c r="AG1175" s="8">
        <v>0.53118807319151484</v>
      </c>
      <c r="AH1175" s="8">
        <v>0.62315077100331129</v>
      </c>
      <c r="AI1175" s="8">
        <v>1.3975119263560543</v>
      </c>
    </row>
    <row r="1176" spans="24:35" x14ac:dyDescent="0.25">
      <c r="X1176" t="str">
        <v>Paraguay</v>
      </c>
      <c r="Y1176">
        <v>71.900000000000006</v>
      </c>
      <c r="Z1176" s="8">
        <v>70.714539570697298</v>
      </c>
      <c r="AA1176" s="8">
        <v>1.185460429302708</v>
      </c>
      <c r="AB1176" s="8">
        <v>1.1981947419276</v>
      </c>
      <c r="AC1176" s="8">
        <v>1.0627915629479043E-2</v>
      </c>
      <c r="AD1176" s="8">
        <v>0.33144321073999938</v>
      </c>
      <c r="AE1176" s="8">
        <v>6.21087944476734E-5</v>
      </c>
      <c r="AF1176" s="8">
        <v>0.54051528578164909</v>
      </c>
      <c r="AG1176" s="8">
        <v>0.53158703871952151</v>
      </c>
      <c r="AH1176" s="8">
        <v>0.57571104795721906</v>
      </c>
      <c r="AI1176" s="8">
        <v>1.1981947419276</v>
      </c>
    </row>
    <row r="1177" spans="24:35" x14ac:dyDescent="0.25">
      <c r="X1177" t="str">
        <v>Paraguay</v>
      </c>
      <c r="Y1177">
        <v>71.7</v>
      </c>
      <c r="Z1177" s="8">
        <v>70.856956457376072</v>
      </c>
      <c r="AA1177" s="8">
        <v>0.84304354262393133</v>
      </c>
      <c r="AB1177" s="8">
        <v>0.84431062216774011</v>
      </c>
      <c r="AC1177" s="8">
        <v>1.5007267592530181E-3</v>
      </c>
      <c r="AD1177" s="8">
        <v>0.23462701825685528</v>
      </c>
      <c r="AE1177" s="8">
        <v>4.3546806870496276E-6</v>
      </c>
      <c r="AF1177" s="8">
        <v>0.54051528578164909</v>
      </c>
      <c r="AG1177" s="8">
        <v>0.53262867858607732</v>
      </c>
      <c r="AH1177" s="8">
        <v>0.48438313168075464</v>
      </c>
      <c r="AI1177" s="8">
        <v>0.84431062216774011</v>
      </c>
    </row>
    <row r="1178" spans="24:35" x14ac:dyDescent="0.25">
      <c r="X1178" t="str">
        <v>Peru</v>
      </c>
      <c r="Y1178">
        <v>75.3</v>
      </c>
      <c r="Z1178" s="8">
        <v>74.211814938910592</v>
      </c>
      <c r="AA1178" s="8">
        <v>1.0881850610894048</v>
      </c>
      <c r="AB1178" s="8">
        <v>1.0926618036993765</v>
      </c>
      <c r="AC1178" s="8">
        <v>4.0970981092365352E-3</v>
      </c>
      <c r="AD1178" s="8">
        <v>0.30324674809400542</v>
      </c>
      <c r="AE1178" s="8">
        <v>1.9911229109542925E-5</v>
      </c>
      <c r="AF1178" s="8">
        <v>0.54051528578164909</v>
      </c>
      <c r="AG1178" s="8">
        <v>0.53391118931405035</v>
      </c>
      <c r="AH1178" s="8">
        <v>0.55067844346224903</v>
      </c>
      <c r="AI1178" s="8">
        <v>1.0926618036993765</v>
      </c>
    </row>
    <row r="1179" spans="24:35" x14ac:dyDescent="0.25">
      <c r="X1179" t="str">
        <v>Peru</v>
      </c>
      <c r="Y1179">
        <v>75.3</v>
      </c>
      <c r="Z1179" s="8">
        <v>73.704076278844596</v>
      </c>
      <c r="AA1179" s="8">
        <v>1.5959237211554012</v>
      </c>
      <c r="AB1179" s="8">
        <v>1.5992492446223556</v>
      </c>
      <c r="AC1179" s="8">
        <v>2.0794278803862604E-3</v>
      </c>
      <c r="AD1179" s="8">
        <v>0.44428948393916678</v>
      </c>
      <c r="AE1179" s="8">
        <v>2.1648427408298081E-5</v>
      </c>
      <c r="AF1179" s="8">
        <v>0.54051528578164909</v>
      </c>
      <c r="AG1179" s="8">
        <v>0.53420489850132391</v>
      </c>
      <c r="AH1179" s="8">
        <v>0.66655043615555964</v>
      </c>
      <c r="AI1179" s="8">
        <v>1.5992492446223556</v>
      </c>
    </row>
    <row r="1180" spans="24:35" x14ac:dyDescent="0.25">
      <c r="X1180" t="str">
        <v>Peru</v>
      </c>
      <c r="Y1180">
        <v>74.900000000000006</v>
      </c>
      <c r="Z1180" s="8">
        <v>73.876776679282912</v>
      </c>
      <c r="AA1180" s="8">
        <v>1.0232233207170935</v>
      </c>
      <c r="AB1180" s="8">
        <v>1.0249496007876988</v>
      </c>
      <c r="AC1180" s="8">
        <v>1.6842584935674832E-3</v>
      </c>
      <c r="AD1180" s="8">
        <v>0.28479893568098597</v>
      </c>
      <c r="AE1180" s="8">
        <v>7.2021796472790074E-6</v>
      </c>
      <c r="AF1180" s="8">
        <v>0.56531175535073552</v>
      </c>
      <c r="AG1180" s="8">
        <v>0.53427993808565277</v>
      </c>
      <c r="AH1180" s="8">
        <v>0.5336655653880864</v>
      </c>
      <c r="AI1180" s="8">
        <v>1.0249496007876988</v>
      </c>
    </row>
    <row r="1181" spans="24:35" x14ac:dyDescent="0.25">
      <c r="X1181" t="str">
        <v>Peru</v>
      </c>
      <c r="Y1181">
        <v>74.5</v>
      </c>
      <c r="Z1181" s="8">
        <v>73.495672664246626</v>
      </c>
      <c r="AA1181" s="8">
        <v>1.0043273357533735</v>
      </c>
      <c r="AB1181" s="8">
        <v>1.0060878469840997</v>
      </c>
      <c r="AC1181" s="8">
        <v>1.7498583607819087E-3</v>
      </c>
      <c r="AD1181" s="8">
        <v>0.27954870516255803</v>
      </c>
      <c r="AE1181" s="8">
        <v>7.2098276893067267E-6</v>
      </c>
      <c r="AF1181" s="8">
        <v>0.56531175535073552</v>
      </c>
      <c r="AG1181" s="8">
        <v>0.53679277168334738</v>
      </c>
      <c r="AH1181" s="8">
        <v>0.52872365670788557</v>
      </c>
      <c r="AI1181" s="8">
        <v>1.0060878469840997</v>
      </c>
    </row>
    <row r="1182" spans="24:35" x14ac:dyDescent="0.25">
      <c r="X1182" t="str">
        <v>Peru</v>
      </c>
      <c r="Y1182">
        <v>73.7</v>
      </c>
      <c r="Z1182" s="8">
        <v>75.088061265475687</v>
      </c>
      <c r="AA1182" s="8">
        <v>-1.3880612654756845</v>
      </c>
      <c r="AB1182" s="8">
        <v>-1.392064704033263</v>
      </c>
      <c r="AC1182" s="8">
        <v>2.8758997667128589E-3</v>
      </c>
      <c r="AD1182" s="8">
        <v>-0.38657691894758794</v>
      </c>
      <c r="AE1182" s="8">
        <v>2.2685208342546483E-5</v>
      </c>
      <c r="AF1182" s="8">
        <v>0.56531175535073552</v>
      </c>
      <c r="AG1182" s="8">
        <v>0.54352514304390398</v>
      </c>
      <c r="AH1182" s="8">
        <v>0.62175310127701655</v>
      </c>
      <c r="AI1182" s="8">
        <v>-1.392064704033263</v>
      </c>
    </row>
    <row r="1183" spans="24:35" x14ac:dyDescent="0.25">
      <c r="X1183" t="str">
        <v>Peru</v>
      </c>
      <c r="Y1183">
        <v>73.8</v>
      </c>
      <c r="Z1183" s="8">
        <v>75.191023142730046</v>
      </c>
      <c r="AA1183" s="8">
        <v>-1.3910231427300488</v>
      </c>
      <c r="AB1183" s="8">
        <v>-1.3944897221746937</v>
      </c>
      <c r="AC1183" s="8">
        <v>2.4859125094438203E-3</v>
      </c>
      <c r="AD1183" s="8">
        <v>-0.38732606918134682</v>
      </c>
      <c r="AE1183" s="8">
        <v>1.9677352145930012E-5</v>
      </c>
      <c r="AF1183" s="8">
        <v>0.56531175535073552</v>
      </c>
      <c r="AG1183" s="8">
        <v>0.54478736731716659</v>
      </c>
      <c r="AH1183" s="8">
        <v>0.62235525962375127</v>
      </c>
      <c r="AI1183" s="8">
        <v>-1.3944897221746937</v>
      </c>
    </row>
    <row r="1184" spans="24:35" x14ac:dyDescent="0.25">
      <c r="X1184" t="str">
        <v>Peru</v>
      </c>
      <c r="Y1184">
        <v>73.900000000000006</v>
      </c>
      <c r="Z1184" s="8">
        <v>71.144292801969101</v>
      </c>
      <c r="AA1184" s="8">
        <v>2.7557071980309047</v>
      </c>
      <c r="AB1184" s="8">
        <v>2.7748870724335908</v>
      </c>
      <c r="AC1184" s="8">
        <v>6.9119477304945831E-3</v>
      </c>
      <c r="AD1184" s="8">
        <v>0.76902610765896873</v>
      </c>
      <c r="AE1184" s="8">
        <v>2.1664130103358483E-4</v>
      </c>
      <c r="AF1184" s="8">
        <v>0.56531175535073552</v>
      </c>
      <c r="AG1184" s="8">
        <v>0.54777201407116394</v>
      </c>
      <c r="AH1184" s="8">
        <v>0.87694133649804007</v>
      </c>
      <c r="AI1184" s="8">
        <v>2.7748870724335908</v>
      </c>
    </row>
    <row r="1185" spans="24:35" x14ac:dyDescent="0.25">
      <c r="X1185" t="str">
        <v>Peru</v>
      </c>
      <c r="Y1185">
        <v>74</v>
      </c>
      <c r="Z1185" s="8">
        <v>71.31832112865888</v>
      </c>
      <c r="AA1185" s="8">
        <v>2.6816788713411199</v>
      </c>
      <c r="AB1185" s="8">
        <v>2.7007816586529678</v>
      </c>
      <c r="AC1185" s="8">
        <v>7.073058738622926E-3</v>
      </c>
      <c r="AD1185" s="8">
        <v>0.74842797906860181</v>
      </c>
      <c r="AE1185" s="8">
        <v>2.1000827058031989E-4</v>
      </c>
      <c r="AF1185" s="8">
        <v>0.56531175535073552</v>
      </c>
      <c r="AG1185" s="8">
        <v>0.55179567475106617</v>
      </c>
      <c r="AH1185" s="8">
        <v>0.86511732098519556</v>
      </c>
      <c r="AI1185" s="8">
        <v>2.7007816586529678</v>
      </c>
    </row>
    <row r="1186" spans="24:35" x14ac:dyDescent="0.25">
      <c r="X1186" t="str">
        <v>Peru</v>
      </c>
      <c r="Y1186">
        <v>74.2</v>
      </c>
      <c r="Z1186" s="8">
        <v>72.608810063142315</v>
      </c>
      <c r="AA1186" s="8">
        <v>1.5911899368576883</v>
      </c>
      <c r="AB1186" s="8">
        <v>1.5945206717574223</v>
      </c>
      <c r="AC1186" s="8">
        <v>2.0888627903851531E-3</v>
      </c>
      <c r="AD1186" s="8">
        <v>0.44297373896843378</v>
      </c>
      <c r="AE1186" s="8">
        <v>2.1618243494325531E-5</v>
      </c>
      <c r="AF1186" s="8">
        <v>0.56531175535073552</v>
      </c>
      <c r="AG1186" s="8">
        <v>0.55417647306307605</v>
      </c>
      <c r="AH1186" s="8">
        <v>0.66556272354184154</v>
      </c>
      <c r="AI1186" s="8">
        <v>1.5945206717574223</v>
      </c>
    </row>
    <row r="1187" spans="24:35" x14ac:dyDescent="0.25">
      <c r="X1187" t="str">
        <v>Peru</v>
      </c>
      <c r="Y1187">
        <v>72.8</v>
      </c>
      <c r="Z1187" s="8">
        <v>71.89960848446502</v>
      </c>
      <c r="AA1187" s="8">
        <v>0.90039151553497732</v>
      </c>
      <c r="AB1187" s="8">
        <v>0.90304299822774059</v>
      </c>
      <c r="AC1187" s="8">
        <v>2.9361643885916096E-3</v>
      </c>
      <c r="AD1187" s="8">
        <v>0.25076781945960636</v>
      </c>
      <c r="AE1187" s="8">
        <v>9.74647131410003E-6</v>
      </c>
      <c r="AF1187" s="8">
        <v>0.56531175535073552</v>
      </c>
      <c r="AG1187" s="8">
        <v>0.55590015376579516</v>
      </c>
      <c r="AH1187" s="8">
        <v>0.50076723081648056</v>
      </c>
      <c r="AI1187" s="8">
        <v>0.90304299822774059</v>
      </c>
    </row>
    <row r="1188" spans="24:35" x14ac:dyDescent="0.25">
      <c r="X1188" t="str">
        <v>Peru</v>
      </c>
      <c r="Y1188">
        <v>72.2</v>
      </c>
      <c r="Z1188" s="8">
        <v>71.744956274950781</v>
      </c>
      <c r="AA1188" s="8">
        <v>0.4550437250492223</v>
      </c>
      <c r="AB1188" s="8">
        <v>0.45597505913742903</v>
      </c>
      <c r="AC1188" s="8">
        <v>2.0425110311264151E-3</v>
      </c>
      <c r="AD1188" s="8">
        <v>0.12667735911111305</v>
      </c>
      <c r="AE1188" s="8">
        <v>1.7286090006703538E-6</v>
      </c>
      <c r="AF1188" s="8">
        <v>0.56531175535073552</v>
      </c>
      <c r="AG1188" s="8">
        <v>0.55880225558130137</v>
      </c>
      <c r="AH1188" s="8">
        <v>0.35591762967168827</v>
      </c>
      <c r="AI1188" s="8">
        <v>0.45597505913742903</v>
      </c>
    </row>
    <row r="1189" spans="24:35" x14ac:dyDescent="0.25">
      <c r="X1189" t="str">
        <v>Peru</v>
      </c>
      <c r="Y1189">
        <v>72.099999999999994</v>
      </c>
      <c r="Z1189" s="8">
        <v>72.390756142568492</v>
      </c>
      <c r="AA1189" s="8">
        <v>-0.29075614256849747</v>
      </c>
      <c r="AB1189" s="8">
        <v>-0.29159902231102636</v>
      </c>
      <c r="AC1189" s="8">
        <v>2.8905437880029743E-3</v>
      </c>
      <c r="AD1189" s="8">
        <v>-8.0976569211174035E-2</v>
      </c>
      <c r="AE1189" s="8">
        <v>1.0004649133870869E-6</v>
      </c>
      <c r="AF1189" s="8">
        <v>0.56531175535073552</v>
      </c>
      <c r="AG1189" s="8">
        <v>0.55956050162385806</v>
      </c>
      <c r="AH1189" s="8">
        <v>0.28456382273784214</v>
      </c>
      <c r="AI1189" s="8">
        <v>-0.29159902231102636</v>
      </c>
    </row>
    <row r="1190" spans="24:35" x14ac:dyDescent="0.25">
      <c r="X1190" t="str">
        <v>Philippines</v>
      </c>
      <c r="Y1190">
        <v>68.400000000000006</v>
      </c>
      <c r="Z1190" s="8">
        <v>68.00124717157577</v>
      </c>
      <c r="AA1190" s="8">
        <v>0.39875282842423587</v>
      </c>
      <c r="AB1190" s="8">
        <v>0.41718640211735974</v>
      </c>
      <c r="AC1190" s="8">
        <v>4.4185461461752694E-2</v>
      </c>
      <c r="AD1190" s="8">
        <v>0.11342762855043388</v>
      </c>
      <c r="AE1190" s="8">
        <v>3.1303281489693738E-5</v>
      </c>
      <c r="AF1190" s="8">
        <v>0.56531175535073552</v>
      </c>
      <c r="AG1190" s="8">
        <v>0.56123203066357896</v>
      </c>
      <c r="AH1190" s="8">
        <v>0.33679018475964212</v>
      </c>
      <c r="AI1190" s="8">
        <v>0.41718640211735974</v>
      </c>
    </row>
    <row r="1191" spans="24:35" x14ac:dyDescent="0.25">
      <c r="X1191" t="str">
        <v>Philippines</v>
      </c>
      <c r="Y1191">
        <v>68.099999999999994</v>
      </c>
      <c r="Z1191" s="8">
        <v>68.543089039311738</v>
      </c>
      <c r="AA1191" s="8">
        <v>-0.4430890393117437</v>
      </c>
      <c r="AB1191" s="8">
        <v>-0.45052504115658537</v>
      </c>
      <c r="AC1191" s="8">
        <v>1.650519097840155E-2</v>
      </c>
      <c r="AD1191" s="8">
        <v>-0.12425299414353798</v>
      </c>
      <c r="AE1191" s="8">
        <v>1.3636678651042763E-5</v>
      </c>
      <c r="AF1191" s="8">
        <v>0.56531175535073552</v>
      </c>
      <c r="AG1191" s="8">
        <v>0.56168569646855071</v>
      </c>
      <c r="AH1191" s="8">
        <v>0.35249538173363065</v>
      </c>
      <c r="AI1191" s="8">
        <v>-0.45052504115658537</v>
      </c>
    </row>
    <row r="1192" spans="24:35" x14ac:dyDescent="0.25">
      <c r="X1192" t="str">
        <v>Philippines</v>
      </c>
      <c r="Y1192">
        <v>68.099999999999994</v>
      </c>
      <c r="Z1192" s="8">
        <v>68.419540937614784</v>
      </c>
      <c r="AA1192" s="8">
        <v>-0.3195409376147893</v>
      </c>
      <c r="AB1192" s="8">
        <v>-0.32537808862114426</v>
      </c>
      <c r="AC1192" s="8">
        <v>1.7939594614656044E-2</v>
      </c>
      <c r="AD1192" s="8">
        <v>-8.9672503812348175E-2</v>
      </c>
      <c r="AE1192" s="8">
        <v>7.7310666048073011E-6</v>
      </c>
      <c r="AF1192" s="8">
        <v>0.56531175535073552</v>
      </c>
      <c r="AG1192" s="8">
        <v>0.56465084158933454</v>
      </c>
      <c r="AH1192" s="8">
        <v>0.29945367556994218</v>
      </c>
      <c r="AI1192" s="8">
        <v>-0.32537808862114426</v>
      </c>
    </row>
    <row r="1193" spans="24:35" x14ac:dyDescent="0.25">
      <c r="X1193" t="str">
        <v>Philippines</v>
      </c>
      <c r="Y1193">
        <v>68</v>
      </c>
      <c r="Z1193" s="8">
        <v>68.326584159196926</v>
      </c>
      <c r="AA1193" s="8">
        <v>-0.32658415919692629</v>
      </c>
      <c r="AB1193" s="8">
        <v>-0.33212024592387562</v>
      </c>
      <c r="AC1193" s="8">
        <v>1.6668922761842786E-2</v>
      </c>
      <c r="AD1193" s="8">
        <v>-9.158980302676141E-2</v>
      </c>
      <c r="AE1193" s="8">
        <v>7.4842522826478167E-6</v>
      </c>
      <c r="AF1193" s="8">
        <v>0.56531175535073552</v>
      </c>
      <c r="AG1193" s="8">
        <v>0.56567466165088032</v>
      </c>
      <c r="AH1193" s="8">
        <v>0.30263807266562054</v>
      </c>
      <c r="AI1193" s="8">
        <v>-0.33212024592387562</v>
      </c>
    </row>
    <row r="1194" spans="24:35" x14ac:dyDescent="0.25">
      <c r="X1194" t="str">
        <v>Philippines</v>
      </c>
      <c r="Y1194">
        <v>67.900000000000006</v>
      </c>
      <c r="Z1194" s="8">
        <v>67.931228106378086</v>
      </c>
      <c r="AA1194" s="8">
        <v>-3.1228106378080156E-2</v>
      </c>
      <c r="AB1194" s="8">
        <v>-3.1797743183741109E-2</v>
      </c>
      <c r="AC1194" s="8">
        <v>1.7914378462941395E-2</v>
      </c>
      <c r="AD1194" s="8">
        <v>-8.7634046468547319E-3</v>
      </c>
      <c r="AE1194" s="8">
        <v>7.3730048977911755E-8</v>
      </c>
      <c r="AF1194" s="8">
        <v>0.56531175535073552</v>
      </c>
      <c r="AG1194" s="8">
        <v>0.56695278513002578</v>
      </c>
      <c r="AH1194" s="8">
        <v>9.3613058100110863E-2</v>
      </c>
      <c r="AI1194" s="8">
        <v>-3.1797743183741109E-2</v>
      </c>
    </row>
    <row r="1195" spans="24:35" x14ac:dyDescent="0.25">
      <c r="X1195" t="str">
        <v>Philippines</v>
      </c>
      <c r="Y1195">
        <v>68</v>
      </c>
      <c r="Z1195" s="8">
        <v>68.345554370565665</v>
      </c>
      <c r="AA1195" s="8">
        <v>-0.34555437056566518</v>
      </c>
      <c r="AB1195" s="8">
        <v>-0.35135554277043446</v>
      </c>
      <c r="AC1195" s="8">
        <v>1.651083161810141E-2</v>
      </c>
      <c r="AD1195" s="8">
        <v>-9.6902167508654088E-2</v>
      </c>
      <c r="AE1195" s="8">
        <v>8.2968406515707089E-6</v>
      </c>
      <c r="AF1195" s="8">
        <v>0.56531175535073552</v>
      </c>
      <c r="AG1195" s="8">
        <v>0.56906067629310308</v>
      </c>
      <c r="AH1195" s="8">
        <v>0.31129112982649232</v>
      </c>
      <c r="AI1195" s="8">
        <v>-0.35135554277043446</v>
      </c>
    </row>
    <row r="1196" spans="24:35" x14ac:dyDescent="0.25">
      <c r="X1196" t="str">
        <v>Philippines</v>
      </c>
      <c r="Y1196">
        <v>67.5</v>
      </c>
      <c r="Z1196" s="8">
        <v>68.188428714702042</v>
      </c>
      <c r="AA1196" s="8">
        <v>-0.68842871470204159</v>
      </c>
      <c r="AB1196" s="8">
        <v>-0.70014800609107852</v>
      </c>
      <c r="AC1196" s="8">
        <v>1.673830573976165E-2</v>
      </c>
      <c r="AD1196" s="8">
        <v>-0.1930751177101101</v>
      </c>
      <c r="AE1196" s="8">
        <v>3.3399609690357753E-5</v>
      </c>
      <c r="AF1196" s="8">
        <v>0.56531175535073552</v>
      </c>
      <c r="AG1196" s="8">
        <v>0.56931771776715356</v>
      </c>
      <c r="AH1196" s="8">
        <v>0.43940313802942976</v>
      </c>
      <c r="AI1196" s="8">
        <v>-0.70014800609107852</v>
      </c>
    </row>
    <row r="1197" spans="24:35" x14ac:dyDescent="0.25">
      <c r="X1197" t="str">
        <v>Philippines</v>
      </c>
      <c r="Y1197">
        <v>67.5</v>
      </c>
      <c r="Z1197" s="8">
        <v>67.940191900981134</v>
      </c>
      <c r="AA1197" s="8">
        <v>-0.4401919009811337</v>
      </c>
      <c r="AB1197" s="8">
        <v>-0.44774436229326153</v>
      </c>
      <c r="AC1197" s="8">
        <v>1.6867797672416411E-2</v>
      </c>
      <c r="AD1197" s="8">
        <v>-0.12346332783037514</v>
      </c>
      <c r="AE1197" s="8">
        <v>1.3764765531873031E-5</v>
      </c>
      <c r="AF1197" s="8">
        <v>0.59589828697336056</v>
      </c>
      <c r="AG1197" s="8">
        <v>0.57144031032566456</v>
      </c>
      <c r="AH1197" s="8">
        <v>0.35137348766003268</v>
      </c>
      <c r="AI1197" s="8">
        <v>-0.44774436229326153</v>
      </c>
    </row>
    <row r="1198" spans="24:35" x14ac:dyDescent="0.25">
      <c r="X1198" t="str">
        <v>Philippines</v>
      </c>
      <c r="Y1198">
        <v>67.3</v>
      </c>
      <c r="Z1198" s="8">
        <v>67.370247926987972</v>
      </c>
      <c r="AA1198" s="8">
        <v>-7.0247926987974552E-2</v>
      </c>
      <c r="AB1198" s="8">
        <v>-7.160816779894924E-2</v>
      </c>
      <c r="AC1198" s="8">
        <v>1.8995609757727207E-2</v>
      </c>
      <c r="AD1198" s="8">
        <v>-1.9724224139025741E-2</v>
      </c>
      <c r="AE1198" s="8">
        <v>3.9648662831620123E-7</v>
      </c>
      <c r="AF1198" s="8">
        <v>0.59589828697336056</v>
      </c>
      <c r="AG1198" s="8">
        <v>0.57376472124240396</v>
      </c>
      <c r="AH1198" s="8">
        <v>0.14044295688650871</v>
      </c>
      <c r="AI1198" s="8">
        <v>-7.160816779894924E-2</v>
      </c>
    </row>
    <row r="1199" spans="24:35" x14ac:dyDescent="0.25">
      <c r="X1199" t="str">
        <v>Philippines</v>
      </c>
      <c r="Y1199">
        <v>67</v>
      </c>
      <c r="Z1199" s="8">
        <v>66.858593267264666</v>
      </c>
      <c r="AA1199" s="8">
        <v>0.14140673273533366</v>
      </c>
      <c r="AB1199" s="8">
        <v>0.14584439568859589</v>
      </c>
      <c r="AC1199" s="8">
        <v>3.042738071840231E-2</v>
      </c>
      <c r="AD1199" s="8">
        <v>3.9937585782585147E-2</v>
      </c>
      <c r="AE1199" s="8">
        <v>2.6344759711527083E-6</v>
      </c>
      <c r="AF1199" s="8">
        <v>0.59589828697336056</v>
      </c>
      <c r="AG1199" s="8">
        <v>0.574739135418049</v>
      </c>
      <c r="AH1199" s="8">
        <v>0.19984390354120174</v>
      </c>
      <c r="AI1199" s="8">
        <v>0.14584439568859589</v>
      </c>
    </row>
    <row r="1200" spans="24:35" x14ac:dyDescent="0.25">
      <c r="X1200" t="str">
        <v>Philippines</v>
      </c>
      <c r="Y1200">
        <v>67.3</v>
      </c>
      <c r="Z1200" s="8">
        <v>67.870223581998786</v>
      </c>
      <c r="AA1200" s="8">
        <v>-0.57022358199878909</v>
      </c>
      <c r="AB1200" s="8">
        <v>-0.5813953279551497</v>
      </c>
      <c r="AC1200" s="8">
        <v>1.9215403735102683E-2</v>
      </c>
      <c r="AD1200" s="8">
        <v>-0.16012540731108391</v>
      </c>
      <c r="AE1200" s="8">
        <v>2.6438862817846179E-5</v>
      </c>
      <c r="AF1200" s="8">
        <v>0.59589828697336056</v>
      </c>
      <c r="AG1200" s="8">
        <v>0.57842557625660718</v>
      </c>
      <c r="AH1200" s="8">
        <v>0.40015672843410233</v>
      </c>
      <c r="AI1200" s="8">
        <v>-0.5813953279551497</v>
      </c>
    </row>
    <row r="1201" spans="24:35" x14ac:dyDescent="0.25">
      <c r="X1201" t="str">
        <v>Philippines</v>
      </c>
      <c r="Y1201">
        <v>67.2</v>
      </c>
      <c r="Z1201" s="8">
        <v>67.751322900521743</v>
      </c>
      <c r="AA1201" s="8">
        <v>-0.55132290052173971</v>
      </c>
      <c r="AB1201" s="8">
        <v>-0.56153072772498902</v>
      </c>
      <c r="AC1201" s="8">
        <v>1.817857278194852E-2</v>
      </c>
      <c r="AD1201" s="8">
        <v>-0.15473610874154492</v>
      </c>
      <c r="AE1201" s="8">
        <v>2.3332271362479274E-5</v>
      </c>
      <c r="AF1201" s="8">
        <v>0.59589828697336056</v>
      </c>
      <c r="AG1201" s="8">
        <v>0.57858067797670121</v>
      </c>
      <c r="AH1201" s="8">
        <v>0.39336510869870617</v>
      </c>
      <c r="AI1201" s="8">
        <v>-0.56153072772498902</v>
      </c>
    </row>
    <row r="1202" spans="24:35" x14ac:dyDescent="0.25">
      <c r="X1202" t="str">
        <v>Philippines</v>
      </c>
      <c r="Y1202">
        <v>66.8</v>
      </c>
      <c r="Z1202" s="8">
        <v>67.305742220211144</v>
      </c>
      <c r="AA1202" s="8">
        <v>-0.50574222021114679</v>
      </c>
      <c r="AB1202" s="8">
        <v>-0.51535697741606601</v>
      </c>
      <c r="AC1202" s="8">
        <v>1.8656499526069022E-2</v>
      </c>
      <c r="AD1202" s="8">
        <v>-0.14197784413260156</v>
      </c>
      <c r="AE1202" s="8">
        <v>2.0169571170659712E-5</v>
      </c>
      <c r="AF1202" s="8">
        <v>0.59589828697336056</v>
      </c>
      <c r="AG1202" s="8">
        <v>0.57920399748461393</v>
      </c>
      <c r="AH1202" s="8">
        <v>0.37679947469788433</v>
      </c>
      <c r="AI1202" s="8">
        <v>-0.51535697741606601</v>
      </c>
    </row>
    <row r="1203" spans="24:35" x14ac:dyDescent="0.25">
      <c r="X1203" t="str">
        <v>Philippines</v>
      </c>
      <c r="Y1203">
        <v>66.8</v>
      </c>
      <c r="Z1203" s="8">
        <v>67.230147165932493</v>
      </c>
      <c r="AA1203" s="8">
        <v>-0.43014716593249602</v>
      </c>
      <c r="AB1203" s="8">
        <v>-0.43844949455101018</v>
      </c>
      <c r="AC1203" s="8">
        <v>1.8935655581074528E-2</v>
      </c>
      <c r="AD1203" s="8">
        <v>-0.12077309935380103</v>
      </c>
      <c r="AE1203" s="8">
        <v>1.4817320532017382E-5</v>
      </c>
      <c r="AF1203" s="8">
        <v>0.59589828697336056</v>
      </c>
      <c r="AG1203" s="8">
        <v>0.5794119282117175</v>
      </c>
      <c r="AH1203" s="8">
        <v>0.3475242428289011</v>
      </c>
      <c r="AI1203" s="8">
        <v>-0.43844949455101018</v>
      </c>
    </row>
    <row r="1204" spans="24:35" x14ac:dyDescent="0.25">
      <c r="X1204" t="str">
        <v>Philippines</v>
      </c>
      <c r="Y1204">
        <v>66.8</v>
      </c>
      <c r="Z1204" s="8">
        <v>67.394975626181889</v>
      </c>
      <c r="AA1204" s="8">
        <v>-0.59497562618189193</v>
      </c>
      <c r="AB1204" s="8">
        <v>-0.60929939149172663</v>
      </c>
      <c r="AC1204" s="8">
        <v>2.3508582988678701E-2</v>
      </c>
      <c r="AD1204" s="8">
        <v>-0.1674429440519257</v>
      </c>
      <c r="AE1204" s="8">
        <v>3.5525330226528722E-5</v>
      </c>
      <c r="AF1204" s="8">
        <v>0.59589828697336056</v>
      </c>
      <c r="AG1204" s="8">
        <v>0.58034298799662132</v>
      </c>
      <c r="AH1204" s="8">
        <v>0.4091979277219347</v>
      </c>
      <c r="AI1204" s="8">
        <v>-0.60929939149172663</v>
      </c>
    </row>
    <row r="1205" spans="24:35" x14ac:dyDescent="0.25">
      <c r="X1205" t="str">
        <v>Poland</v>
      </c>
      <c r="Y1205">
        <v>77.3</v>
      </c>
      <c r="Z1205" s="8">
        <v>79.582411715188755</v>
      </c>
      <c r="AA1205" s="8">
        <v>-2.2824117151887577</v>
      </c>
      <c r="AB1205" s="8">
        <v>-2.3064486900857193</v>
      </c>
      <c r="AC1205" s="8">
        <v>1.0421638686472738E-2</v>
      </c>
      <c r="AD1205" s="8">
        <v>-0.63807361207895852</v>
      </c>
      <c r="AE1205" s="8">
        <v>2.2566997984505558E-4</v>
      </c>
      <c r="AF1205" s="8">
        <v>0.59589828697336056</v>
      </c>
      <c r="AG1205" s="8">
        <v>0.58139608201669379</v>
      </c>
      <c r="AH1205" s="8">
        <v>0.79879510018462085</v>
      </c>
      <c r="AI1205" s="8">
        <v>-2.3064486900857193</v>
      </c>
    </row>
    <row r="1206" spans="24:35" x14ac:dyDescent="0.25">
      <c r="X1206" t="str">
        <v>Poland</v>
      </c>
      <c r="Y1206">
        <v>77.099999999999994</v>
      </c>
      <c r="Z1206" s="8">
        <v>76.468288677641667</v>
      </c>
      <c r="AA1206" s="8">
        <v>0.63171132235832772</v>
      </c>
      <c r="AB1206" s="8">
        <v>0.63856387038617679</v>
      </c>
      <c r="AC1206" s="8">
        <v>1.0731186566670166E-2</v>
      </c>
      <c r="AD1206" s="8">
        <v>0.17662956266477428</v>
      </c>
      <c r="AE1206" s="8">
        <v>1.7811750924276173E-5</v>
      </c>
      <c r="AF1206" s="8">
        <v>0.59589828697336056</v>
      </c>
      <c r="AG1206" s="8">
        <v>0.58324130070937363</v>
      </c>
      <c r="AH1206" s="8">
        <v>0.42027320003156787</v>
      </c>
      <c r="AI1206" s="8">
        <v>0.63856387038617679</v>
      </c>
    </row>
    <row r="1207" spans="24:35" x14ac:dyDescent="0.25">
      <c r="X1207" t="str">
        <v>Poland</v>
      </c>
      <c r="Y1207">
        <v>76.8</v>
      </c>
      <c r="Z1207" s="8">
        <v>76.513231039690027</v>
      </c>
      <c r="AA1207" s="8">
        <v>0.28676896030997057</v>
      </c>
      <c r="AB1207" s="8">
        <v>0.28921930496846349</v>
      </c>
      <c r="AC1207" s="8">
        <v>8.4722721353615426E-3</v>
      </c>
      <c r="AD1207" s="8">
        <v>8.0090610054618053E-2</v>
      </c>
      <c r="AE1207" s="8">
        <v>2.8847264460001606E-6</v>
      </c>
      <c r="AF1207" s="8">
        <v>0.61415241452626612</v>
      </c>
      <c r="AG1207" s="8">
        <v>0.58328543789561094</v>
      </c>
      <c r="AH1207" s="8">
        <v>0.28300284460517011</v>
      </c>
      <c r="AI1207" s="8">
        <v>0.28921930496846349</v>
      </c>
    </row>
    <row r="1208" spans="24:35" x14ac:dyDescent="0.25">
      <c r="X1208" t="str">
        <v>Poland</v>
      </c>
      <c r="Y1208">
        <v>76.7</v>
      </c>
      <c r="Z1208" s="8">
        <v>76.49669578254229</v>
      </c>
      <c r="AA1208" s="8">
        <v>0.20330421745771332</v>
      </c>
      <c r="AB1208" s="8">
        <v>0.20519789652693143</v>
      </c>
      <c r="AC1208" s="8">
        <v>9.2285501034342805E-3</v>
      </c>
      <c r="AD1208" s="8">
        <v>5.6801726715678645E-2</v>
      </c>
      <c r="AE1208" s="8">
        <v>1.5817194901195121E-6</v>
      </c>
      <c r="AF1208" s="8">
        <v>0.61415241452626612</v>
      </c>
      <c r="AG1208" s="8">
        <v>0.5838759641716651</v>
      </c>
      <c r="AH1208" s="8">
        <v>0.23833112829775016</v>
      </c>
      <c r="AI1208" s="8">
        <v>0.20519789652693143</v>
      </c>
    </row>
    <row r="1209" spans="24:35" x14ac:dyDescent="0.25">
      <c r="X1209" t="str">
        <v>Poland</v>
      </c>
      <c r="Y1209">
        <v>76.3</v>
      </c>
      <c r="Z1209" s="8">
        <v>78.085958636416592</v>
      </c>
      <c r="AA1209" s="8">
        <v>-1.7859586364165949</v>
      </c>
      <c r="AB1209" s="8">
        <v>-1.8014312381202493</v>
      </c>
      <c r="AC1209" s="8">
        <v>8.5890603961101507E-3</v>
      </c>
      <c r="AD1209" s="8">
        <v>-0.49882295940463117</v>
      </c>
      <c r="AE1209" s="8">
        <v>1.1345697968033403E-4</v>
      </c>
      <c r="AF1209" s="8">
        <v>0.61415241452626612</v>
      </c>
      <c r="AG1209" s="8">
        <v>0.58396422288311411</v>
      </c>
      <c r="AH1209" s="8">
        <v>0.70627399740088914</v>
      </c>
      <c r="AI1209" s="8">
        <v>-1.8014312381202493</v>
      </c>
    </row>
    <row r="1210" spans="24:35" x14ac:dyDescent="0.25">
      <c r="X1210" t="str">
        <v>Poland</v>
      </c>
      <c r="Y1210">
        <v>75.7</v>
      </c>
      <c r="Z1210" s="8">
        <v>76.278549813450852</v>
      </c>
      <c r="AA1210" s="8">
        <v>-0.57854981345084866</v>
      </c>
      <c r="AB1210" s="8">
        <v>-0.5800933264587983</v>
      </c>
      <c r="AC1210" s="8">
        <v>2.6608011806860394E-3</v>
      </c>
      <c r="AD1210" s="8">
        <v>-0.16110952059533049</v>
      </c>
      <c r="AE1210" s="8">
        <v>3.6446711217867989E-6</v>
      </c>
      <c r="AF1210" s="8">
        <v>0.61415241452626612</v>
      </c>
      <c r="AG1210" s="8">
        <v>0.58447217398297924</v>
      </c>
      <c r="AH1210" s="8">
        <v>0.40138450467766001</v>
      </c>
      <c r="AI1210" s="8">
        <v>-0.5800933264587983</v>
      </c>
    </row>
    <row r="1211" spans="24:35" x14ac:dyDescent="0.25">
      <c r="X1211" t="str">
        <v>Poland</v>
      </c>
      <c r="Y1211">
        <v>75.5</v>
      </c>
      <c r="Z1211" s="8">
        <v>77.458869535067109</v>
      </c>
      <c r="AA1211" s="8">
        <v>-1.9588695350671088</v>
      </c>
      <c r="AB1211" s="8">
        <v>-1.9689153594783684</v>
      </c>
      <c r="AC1211" s="8">
        <v>5.1022124251806624E-3</v>
      </c>
      <c r="AD1211" s="8">
        <v>-0.54615783871585555</v>
      </c>
      <c r="AE1211" s="8">
        <v>8.0512407361355047E-5</v>
      </c>
      <c r="AF1211" s="8">
        <v>0.61415241452626612</v>
      </c>
      <c r="AG1211" s="8">
        <v>0.58656461909276858</v>
      </c>
      <c r="AH1211" s="8">
        <v>0.73902492428595101</v>
      </c>
      <c r="AI1211" s="8">
        <v>-1.9689153594783684</v>
      </c>
    </row>
    <row r="1212" spans="24:35" x14ac:dyDescent="0.25">
      <c r="X1212" t="str">
        <v>Poland</v>
      </c>
      <c r="Y1212">
        <v>75.3</v>
      </c>
      <c r="Z1212" s="8">
        <v>75.230702369861959</v>
      </c>
      <c r="AA1212" s="8">
        <v>6.9297630138038357E-2</v>
      </c>
      <c r="AB1212" s="8">
        <v>6.9543872528111395E-2</v>
      </c>
      <c r="AC1212" s="8">
        <v>3.5408207958724366E-3</v>
      </c>
      <c r="AD1212" s="8">
        <v>1.9305920719934762E-2</v>
      </c>
      <c r="AE1212" s="8">
        <v>6.9706274310788277E-8</v>
      </c>
      <c r="AF1212" s="8">
        <v>0.61415241452626612</v>
      </c>
      <c r="AG1212" s="8">
        <v>0.5867821916288235</v>
      </c>
      <c r="AH1212" s="8">
        <v>0.13894574739780546</v>
      </c>
      <c r="AI1212" s="8">
        <v>6.9543872528111395E-2</v>
      </c>
    </row>
    <row r="1213" spans="24:35" x14ac:dyDescent="0.25">
      <c r="X1213" t="str">
        <v>Poland</v>
      </c>
      <c r="Y1213">
        <v>75.2</v>
      </c>
      <c r="Z1213" s="8">
        <v>75.135993559852423</v>
      </c>
      <c r="AA1213" s="8">
        <v>6.4006440147579724E-2</v>
      </c>
      <c r="AB1213" s="8">
        <v>6.424170465749629E-2</v>
      </c>
      <c r="AC1213" s="8">
        <v>3.6621772596303953E-3</v>
      </c>
      <c r="AD1213" s="8">
        <v>1.7832911604489805E-2</v>
      </c>
      <c r="AE1213" s="8">
        <v>6.1521038375467806E-8</v>
      </c>
      <c r="AF1213" s="8">
        <v>0.61415241452626612</v>
      </c>
      <c r="AG1213" s="8">
        <v>0.58678309155952924</v>
      </c>
      <c r="AH1213" s="8">
        <v>0.13353992513285981</v>
      </c>
      <c r="AI1213" s="8">
        <v>6.424170465749629E-2</v>
      </c>
    </row>
    <row r="1214" spans="24:35" x14ac:dyDescent="0.25">
      <c r="X1214" t="str">
        <v>Poland</v>
      </c>
      <c r="Y1214">
        <v>75</v>
      </c>
      <c r="Z1214" s="8">
        <v>74.968310039070602</v>
      </c>
      <c r="AA1214" s="8">
        <v>3.1689960929398353E-2</v>
      </c>
      <c r="AB1214" s="8">
        <v>3.1786893423247642E-2</v>
      </c>
      <c r="AC1214" s="8">
        <v>3.0494484804983999E-3</v>
      </c>
      <c r="AD1214" s="8">
        <v>8.8264646569742745E-3</v>
      </c>
      <c r="AE1214" s="8">
        <v>1.2542024784599816E-8</v>
      </c>
      <c r="AF1214" s="8">
        <v>0.61415241452626612</v>
      </c>
      <c r="AG1214" s="8">
        <v>0.58739349966625676</v>
      </c>
      <c r="AH1214" s="8">
        <v>9.3949266399340634E-2</v>
      </c>
      <c r="AI1214" s="8">
        <v>3.1786893423247642E-2</v>
      </c>
    </row>
    <row r="1215" spans="24:35" x14ac:dyDescent="0.25">
      <c r="X1215" t="str">
        <v>Poland</v>
      </c>
      <c r="Y1215">
        <v>74.900000000000006</v>
      </c>
      <c r="Z1215" s="8">
        <v>75.923777117239268</v>
      </c>
      <c r="AA1215" s="8">
        <v>-1.0237771172392627</v>
      </c>
      <c r="AB1215" s="8">
        <v>-1.0263041696667818</v>
      </c>
      <c r="AC1215" s="8">
        <v>2.4622840890723228E-3</v>
      </c>
      <c r="AD1215" s="8">
        <v>-0.28506417902857184</v>
      </c>
      <c r="AE1215" s="8">
        <v>1.0557000158119483E-5</v>
      </c>
      <c r="AF1215" s="8">
        <v>0.61415241452626612</v>
      </c>
      <c r="AG1215" s="8">
        <v>0.58773607377028836</v>
      </c>
      <c r="AH1215" s="8">
        <v>0.53391401838551855</v>
      </c>
      <c r="AI1215" s="8">
        <v>-1.0263041696667818</v>
      </c>
    </row>
    <row r="1216" spans="24:35" x14ac:dyDescent="0.25">
      <c r="X1216" t="str">
        <v>Poland</v>
      </c>
      <c r="Y1216">
        <v>74.7</v>
      </c>
      <c r="Z1216" s="8">
        <v>75.776837994168361</v>
      </c>
      <c r="AA1216" s="8">
        <v>-1.0768379941683577</v>
      </c>
      <c r="AB1216" s="8">
        <v>-1.07922523140047</v>
      </c>
      <c r="AC1216" s="8">
        <v>2.2119916794518558E-3</v>
      </c>
      <c r="AD1216" s="8">
        <v>-0.29980103103961719</v>
      </c>
      <c r="AE1216" s="8">
        <v>1.0487158987870872E-5</v>
      </c>
      <c r="AF1216" s="8">
        <v>0.61415241452626612</v>
      </c>
      <c r="AG1216" s="8">
        <v>0.58779856706097078</v>
      </c>
      <c r="AH1216" s="8">
        <v>0.54754089439932907</v>
      </c>
      <c r="AI1216" s="8">
        <v>-1.07922523140047</v>
      </c>
    </row>
    <row r="1217" spans="24:35" x14ac:dyDescent="0.25">
      <c r="X1217" t="str">
        <v>Poland</v>
      </c>
      <c r="Y1217">
        <v>74.5</v>
      </c>
      <c r="Z1217" s="8">
        <v>75.426089812966183</v>
      </c>
      <c r="AA1217" s="8">
        <v>-0.92608981296618254</v>
      </c>
      <c r="AB1217" s="8">
        <v>-0.92784326595618716</v>
      </c>
      <c r="AC1217" s="8">
        <v>1.8898159358818299E-3</v>
      </c>
      <c r="AD1217" s="8">
        <v>-0.25778981527301958</v>
      </c>
      <c r="AE1217" s="8">
        <v>6.622453684465419E-6</v>
      </c>
      <c r="AF1217" s="8">
        <v>0.63261352584071384</v>
      </c>
      <c r="AG1217" s="8">
        <v>0.59060458650028469</v>
      </c>
      <c r="AH1217" s="8">
        <v>0.50773006142340993</v>
      </c>
      <c r="AI1217" s="8">
        <v>-0.92784326595618716</v>
      </c>
    </row>
    <row r="1218" spans="24:35" x14ac:dyDescent="0.25">
      <c r="X1218" t="str">
        <v>Poland</v>
      </c>
      <c r="Y1218">
        <v>74.2</v>
      </c>
      <c r="Z1218" s="8">
        <v>74.975993833086022</v>
      </c>
      <c r="AA1218" s="8">
        <v>-0.77599383308601944</v>
      </c>
      <c r="AB1218" s="8">
        <v>-0.7773714254117986</v>
      </c>
      <c r="AC1218" s="8">
        <v>1.7721159805294503E-3</v>
      </c>
      <c r="AD1218" s="8">
        <v>-0.21599580331459622</v>
      </c>
      <c r="AE1218" s="8">
        <v>4.3591264792244836E-6</v>
      </c>
      <c r="AF1218" s="8">
        <v>0.63261352584071384</v>
      </c>
      <c r="AG1218" s="8">
        <v>0.59131597181626572</v>
      </c>
      <c r="AH1218" s="8">
        <v>0.46475348660832683</v>
      </c>
      <c r="AI1218" s="8">
        <v>-0.7773714254117986</v>
      </c>
    </row>
    <row r="1219" spans="24:35" x14ac:dyDescent="0.25">
      <c r="X1219" t="str">
        <v>Poland</v>
      </c>
      <c r="Y1219">
        <v>73.7</v>
      </c>
      <c r="Z1219" s="8">
        <v>74.521983564298296</v>
      </c>
      <c r="AA1219" s="8">
        <v>-0.82198356429829289</v>
      </c>
      <c r="AB1219" s="8">
        <v>-0.82384468655702447</v>
      </c>
      <c r="AC1219" s="8">
        <v>2.2590693235025952E-3</v>
      </c>
      <c r="AD1219" s="8">
        <v>-0.22885274775019068</v>
      </c>
      <c r="AE1219" s="8">
        <v>6.2412334994142306E-6</v>
      </c>
      <c r="AF1219" s="8">
        <v>0.63261352584071384</v>
      </c>
      <c r="AG1219" s="8">
        <v>0.59292966886382936</v>
      </c>
      <c r="AH1219" s="8">
        <v>0.47838556390237225</v>
      </c>
      <c r="AI1219" s="8">
        <v>-0.82384468655702447</v>
      </c>
    </row>
    <row r="1220" spans="24:35" x14ac:dyDescent="0.25">
      <c r="X1220" t="str">
        <v>Portugal</v>
      </c>
      <c r="Y1220">
        <v>89</v>
      </c>
      <c r="Z1220" s="8">
        <v>77.084337000187844</v>
      </c>
      <c r="AA1220" s="8">
        <v>11.915662999812156</v>
      </c>
      <c r="AB1220" s="8">
        <v>12.060640139441215</v>
      </c>
      <c r="AC1220" s="8">
        <v>1.2020683641405521E-2</v>
      </c>
      <c r="AD1220" s="8">
        <v>3.3338509343308735</v>
      </c>
      <c r="AE1220" s="8">
        <v>7.1173786115900336E-3</v>
      </c>
      <c r="AF1220" s="8">
        <v>0.63261352584071384</v>
      </c>
      <c r="AG1220" s="8">
        <v>0.59474988743585944</v>
      </c>
      <c r="AH1220" s="8">
        <v>1.8258836037192714</v>
      </c>
      <c r="AI1220" s="8">
        <v>12.060640139441215</v>
      </c>
    </row>
    <row r="1221" spans="24:35" x14ac:dyDescent="0.25">
      <c r="X1221" t="str">
        <v>Portugal</v>
      </c>
      <c r="Y1221">
        <v>86</v>
      </c>
      <c r="Z1221" s="8">
        <v>77.687138168851746</v>
      </c>
      <c r="AA1221" s="8">
        <v>8.3128618311482541</v>
      </c>
      <c r="AB1221" s="8">
        <v>8.4032236588453095</v>
      </c>
      <c r="AC1221" s="8">
        <v>1.0753233683354272E-2</v>
      </c>
      <c r="AD1221" s="8">
        <v>2.3243425588087558</v>
      </c>
      <c r="AE1221" s="8">
        <v>3.0908726522410812E-3</v>
      </c>
      <c r="AF1221" s="8">
        <v>0.63261352584071384</v>
      </c>
      <c r="AG1221" s="8">
        <v>0.59676531253602738</v>
      </c>
      <c r="AH1221" s="8">
        <v>1.5245794694960166</v>
      </c>
      <c r="AI1221" s="8">
        <v>8.4032236588453095</v>
      </c>
    </row>
    <row r="1222" spans="24:35" x14ac:dyDescent="0.25">
      <c r="X1222" t="str">
        <v>Portugal</v>
      </c>
      <c r="Y1222">
        <v>83</v>
      </c>
      <c r="Z1222" s="8">
        <v>78.160533537455379</v>
      </c>
      <c r="AA1222" s="8">
        <v>4.8394664625446211</v>
      </c>
      <c r="AB1222" s="8">
        <v>4.8654093200863704</v>
      </c>
      <c r="AC1222" s="8">
        <v>5.3321017482838712E-3</v>
      </c>
      <c r="AD1222" s="8">
        <v>1.3494609615743844</v>
      </c>
      <c r="AE1222" s="8">
        <v>5.1379204539404725E-4</v>
      </c>
      <c r="AF1222" s="8">
        <v>0.63261352584071384</v>
      </c>
      <c r="AG1222" s="8">
        <v>0.59761542716390326</v>
      </c>
      <c r="AH1222" s="8">
        <v>1.1616630154973449</v>
      </c>
      <c r="AI1222" s="8">
        <v>4.8654093200863704</v>
      </c>
    </row>
    <row r="1223" spans="24:35" x14ac:dyDescent="0.25">
      <c r="X1223" t="str">
        <v>Portugal</v>
      </c>
      <c r="Y1223">
        <v>82</v>
      </c>
      <c r="Z1223" s="8">
        <v>78.602171617712813</v>
      </c>
      <c r="AA1223" s="8">
        <v>3.3978283822871873</v>
      </c>
      <c r="AB1223" s="8">
        <v>3.4232863586948743</v>
      </c>
      <c r="AC1223" s="8">
        <v>7.4367066439024933E-3</v>
      </c>
      <c r="AD1223" s="8">
        <v>0.94847137068110299</v>
      </c>
      <c r="AE1223" s="8">
        <v>3.5474582403111478E-4</v>
      </c>
      <c r="AF1223" s="8">
        <v>0.63261352584071384</v>
      </c>
      <c r="AG1223" s="8">
        <v>0.59833245757042508</v>
      </c>
      <c r="AH1223" s="8">
        <v>0.97389494848320424</v>
      </c>
      <c r="AI1223" s="8">
        <v>3.4232863586948743</v>
      </c>
    </row>
    <row r="1224" spans="24:35" x14ac:dyDescent="0.25">
      <c r="X1224" t="str">
        <v>Portugal</v>
      </c>
      <c r="Y1224">
        <v>79.599999999999994</v>
      </c>
      <c r="Z1224" s="8">
        <v>78.264317093852185</v>
      </c>
      <c r="AA1224" s="8">
        <v>1.3356829061478095</v>
      </c>
      <c r="AB1224" s="8">
        <v>1.3462364652661392</v>
      </c>
      <c r="AC1224" s="8">
        <v>7.8393056425218634E-3</v>
      </c>
      <c r="AD1224" s="8">
        <v>0.37291877658151662</v>
      </c>
      <c r="AE1224" s="8">
        <v>5.7832302038794282E-5</v>
      </c>
      <c r="AF1224" s="8">
        <v>0.63261352584071384</v>
      </c>
      <c r="AG1224" s="8">
        <v>0.598658633835495</v>
      </c>
      <c r="AH1224" s="8">
        <v>0.6106707595599421</v>
      </c>
      <c r="AI1224" s="8">
        <v>1.3462364652661392</v>
      </c>
    </row>
    <row r="1225" spans="24:35" x14ac:dyDescent="0.25">
      <c r="X1225" t="str">
        <v>Portugal</v>
      </c>
      <c r="Y1225">
        <v>79.3</v>
      </c>
      <c r="Z1225" s="8">
        <v>78.190635717099426</v>
      </c>
      <c r="AA1225" s="8">
        <v>1.1093642829005717</v>
      </c>
      <c r="AB1225" s="8">
        <v>1.1194457920253191</v>
      </c>
      <c r="AC1225" s="8">
        <v>9.0058037616165612E-3</v>
      </c>
      <c r="AD1225" s="8">
        <v>0.30991351478266127</v>
      </c>
      <c r="AE1225" s="8">
        <v>4.5938710280198087E-5</v>
      </c>
      <c r="AF1225" s="8">
        <v>0.63261352584071384</v>
      </c>
      <c r="AG1225" s="8">
        <v>0.60070796626073808</v>
      </c>
      <c r="AH1225" s="8">
        <v>0.55669876484743641</v>
      </c>
      <c r="AI1225" s="8">
        <v>1.1194457920253191</v>
      </c>
    </row>
    <row r="1226" spans="24:35" x14ac:dyDescent="0.25">
      <c r="X1226" t="str">
        <v>Portugal</v>
      </c>
      <c r="Y1226">
        <v>79</v>
      </c>
      <c r="Z1226" s="8">
        <v>78.775752244744581</v>
      </c>
      <c r="AA1226" s="8">
        <v>0.22424775525541918</v>
      </c>
      <c r="AB1226" s="8">
        <v>0.22533886789163252</v>
      </c>
      <c r="AC1226" s="8">
        <v>4.8420969112974097E-3</v>
      </c>
      <c r="AD1226" s="8">
        <v>6.2514965812746251E-2</v>
      </c>
      <c r="AE1226" s="8">
        <v>1.0008197707272374E-6</v>
      </c>
      <c r="AF1226" s="8">
        <v>0.64941472986293525</v>
      </c>
      <c r="AG1226" s="8">
        <v>0.60166637997438366</v>
      </c>
      <c r="AH1226" s="8">
        <v>0.2500299298339026</v>
      </c>
      <c r="AI1226" s="8">
        <v>0.22533886789163252</v>
      </c>
    </row>
    <row r="1227" spans="24:35" x14ac:dyDescent="0.25">
      <c r="X1227" t="str">
        <v>Portugal</v>
      </c>
      <c r="Y1227">
        <v>78.7</v>
      </c>
      <c r="Z1227" s="8">
        <v>76.687497160087801</v>
      </c>
      <c r="AA1227" s="8">
        <v>2.0125028399122016</v>
      </c>
      <c r="AB1227" s="8">
        <v>2.0236929226273732</v>
      </c>
      <c r="AC1227" s="8">
        <v>5.5295359241774467E-3</v>
      </c>
      <c r="AD1227" s="8">
        <v>0.56123203066357896</v>
      </c>
      <c r="AE1227" s="8">
        <v>9.2178172191070969E-5</v>
      </c>
      <c r="AF1227" s="8">
        <v>0.64941472986293525</v>
      </c>
      <c r="AG1227" s="8">
        <v>0.60168546560317571</v>
      </c>
      <c r="AH1227" s="8">
        <v>0.74915421020213124</v>
      </c>
      <c r="AI1227" s="8">
        <v>2.0236929226273732</v>
      </c>
    </row>
    <row r="1228" spans="24:35" x14ac:dyDescent="0.25">
      <c r="X1228" t="str">
        <v>Portugal</v>
      </c>
      <c r="Y1228">
        <v>78.5</v>
      </c>
      <c r="Z1228" s="8">
        <v>77.776122281348492</v>
      </c>
      <c r="AA1228" s="8">
        <v>0.72387771865150796</v>
      </c>
      <c r="AB1228" s="8">
        <v>0.72737430925095048</v>
      </c>
      <c r="AC1228" s="8">
        <v>4.8071406358073804E-3</v>
      </c>
      <c r="AD1228" s="8">
        <v>0.20179642830114514</v>
      </c>
      <c r="AE1228" s="8">
        <v>1.0352683236529035E-5</v>
      </c>
      <c r="AF1228" s="8">
        <v>0.64941472986293525</v>
      </c>
      <c r="AG1228" s="8">
        <v>0.60203407265306441</v>
      </c>
      <c r="AH1228" s="8">
        <v>0.44921757345538604</v>
      </c>
      <c r="AI1228" s="8">
        <v>0.72737430925095048</v>
      </c>
    </row>
    <row r="1229" spans="24:35" x14ac:dyDescent="0.25">
      <c r="X1229" t="str">
        <v>Portugal</v>
      </c>
      <c r="Y1229">
        <v>77.7</v>
      </c>
      <c r="Z1229" s="8">
        <v>78.980589760819427</v>
      </c>
      <c r="AA1229" s="8">
        <v>-1.2805897608194243</v>
      </c>
      <c r="AB1229" s="8">
        <v>-1.2880931427227356</v>
      </c>
      <c r="AC1229" s="8">
        <v>5.8251858149409429E-3</v>
      </c>
      <c r="AD1229" s="8">
        <v>-0.3571745764493795</v>
      </c>
      <c r="AE1229" s="8">
        <v>3.9341825009685725E-5</v>
      </c>
      <c r="AF1229" s="8">
        <v>0.64941472986293525</v>
      </c>
      <c r="AG1229" s="8">
        <v>0.60326794456211508</v>
      </c>
      <c r="AH1229" s="8">
        <v>0.59764084235381665</v>
      </c>
      <c r="AI1229" s="8">
        <v>-1.2880931427227356</v>
      </c>
    </row>
    <row r="1230" spans="24:35" x14ac:dyDescent="0.25">
      <c r="X1230" t="str">
        <v>Portugal</v>
      </c>
      <c r="Y1230">
        <v>78</v>
      </c>
      <c r="Z1230" s="8">
        <v>76.759348475376882</v>
      </c>
      <c r="AA1230" s="8">
        <v>1.240651524623118</v>
      </c>
      <c r="AB1230" s="8">
        <v>1.2487842973377725</v>
      </c>
      <c r="AC1230" s="8">
        <v>6.5125520331993404E-3</v>
      </c>
      <c r="AD1230" s="8">
        <v>0.34615492348758792</v>
      </c>
      <c r="AE1230" s="8">
        <v>4.1340549693051101E-5</v>
      </c>
      <c r="AF1230" s="8">
        <v>0.64941472986293525</v>
      </c>
      <c r="AG1230" s="8">
        <v>0.6045675684299423</v>
      </c>
      <c r="AH1230" s="8">
        <v>0.58834932097146841</v>
      </c>
      <c r="AI1230" s="8">
        <v>1.2487842973377725</v>
      </c>
    </row>
    <row r="1231" spans="24:35" x14ac:dyDescent="0.25">
      <c r="X1231" t="str">
        <v>Portugal</v>
      </c>
      <c r="Y1231">
        <v>77.3</v>
      </c>
      <c r="Z1231" s="8">
        <v>78.984992408522018</v>
      </c>
      <c r="AA1231" s="8">
        <v>-1.6849924085220209</v>
      </c>
      <c r="AB1231" s="8">
        <v>-1.6952522768751108</v>
      </c>
      <c r="AC1231" s="8">
        <v>6.0521189046872847E-3</v>
      </c>
      <c r="AD1231" s="8">
        <v>-0.47002183559237776</v>
      </c>
      <c r="AE1231" s="8">
        <v>7.0798866920730266E-5</v>
      </c>
      <c r="AF1231" s="8">
        <v>0.64941472986293525</v>
      </c>
      <c r="AG1231" s="8">
        <v>0.60508705284220077</v>
      </c>
      <c r="AH1231" s="8">
        <v>0.68558138509762478</v>
      </c>
      <c r="AI1231" s="8">
        <v>-1.6952522768751108</v>
      </c>
    </row>
    <row r="1232" spans="24:35" x14ac:dyDescent="0.25">
      <c r="X1232" t="str">
        <v>Portugal</v>
      </c>
      <c r="Y1232">
        <v>77.2</v>
      </c>
      <c r="Z1232" s="8">
        <v>79.053427298356226</v>
      </c>
      <c r="AA1232" s="8">
        <v>-1.8534272983562232</v>
      </c>
      <c r="AB1232" s="8">
        <v>-1.8616005492117147</v>
      </c>
      <c r="AC1232" s="8">
        <v>4.3904428686123249E-3</v>
      </c>
      <c r="AD1232" s="8">
        <v>-0.51657444600337477</v>
      </c>
      <c r="AE1232" s="8">
        <v>6.1934339383618234E-5</v>
      </c>
      <c r="AF1232" s="8">
        <v>0.64941472986293525</v>
      </c>
      <c r="AG1232" s="8">
        <v>0.61041424440039793</v>
      </c>
      <c r="AH1232" s="8">
        <v>0.71873113610262829</v>
      </c>
      <c r="AI1232" s="8">
        <v>-1.8616005492117147</v>
      </c>
    </row>
    <row r="1233" spans="24:35" x14ac:dyDescent="0.25">
      <c r="X1233" t="str">
        <v>Portugal</v>
      </c>
      <c r="Y1233">
        <v>76.900000000000006</v>
      </c>
      <c r="Z1233" s="8">
        <v>77.665282483856572</v>
      </c>
      <c r="AA1233" s="8">
        <v>-0.76528248385656639</v>
      </c>
      <c r="AB1233" s="8">
        <v>-0.78130165948431518</v>
      </c>
      <c r="AC1233" s="8">
        <v>2.0503189047777017E-2</v>
      </c>
      <c r="AD1233" s="8">
        <v>-0.21504143609642187</v>
      </c>
      <c r="AE1233" s="8">
        <v>5.0945882800331122E-5</v>
      </c>
      <c r="AF1233" s="8">
        <v>0.64941472986293525</v>
      </c>
      <c r="AG1233" s="8">
        <v>0.61111098833948896</v>
      </c>
      <c r="AH1233" s="8">
        <v>0.46372560431404031</v>
      </c>
      <c r="AI1233" s="8">
        <v>-0.78130165948431518</v>
      </c>
    </row>
    <row r="1234" spans="24:35" x14ac:dyDescent="0.25">
      <c r="X1234" t="str">
        <v>Portugal</v>
      </c>
      <c r="Y1234">
        <v>76.599999999999994</v>
      </c>
      <c r="Z1234" s="8">
        <v>76.426334873967022</v>
      </c>
      <c r="AA1234" s="8">
        <v>0.17366512603297224</v>
      </c>
      <c r="AB1234" s="8">
        <v>0.17610394356080197</v>
      </c>
      <c r="AC1234" s="8">
        <v>1.3848738867041268E-2</v>
      </c>
      <c r="AD1234" s="8">
        <v>4.8634307950197853E-2</v>
      </c>
      <c r="AE1234" s="8">
        <v>1.7482300123963219E-6</v>
      </c>
      <c r="AF1234" s="8">
        <v>0.64941472986293525</v>
      </c>
      <c r="AG1234" s="8">
        <v>0.61208958239022315</v>
      </c>
      <c r="AH1234" s="8">
        <v>0.22053187513418065</v>
      </c>
      <c r="AI1234" s="8">
        <v>0.17610394356080197</v>
      </c>
    </row>
    <row r="1235" spans="24:35" x14ac:dyDescent="0.25">
      <c r="X1235" t="str">
        <v>Romania</v>
      </c>
      <c r="Y1235">
        <v>74.8</v>
      </c>
      <c r="Z1235" s="8">
        <v>75.593120569239048</v>
      </c>
      <c r="AA1235" s="8">
        <v>-0.79312056923905061</v>
      </c>
      <c r="AB1235" s="8">
        <v>-0.79743181281583198</v>
      </c>
      <c r="AC1235" s="8">
        <v>5.406410313074767E-3</v>
      </c>
      <c r="AD1235" s="8">
        <v>-0.22116595607911477</v>
      </c>
      <c r="AE1235" s="8">
        <v>1.3994142771686714E-5</v>
      </c>
      <c r="AF1235" s="8">
        <v>0.64941472986293525</v>
      </c>
      <c r="AG1235" s="8">
        <v>0.61481966952757827</v>
      </c>
      <c r="AH1235" s="8">
        <v>0.47028284689016114</v>
      </c>
      <c r="AI1235" s="8">
        <v>-0.79743181281583198</v>
      </c>
    </row>
    <row r="1236" spans="24:35" x14ac:dyDescent="0.25">
      <c r="X1236" t="str">
        <v>Romania</v>
      </c>
      <c r="Y1236">
        <v>74.599999999999994</v>
      </c>
      <c r="Z1236" s="8">
        <v>75.453057673750251</v>
      </c>
      <c r="AA1236" s="8">
        <v>-0.85305767375025709</v>
      </c>
      <c r="AB1236" s="8">
        <v>-0.85517219923524646</v>
      </c>
      <c r="AC1236" s="8">
        <v>2.4726312278162289E-3</v>
      </c>
      <c r="AD1236" s="8">
        <v>-0.23752967568907229</v>
      </c>
      <c r="AE1236" s="8">
        <v>7.360658692613767E-6</v>
      </c>
      <c r="AF1236" s="8">
        <v>0.64941472986293525</v>
      </c>
      <c r="AG1236" s="8">
        <v>0.61648528531091051</v>
      </c>
      <c r="AH1236" s="8">
        <v>0.48737016290400081</v>
      </c>
      <c r="AI1236" s="8">
        <v>-0.85517219923524646</v>
      </c>
    </row>
    <row r="1237" spans="24:35" x14ac:dyDescent="0.25">
      <c r="X1237" t="str">
        <v>Romania</v>
      </c>
      <c r="Y1237">
        <v>74.400000000000006</v>
      </c>
      <c r="Z1237" s="8">
        <v>75.872505360380686</v>
      </c>
      <c r="AA1237" s="8">
        <v>-1.4725053603806799</v>
      </c>
      <c r="AB1237" s="8">
        <v>-1.4769163760110033</v>
      </c>
      <c r="AC1237" s="8">
        <v>2.9866387169712244E-3</v>
      </c>
      <c r="AD1237" s="8">
        <v>-0.41011748643798468</v>
      </c>
      <c r="AE1237" s="8">
        <v>2.6518239293550391E-5</v>
      </c>
      <c r="AF1237" s="8">
        <v>0.67020216077934069</v>
      </c>
      <c r="AG1237" s="8">
        <v>0.61912904110751898</v>
      </c>
      <c r="AH1237" s="8">
        <v>0.64040415866699729</v>
      </c>
      <c r="AI1237" s="8">
        <v>-1.4769163760110033</v>
      </c>
    </row>
    <row r="1238" spans="24:35" x14ac:dyDescent="0.25">
      <c r="X1238" t="str">
        <v>Romania</v>
      </c>
      <c r="Y1238">
        <v>74.3</v>
      </c>
      <c r="Z1238" s="8">
        <v>75.671271171781356</v>
      </c>
      <c r="AA1238" s="8">
        <v>-1.371271171781359</v>
      </c>
      <c r="AB1238" s="8">
        <v>-1.3763865616121913</v>
      </c>
      <c r="AC1238" s="8">
        <v>3.7165357273180738E-3</v>
      </c>
      <c r="AD1238" s="8">
        <v>-0.38206194002394422</v>
      </c>
      <c r="AE1238" s="8">
        <v>2.8659548356354205E-5</v>
      </c>
      <c r="AF1238" s="8">
        <v>0.67020216077934069</v>
      </c>
      <c r="AG1238" s="8">
        <v>0.62022762094856909</v>
      </c>
      <c r="AH1238" s="8">
        <v>0.61811159188608022</v>
      </c>
      <c r="AI1238" s="8">
        <v>-1.3763865616121913</v>
      </c>
    </row>
    <row r="1239" spans="24:35" x14ac:dyDescent="0.25">
      <c r="X1239" t="str">
        <v>Romania</v>
      </c>
      <c r="Y1239">
        <v>73.400000000000006</v>
      </c>
      <c r="Z1239" s="8">
        <v>76.124698703718863</v>
      </c>
      <c r="AA1239" s="8">
        <v>-2.7246987037188575</v>
      </c>
      <c r="AB1239" s="8">
        <v>-2.7317213790195454</v>
      </c>
      <c r="AC1239" s="8">
        <v>2.570787546132765E-3</v>
      </c>
      <c r="AD1239" s="8">
        <v>-0.75871616148820575</v>
      </c>
      <c r="AE1239" s="8">
        <v>7.8088876243029607E-5</v>
      </c>
      <c r="AF1239" s="8">
        <v>0.67020216077934069</v>
      </c>
      <c r="AG1239" s="8">
        <v>0.63156936530513053</v>
      </c>
      <c r="AH1239" s="8">
        <v>0.87104314559509954</v>
      </c>
      <c r="AI1239" s="8">
        <v>-2.7317213790195454</v>
      </c>
    </row>
    <row r="1240" spans="24:35" x14ac:dyDescent="0.25">
      <c r="X1240" t="str">
        <v>Romania</v>
      </c>
      <c r="Y1240">
        <v>73.099999999999994</v>
      </c>
      <c r="Z1240" s="8">
        <v>75.047335290440856</v>
      </c>
      <c r="AA1240" s="8">
        <v>-1.9473352904408614</v>
      </c>
      <c r="AB1240" s="8">
        <v>-1.9544412557745334</v>
      </c>
      <c r="AC1240" s="8">
        <v>3.6358039990596167E-3</v>
      </c>
      <c r="AD1240" s="8">
        <v>-0.54254225695123626</v>
      </c>
      <c r="AE1240" s="8">
        <v>5.6532200231897191E-5</v>
      </c>
      <c r="AF1240" s="8">
        <v>0.67020216077934069</v>
      </c>
      <c r="AG1240" s="8">
        <v>0.63364028439445497</v>
      </c>
      <c r="AH1240" s="8">
        <v>0.73657467846188973</v>
      </c>
      <c r="AI1240" s="8">
        <v>-1.9544412557745334</v>
      </c>
    </row>
    <row r="1241" spans="24:35" x14ac:dyDescent="0.25">
      <c r="X1241" t="str">
        <v>Romania</v>
      </c>
      <c r="Y1241">
        <v>73.099999999999994</v>
      </c>
      <c r="Z1241" s="8">
        <v>74.183964692318682</v>
      </c>
      <c r="AA1241" s="8">
        <v>-1.0839646923186876</v>
      </c>
      <c r="AB1241" s="8">
        <v>-1.0889618499757525</v>
      </c>
      <c r="AC1241" s="8">
        <v>4.5889189388738233E-3</v>
      </c>
      <c r="AD1241" s="8">
        <v>-0.30214526488004373</v>
      </c>
      <c r="AE1241" s="8">
        <v>2.2150620635512526E-5</v>
      </c>
      <c r="AF1241" s="8">
        <v>0.67020216077934069</v>
      </c>
      <c r="AG1241" s="8">
        <v>0.63656720627355501</v>
      </c>
      <c r="AH1241" s="8">
        <v>0.54967741892863287</v>
      </c>
      <c r="AI1241" s="8">
        <v>-1.0889618499757525</v>
      </c>
    </row>
    <row r="1242" spans="24:35" x14ac:dyDescent="0.25">
      <c r="X1242" t="str">
        <v>Romania</v>
      </c>
      <c r="Y1242">
        <v>72.900000000000006</v>
      </c>
      <c r="Z1242" s="8">
        <v>74.122734147235732</v>
      </c>
      <c r="AA1242" s="8">
        <v>-1.2227341472357267</v>
      </c>
      <c r="AB1242" s="8">
        <v>-1.2265842298272425</v>
      </c>
      <c r="AC1242" s="8">
        <v>3.1388652306886581E-3</v>
      </c>
      <c r="AD1242" s="8">
        <v>-0.3405780076378363</v>
      </c>
      <c r="AE1242" s="8">
        <v>1.9222842397566156E-5</v>
      </c>
      <c r="AF1242" s="8">
        <v>0.67020216077934069</v>
      </c>
      <c r="AG1242" s="8">
        <v>0.6378576257603491</v>
      </c>
      <c r="AH1242" s="8">
        <v>0.58359061647514199</v>
      </c>
      <c r="AI1242" s="8">
        <v>-1.2265842298272425</v>
      </c>
    </row>
    <row r="1243" spans="24:35" x14ac:dyDescent="0.25">
      <c r="X1243" t="str">
        <v>Romania</v>
      </c>
      <c r="Y1243">
        <v>72.5</v>
      </c>
      <c r="Z1243" s="8">
        <v>73.531173908089812</v>
      </c>
      <c r="AA1243" s="8">
        <v>-1.0311739080898121</v>
      </c>
      <c r="AB1243" s="8">
        <v>-1.0334403678944091</v>
      </c>
      <c r="AC1243" s="8">
        <v>2.1931210305000427E-3</v>
      </c>
      <c r="AD1243" s="8">
        <v>-0.28708503895050974</v>
      </c>
      <c r="AE1243" s="8">
        <v>9.5341861203559543E-6</v>
      </c>
      <c r="AF1243" s="8">
        <v>0.67020216077934069</v>
      </c>
      <c r="AG1243" s="8">
        <v>0.63863314202671484</v>
      </c>
      <c r="AH1243" s="8">
        <v>0.53580317183692538</v>
      </c>
      <c r="AI1243" s="8">
        <v>-1.0334403678944091</v>
      </c>
    </row>
    <row r="1244" spans="24:35" x14ac:dyDescent="0.25">
      <c r="X1244" t="str">
        <v>Romania</v>
      </c>
      <c r="Y1244">
        <v>71.900000000000006</v>
      </c>
      <c r="Z1244" s="8">
        <v>73.038462216432592</v>
      </c>
      <c r="AA1244" s="8">
        <v>-1.1384622164325862</v>
      </c>
      <c r="AB1244" s="8">
        <v>-1.1410162300932756</v>
      </c>
      <c r="AC1244" s="8">
        <v>2.2383675125118088E-3</v>
      </c>
      <c r="AD1244" s="8">
        <v>-0.31696193800623867</v>
      </c>
      <c r="AE1244" s="8">
        <v>1.1862199408126741E-5</v>
      </c>
      <c r="AF1244" s="8">
        <v>0.67020216077934069</v>
      </c>
      <c r="AG1244" s="8">
        <v>0.63877555300161049</v>
      </c>
      <c r="AH1244" s="8">
        <v>0.56299372821216997</v>
      </c>
      <c r="AI1244" s="8">
        <v>-1.1410162300932756</v>
      </c>
    </row>
    <row r="1245" spans="24:35" x14ac:dyDescent="0.25">
      <c r="X1245" t="str">
        <v>Romania</v>
      </c>
      <c r="Y1245">
        <v>71.7</v>
      </c>
      <c r="Z1245" s="8">
        <v>72.333911360674634</v>
      </c>
      <c r="AA1245" s="8">
        <v>-0.63391136067463094</v>
      </c>
      <c r="AB1245" s="8">
        <v>-0.6360535021647149</v>
      </c>
      <c r="AC1245" s="8">
        <v>3.3678636825259746E-3</v>
      </c>
      <c r="AD1245" s="8">
        <v>-0.17658873009430254</v>
      </c>
      <c r="AE1245" s="8">
        <v>5.5461547570575852E-6</v>
      </c>
      <c r="AF1245" s="8">
        <v>0.67020216077934069</v>
      </c>
      <c r="AG1245" s="8">
        <v>0.63948058435979116</v>
      </c>
      <c r="AH1245" s="8">
        <v>0.4202246186199739</v>
      </c>
      <c r="AI1245" s="8">
        <v>-0.6360535021647149</v>
      </c>
    </row>
    <row r="1246" spans="24:35" x14ac:dyDescent="0.25">
      <c r="X1246" t="str">
        <v>Romania</v>
      </c>
      <c r="Y1246">
        <v>71.099999999999994</v>
      </c>
      <c r="Z1246" s="8">
        <v>71.720390341528912</v>
      </c>
      <c r="AA1246" s="8">
        <v>-0.62039034152891759</v>
      </c>
      <c r="AB1246" s="8">
        <v>-0.62230459141937244</v>
      </c>
      <c r="AC1246" s="8">
        <v>3.0760658315066311E-3</v>
      </c>
      <c r="AD1246" s="8">
        <v>-0.17279688466531981</v>
      </c>
      <c r="AE1246" s="8">
        <v>4.8489959207795525E-6</v>
      </c>
      <c r="AF1246" s="8">
        <v>0.67020216077934069</v>
      </c>
      <c r="AG1246" s="8">
        <v>0.6396713505127426</v>
      </c>
      <c r="AH1246" s="8">
        <v>0.41568844663439924</v>
      </c>
      <c r="AI1246" s="8">
        <v>-0.62230459141937244</v>
      </c>
    </row>
    <row r="1247" spans="24:35" x14ac:dyDescent="0.25">
      <c r="X1247" t="str">
        <v>Romania</v>
      </c>
      <c r="Y1247">
        <v>77</v>
      </c>
      <c r="Z1247" s="8">
        <v>70.83074199080275</v>
      </c>
      <c r="AA1247" s="8">
        <v>6.1692580091972502</v>
      </c>
      <c r="AB1247" s="8">
        <v>6.1956638368774817</v>
      </c>
      <c r="AC1247" s="8">
        <v>4.2619852166704379E-3</v>
      </c>
      <c r="AD1247" s="8">
        <v>1.7193420366707055</v>
      </c>
      <c r="AE1247" s="8">
        <v>6.6594415778393459E-4</v>
      </c>
      <c r="AF1247" s="8">
        <v>0.67020216077934069</v>
      </c>
      <c r="AG1247" s="8">
        <v>0.63973152280081691</v>
      </c>
      <c r="AH1247" s="8">
        <v>1.3112368346987151</v>
      </c>
      <c r="AI1247" s="8">
        <v>6.1956638368774817</v>
      </c>
    </row>
    <row r="1248" spans="24:35" x14ac:dyDescent="0.25">
      <c r="X1248" t="str">
        <v>Romania</v>
      </c>
      <c r="Y1248">
        <v>78</v>
      </c>
      <c r="Z1248" s="8">
        <v>70.520835277076614</v>
      </c>
      <c r="AA1248" s="8">
        <v>7.479164722923386</v>
      </c>
      <c r="AB1248" s="8">
        <v>7.5148565904040279</v>
      </c>
      <c r="AC1248" s="8">
        <v>4.749507465813531E-3</v>
      </c>
      <c r="AD1248" s="8">
        <v>2.0849170912718753</v>
      </c>
      <c r="AE1248" s="8">
        <v>1.0917926130282706E-3</v>
      </c>
      <c r="AF1248" s="8">
        <v>0.67020216077934069</v>
      </c>
      <c r="AG1248" s="8">
        <v>0.6429069513204575</v>
      </c>
      <c r="AH1248" s="8">
        <v>1.4439241985893425</v>
      </c>
      <c r="AI1248" s="8">
        <v>7.5148565904040279</v>
      </c>
    </row>
    <row r="1249" spans="24:35" x14ac:dyDescent="0.25">
      <c r="X1249" t="str">
        <v>Romania</v>
      </c>
      <c r="Y1249">
        <v>77</v>
      </c>
      <c r="Z1249" s="8">
        <v>70.28999430089064</v>
      </c>
      <c r="AA1249" s="8">
        <v>6.7100056991093595</v>
      </c>
      <c r="AB1249" s="8">
        <v>6.7460615152274892</v>
      </c>
      <c r="AC1249" s="8">
        <v>5.344720921495176E-3</v>
      </c>
      <c r="AD1249" s="8">
        <v>1.8710633191499484</v>
      </c>
      <c r="AE1249" s="8">
        <v>9.9009258922492442E-4</v>
      </c>
      <c r="AF1249" s="8">
        <v>0.67020216077934069</v>
      </c>
      <c r="AG1249" s="8">
        <v>0.64417716514417633</v>
      </c>
      <c r="AH1249" s="8">
        <v>1.3678681658515006</v>
      </c>
      <c r="AI1249" s="8">
        <v>6.7460615152274892</v>
      </c>
    </row>
    <row r="1250" spans="24:35" x14ac:dyDescent="0.25">
      <c r="X1250" t="str">
        <v>Russian Federation</v>
      </c>
      <c r="Y1250">
        <v>73</v>
      </c>
      <c r="Z1250" s="8">
        <v>74.683599121183292</v>
      </c>
      <c r="AA1250" s="8">
        <v>-1.6835991211832919</v>
      </c>
      <c r="AB1250" s="8">
        <v>-1.6977022007497082</v>
      </c>
      <c r="AC1250" s="8">
        <v>8.3071574980514377E-3</v>
      </c>
      <c r="AD1250" s="8">
        <v>-0.47016683664416881</v>
      </c>
      <c r="AE1250" s="8">
        <v>9.7459830186866033E-5</v>
      </c>
      <c r="AF1250" s="8">
        <v>0.67020216077934069</v>
      </c>
      <c r="AG1250" s="8">
        <v>0.64527064329706174</v>
      </c>
      <c r="AH1250" s="8">
        <v>0.68568712737236714</v>
      </c>
      <c r="AI1250" s="8">
        <v>-1.6977022007497082</v>
      </c>
    </row>
    <row r="1251" spans="24:35" x14ac:dyDescent="0.25">
      <c r="X1251" t="str">
        <v>Russian Federation</v>
      </c>
      <c r="Y1251">
        <v>70</v>
      </c>
      <c r="Z1251" s="8">
        <v>74.472284854995976</v>
      </c>
      <c r="AA1251" s="8">
        <v>-4.4722848549959764</v>
      </c>
      <c r="AB1251" s="8">
        <v>-4.493527585633986</v>
      </c>
      <c r="AC1251" s="8">
        <v>4.7274063045531023E-3</v>
      </c>
      <c r="AD1251" s="8">
        <v>-1.2466953125441684</v>
      </c>
      <c r="AE1251" s="8">
        <v>3.8855091583295465E-4</v>
      </c>
      <c r="AF1251" s="8">
        <v>0.67020216077934069</v>
      </c>
      <c r="AG1251" s="8">
        <v>0.64871346997292378</v>
      </c>
      <c r="AH1251" s="8">
        <v>1.1165551094971391</v>
      </c>
      <c r="AI1251" s="8">
        <v>-4.493527585633986</v>
      </c>
    </row>
    <row r="1252" spans="24:35" x14ac:dyDescent="0.25">
      <c r="X1252" t="str">
        <v>Russian Federation</v>
      </c>
      <c r="Y1252">
        <v>69.599999999999994</v>
      </c>
      <c r="Z1252" s="8">
        <v>73.318600785372595</v>
      </c>
      <c r="AA1252" s="8">
        <v>-3.7186007853726011</v>
      </c>
      <c r="AB1252" s="8">
        <v>-3.7673425847873285</v>
      </c>
      <c r="AC1252" s="8">
        <v>1.2937979044313239E-2</v>
      </c>
      <c r="AD1252" s="8">
        <v>-1.040900524763881</v>
      </c>
      <c r="AE1252" s="8">
        <v>7.4745810493001043E-4</v>
      </c>
      <c r="AF1252" s="8">
        <v>0.67020216077934069</v>
      </c>
      <c r="AG1252" s="8">
        <v>0.64969420737413075</v>
      </c>
      <c r="AH1252" s="8">
        <v>1.0202453257740909</v>
      </c>
      <c r="AI1252" s="8">
        <v>-3.7673425847873285</v>
      </c>
    </row>
    <row r="1253" spans="24:35" x14ac:dyDescent="0.25">
      <c r="X1253" t="str">
        <v>Russian Federation</v>
      </c>
      <c r="Y1253">
        <v>69.400000000000006</v>
      </c>
      <c r="Z1253" s="8">
        <v>72.781341214981765</v>
      </c>
      <c r="AA1253" s="8">
        <v>-3.3813412149817594</v>
      </c>
      <c r="AB1253" s="8">
        <v>-3.4214310093456533</v>
      </c>
      <c r="AC1253" s="8">
        <v>1.1717259314710234E-2</v>
      </c>
      <c r="AD1253" s="8">
        <v>-0.94591101856297222</v>
      </c>
      <c r="AE1253" s="8">
        <v>5.5833107287587246E-4</v>
      </c>
      <c r="AF1253" s="8">
        <v>0.67020216077934069</v>
      </c>
      <c r="AG1253" s="8">
        <v>0.65230994453938074</v>
      </c>
      <c r="AH1253" s="8">
        <v>0.97257956927079869</v>
      </c>
      <c r="AI1253" s="8">
        <v>-3.4214310093456533</v>
      </c>
    </row>
    <row r="1254" spans="24:35" x14ac:dyDescent="0.25">
      <c r="X1254" t="str">
        <v>Russian Federation</v>
      </c>
      <c r="Y1254">
        <v>68.400000000000006</v>
      </c>
      <c r="Z1254" s="8">
        <v>72.034323725857661</v>
      </c>
      <c r="AA1254" s="8">
        <v>-3.6343237258576551</v>
      </c>
      <c r="AB1254" s="8">
        <v>-3.6663459941053151</v>
      </c>
      <c r="AC1254" s="8">
        <v>8.7341097373637676E-3</v>
      </c>
      <c r="AD1254" s="8">
        <v>-1.0151504698030425</v>
      </c>
      <c r="AE1254" s="8">
        <v>4.7789855888096281E-4</v>
      </c>
      <c r="AF1254" s="8">
        <v>0.67020216077934069</v>
      </c>
      <c r="AG1254" s="8">
        <v>0.65458222525773579</v>
      </c>
      <c r="AH1254" s="8">
        <v>1.007546758122442</v>
      </c>
      <c r="AI1254" s="8">
        <v>-3.6663459941053151</v>
      </c>
    </row>
    <row r="1255" spans="24:35" x14ac:dyDescent="0.25">
      <c r="X1255" t="str">
        <v>Russian Federation</v>
      </c>
      <c r="Y1255">
        <v>68.2</v>
      </c>
      <c r="Z1255" s="8">
        <v>72.246383638089853</v>
      </c>
      <c r="AA1255" s="8">
        <v>-4.0463836380898499</v>
      </c>
      <c r="AB1255" s="8">
        <v>-4.0901415341901242</v>
      </c>
      <c r="AC1255" s="8">
        <v>1.0698381885931172E-2</v>
      </c>
      <c r="AD1255" s="8">
        <v>-1.1313698160387984</v>
      </c>
      <c r="AE1255" s="8">
        <v>7.2852582574306035E-4</v>
      </c>
      <c r="AF1255" s="8">
        <v>0.67020216077934069</v>
      </c>
      <c r="AG1255" s="8">
        <v>0.65552797941796592</v>
      </c>
      <c r="AH1255" s="8">
        <v>1.063658693396899</v>
      </c>
      <c r="AI1255" s="8">
        <v>-4.0901415341901242</v>
      </c>
    </row>
    <row r="1256" spans="24:35" x14ac:dyDescent="0.25">
      <c r="X1256" t="str">
        <v>Russian Federation</v>
      </c>
      <c r="Y1256">
        <v>67.5</v>
      </c>
      <c r="Z1256" s="8">
        <v>71.881923612098916</v>
      </c>
      <c r="AA1256" s="8">
        <v>-4.381923612098916</v>
      </c>
      <c r="AB1256" s="8">
        <v>-4.4272099621406111</v>
      </c>
      <c r="AC1256" s="8">
        <v>1.022909471856133E-2</v>
      </c>
      <c r="AD1256" s="8">
        <v>-1.2248963838681881</v>
      </c>
      <c r="AE1256" s="8">
        <v>8.1610797306007842E-4</v>
      </c>
      <c r="AF1256" s="8">
        <v>0.67020216077934069</v>
      </c>
      <c r="AG1256" s="8">
        <v>0.65558091362669402</v>
      </c>
      <c r="AH1256" s="8">
        <v>1.1067503710720805</v>
      </c>
      <c r="AI1256" s="8">
        <v>-4.4272099621406111</v>
      </c>
    </row>
    <row r="1257" spans="24:35" x14ac:dyDescent="0.25">
      <c r="X1257" t="str">
        <v>Russian Federation</v>
      </c>
      <c r="Y1257">
        <v>67.3</v>
      </c>
      <c r="Z1257" s="8">
        <v>71.281955539757348</v>
      </c>
      <c r="AA1257" s="8">
        <v>-3.9819555397573509</v>
      </c>
      <c r="AB1257" s="8">
        <v>-4.0078545972531776</v>
      </c>
      <c r="AC1257" s="8">
        <v>6.4620751245757554E-3</v>
      </c>
      <c r="AD1257" s="8">
        <v>-1.1109795725175484</v>
      </c>
      <c r="AE1257" s="8">
        <v>4.2251886018522202E-4</v>
      </c>
      <c r="AF1257" s="8">
        <v>0.70876261491573156</v>
      </c>
      <c r="AG1257" s="8">
        <v>0.65558919763902723</v>
      </c>
      <c r="AH1257" s="8">
        <v>1.0540301573093382</v>
      </c>
      <c r="AI1257" s="8">
        <v>-4.0078545972531776</v>
      </c>
    </row>
    <row r="1258" spans="24:35" x14ac:dyDescent="0.25">
      <c r="X1258" t="str">
        <v>Russian Federation</v>
      </c>
      <c r="Y1258">
        <v>66.400000000000006</v>
      </c>
      <c r="Z1258" s="8">
        <v>75.925249868355337</v>
      </c>
      <c r="AA1258" s="8">
        <v>-9.5252498683553313</v>
      </c>
      <c r="AB1258" s="8">
        <v>-9.5824438362385695</v>
      </c>
      <c r="AC1258" s="8">
        <v>5.9686202038507366E-3</v>
      </c>
      <c r="AD1258" s="8">
        <v>-2.656918431023767</v>
      </c>
      <c r="AE1258" s="8">
        <v>2.2308824770553839E-3</v>
      </c>
      <c r="AF1258" s="8">
        <v>0.70876261491573156</v>
      </c>
      <c r="AG1258" s="8">
        <v>0.65587364552537264</v>
      </c>
      <c r="AH1258" s="8">
        <v>1.6300056536784671</v>
      </c>
      <c r="AI1258" s="8">
        <v>-9.5824438362385695</v>
      </c>
    </row>
    <row r="1259" spans="24:35" x14ac:dyDescent="0.25">
      <c r="X1259" t="str">
        <v>Russian Federation</v>
      </c>
      <c r="Y1259">
        <v>65</v>
      </c>
      <c r="Z1259" s="8">
        <v>70.609555070748144</v>
      </c>
      <c r="AA1259" s="8">
        <v>-5.6095550707481436</v>
      </c>
      <c r="AB1259" s="8">
        <v>-5.6669911721594204</v>
      </c>
      <c r="AC1259" s="8">
        <v>1.0135202202792785E-2</v>
      </c>
      <c r="AD1259" s="8">
        <v>-1.5679866755780101</v>
      </c>
      <c r="AE1259" s="8">
        <v>1.3249139486173052E-3</v>
      </c>
      <c r="AF1259" s="8">
        <v>0.70876261491573156</v>
      </c>
      <c r="AG1259" s="8">
        <v>0.65839144019968798</v>
      </c>
      <c r="AH1259" s="8">
        <v>1.2521927469754845</v>
      </c>
      <c r="AI1259" s="8">
        <v>-5.6669911721594204</v>
      </c>
    </row>
    <row r="1260" spans="24:35" x14ac:dyDescent="0.25">
      <c r="X1260" t="str">
        <v>Russian Federation</v>
      </c>
      <c r="Y1260">
        <v>64.900000000000006</v>
      </c>
      <c r="Z1260" s="8">
        <v>70.349377420975017</v>
      </c>
      <c r="AA1260" s="8">
        <v>-5.4493774209750114</v>
      </c>
      <c r="AB1260" s="8">
        <v>-5.4876992551317292</v>
      </c>
      <c r="AC1260" s="8">
        <v>6.9832241846857395E-3</v>
      </c>
      <c r="AD1260" s="8">
        <v>-1.5207943381606877</v>
      </c>
      <c r="AE1260" s="8">
        <v>8.5602563833752981E-4</v>
      </c>
      <c r="AF1260" s="8">
        <v>0.70876261491573156</v>
      </c>
      <c r="AG1260" s="8">
        <v>0.65942880041164964</v>
      </c>
      <c r="AH1260" s="8">
        <v>1.2332049051802736</v>
      </c>
      <c r="AI1260" s="8">
        <v>-5.4876992551317292</v>
      </c>
    </row>
    <row r="1261" spans="24:35" x14ac:dyDescent="0.25">
      <c r="X1261" t="str">
        <v>Russian Federation</v>
      </c>
      <c r="Y1261">
        <v>64.599999999999994</v>
      </c>
      <c r="Z1261" s="8">
        <v>69.940644246783677</v>
      </c>
      <c r="AA1261" s="8">
        <v>-5.3406442467836825</v>
      </c>
      <c r="AB1261" s="8">
        <v>-5.3952442606211202</v>
      </c>
      <c r="AC1261" s="8">
        <v>1.012002630463898E-2</v>
      </c>
      <c r="AD1261" s="8">
        <v>-1.492809094579884</v>
      </c>
      <c r="AE1261" s="8">
        <v>1.199096255493853E-3</v>
      </c>
      <c r="AF1261" s="8">
        <v>0.71660092108895201</v>
      </c>
      <c r="AG1261" s="8">
        <v>0.66219986158014976</v>
      </c>
      <c r="AH1261" s="8">
        <v>1.2218056697281625</v>
      </c>
      <c r="AI1261" s="8">
        <v>-5.3952442606211202</v>
      </c>
    </row>
    <row r="1262" spans="24:35" x14ac:dyDescent="0.25">
      <c r="X1262" t="str">
        <v>Russian Federation</v>
      </c>
      <c r="Y1262">
        <v>64.8</v>
      </c>
      <c r="Z1262" s="8">
        <v>69.80321411399774</v>
      </c>
      <c r="AA1262" s="8">
        <v>-5.0032141139977426</v>
      </c>
      <c r="AB1262" s="8">
        <v>-5.034150273647759</v>
      </c>
      <c r="AC1262" s="8">
        <v>6.1452594714857161E-3</v>
      </c>
      <c r="AD1262" s="8">
        <v>-1.3956917906660498</v>
      </c>
      <c r="AE1262" s="8">
        <v>6.33932121819569E-4</v>
      </c>
      <c r="AF1262" s="8">
        <v>0.71660092108895201</v>
      </c>
      <c r="AG1262" s="8">
        <v>0.66255140753818997</v>
      </c>
      <c r="AH1262" s="8">
        <v>1.1813940031446113</v>
      </c>
      <c r="AI1262" s="8">
        <v>-5.034150273647759</v>
      </c>
    </row>
    <row r="1263" spans="24:35" x14ac:dyDescent="0.25">
      <c r="X1263" t="str">
        <v>Russian Federation</v>
      </c>
      <c r="Y1263">
        <v>65.099999999999994</v>
      </c>
      <c r="Z1263" s="8">
        <v>74.162255737832496</v>
      </c>
      <c r="AA1263" s="8">
        <v>-9.0622557378325013</v>
      </c>
      <c r="AB1263" s="8">
        <v>-9.1356966172486604</v>
      </c>
      <c r="AC1263" s="8">
        <v>8.0388921056658742E-3</v>
      </c>
      <c r="AD1263" s="8">
        <v>-2.5304099296411859</v>
      </c>
      <c r="AE1263" s="8">
        <v>2.7310504331154806E-3</v>
      </c>
      <c r="AF1263" s="8">
        <v>0.71660092108895201</v>
      </c>
      <c r="AG1263" s="8">
        <v>0.66412916682642342</v>
      </c>
      <c r="AH1263" s="8">
        <v>1.5907262271180374</v>
      </c>
      <c r="AI1263" s="8">
        <v>-9.1356966172486604</v>
      </c>
    </row>
    <row r="1264" spans="24:35" x14ac:dyDescent="0.25">
      <c r="X1264" t="str">
        <v>Rwanda</v>
      </c>
      <c r="Y1264">
        <v>65.7</v>
      </c>
      <c r="Z1264" s="8">
        <v>68.968155825409212</v>
      </c>
      <c r="AA1264" s="8">
        <v>-3.2681558254092096</v>
      </c>
      <c r="AB1264" s="8">
        <v>-3.2923411488101535</v>
      </c>
      <c r="AC1264" s="8">
        <v>7.3459347946625633E-3</v>
      </c>
      <c r="AD1264" s="8">
        <v>-0.91223280198918155</v>
      </c>
      <c r="AE1264" s="8">
        <v>3.2412080706980092E-4</v>
      </c>
      <c r="AF1264" s="8">
        <v>0.71660092108895201</v>
      </c>
      <c r="AG1264" s="8">
        <v>0.66494608006355427</v>
      </c>
      <c r="AH1264" s="8">
        <v>0.95510879065642651</v>
      </c>
      <c r="AI1264" s="8">
        <v>-3.2923411488101535</v>
      </c>
    </row>
    <row r="1265" spans="24:35" x14ac:dyDescent="0.25">
      <c r="X1265" t="str">
        <v>Rwanda</v>
      </c>
      <c r="Y1265">
        <v>65.2</v>
      </c>
      <c r="Z1265" s="8">
        <v>65.278136255088384</v>
      </c>
      <c r="AA1265" s="8">
        <v>-7.813625508838129E-2</v>
      </c>
      <c r="AB1265" s="8">
        <v>-7.8591516293827171E-2</v>
      </c>
      <c r="AC1265" s="8">
        <v>5.792752537612576E-3</v>
      </c>
      <c r="AD1265" s="8">
        <v>-2.1792949975999985E-2</v>
      </c>
      <c r="AE1265" s="8">
        <v>1.4564195313861037E-7</v>
      </c>
      <c r="AF1265" s="8">
        <v>0.71660092108895201</v>
      </c>
      <c r="AG1265" s="8">
        <v>0.66540263054870308</v>
      </c>
      <c r="AH1265" s="8">
        <v>0.14762435427801196</v>
      </c>
      <c r="AI1265" s="8">
        <v>-7.8591516293827171E-2</v>
      </c>
    </row>
    <row r="1266" spans="24:35" x14ac:dyDescent="0.25">
      <c r="X1266" t="str">
        <v>Rwanda</v>
      </c>
      <c r="Y1266">
        <v>64.599999999999994</v>
      </c>
      <c r="Z1266" s="8">
        <v>65.318914358731803</v>
      </c>
      <c r="AA1266" s="8">
        <v>-0.71891435873180853</v>
      </c>
      <c r="AB1266" s="8">
        <v>-0.7215334962146559</v>
      </c>
      <c r="AC1266" s="8">
        <v>3.6299596575737857E-3</v>
      </c>
      <c r="AD1266" s="8">
        <v>-0.20029435954556174</v>
      </c>
      <c r="AE1266" s="8">
        <v>7.6924552041703004E-6</v>
      </c>
      <c r="AF1266" s="8">
        <v>0.71660092108895201</v>
      </c>
      <c r="AG1266" s="8">
        <v>0.66607385092146154</v>
      </c>
      <c r="AH1266" s="8">
        <v>0.4475425784722184</v>
      </c>
      <c r="AI1266" s="8">
        <v>-0.7215334962146559</v>
      </c>
    </row>
    <row r="1267" spans="24:35" x14ac:dyDescent="0.25">
      <c r="X1267" t="str">
        <v>Rwanda</v>
      </c>
      <c r="Y1267">
        <v>63.8</v>
      </c>
      <c r="Z1267" s="8">
        <v>63.97713818677034</v>
      </c>
      <c r="AA1267" s="8">
        <v>-0.17713818677034254</v>
      </c>
      <c r="AB1267" s="8">
        <v>-0.1780618885737317</v>
      </c>
      <c r="AC1267" s="8">
        <v>5.1875323281583459E-3</v>
      </c>
      <c r="AD1267" s="8">
        <v>-4.9390506154422177E-2</v>
      </c>
      <c r="AE1267" s="8">
        <v>6.695036505883293E-7</v>
      </c>
      <c r="AF1267" s="8">
        <v>0.72844171022016913</v>
      </c>
      <c r="AG1267" s="8">
        <v>0.66663920122297748</v>
      </c>
      <c r="AH1267" s="8">
        <v>0.22223974926736706</v>
      </c>
      <c r="AI1267" s="8">
        <v>-0.1780618885737317</v>
      </c>
    </row>
    <row r="1268" spans="24:35" x14ac:dyDescent="0.25">
      <c r="X1268" t="str">
        <v>Rwanda</v>
      </c>
      <c r="Y1268">
        <v>62.8</v>
      </c>
      <c r="Z1268" s="8">
        <v>67.003481449644397</v>
      </c>
      <c r="AA1268" s="8">
        <v>-4.2034814496444</v>
      </c>
      <c r="AB1268" s="8">
        <v>-4.2365831052394833</v>
      </c>
      <c r="AC1268" s="8">
        <v>7.8132907517252988E-3</v>
      </c>
      <c r="AD1268" s="8">
        <v>-1.1735843902424459</v>
      </c>
      <c r="AE1268" s="8">
        <v>5.7084161787997537E-4</v>
      </c>
      <c r="AF1268" s="8">
        <v>0.72844171022016913</v>
      </c>
      <c r="AG1268" s="8">
        <v>0.66712346348092766</v>
      </c>
      <c r="AH1268" s="8">
        <v>1.0833210005545197</v>
      </c>
      <c r="AI1268" s="8">
        <v>-4.2365831052394833</v>
      </c>
    </row>
    <row r="1269" spans="24:35" x14ac:dyDescent="0.25">
      <c r="X1269" t="str">
        <v>Rwanda</v>
      </c>
      <c r="Y1269">
        <v>61</v>
      </c>
      <c r="Z1269" s="8">
        <v>62.354493138180182</v>
      </c>
      <c r="AA1269" s="8">
        <v>-1.3544931381801817</v>
      </c>
      <c r="AB1269" s="8">
        <v>-1.3603126489813122</v>
      </c>
      <c r="AC1269" s="8">
        <v>4.2780685789318828E-3</v>
      </c>
      <c r="AD1269" s="8">
        <v>-0.3774936622094146</v>
      </c>
      <c r="AE1269" s="8">
        <v>3.2223699401361973E-5</v>
      </c>
      <c r="AF1269" s="8">
        <v>0.72844171022016913</v>
      </c>
      <c r="AG1269" s="8">
        <v>0.66825744460324377</v>
      </c>
      <c r="AH1269" s="8">
        <v>0.61440512872974506</v>
      </c>
      <c r="AI1269" s="8">
        <v>-1.3603126489813122</v>
      </c>
    </row>
    <row r="1270" spans="24:35" x14ac:dyDescent="0.25">
      <c r="X1270" t="str">
        <v>Rwanda</v>
      </c>
      <c r="Y1270">
        <v>68</v>
      </c>
      <c r="Z1270" s="8">
        <v>62.102464271495663</v>
      </c>
      <c r="AA1270" s="8">
        <v>5.8975357285043373</v>
      </c>
      <c r="AB1270" s="8">
        <v>5.9215251586297537</v>
      </c>
      <c r="AC1270" s="8">
        <v>4.0512248927044494E-3</v>
      </c>
      <c r="AD1270" s="8">
        <v>1.6434404477941205</v>
      </c>
      <c r="AE1270" s="8">
        <v>5.7823409084158768E-4</v>
      </c>
      <c r="AF1270" s="8">
        <v>0.72844171022016913</v>
      </c>
      <c r="AG1270" s="8">
        <v>0.66955912216534763</v>
      </c>
      <c r="AH1270" s="8">
        <v>1.2819674129220759</v>
      </c>
      <c r="AI1270" s="8">
        <v>5.9215251586297537</v>
      </c>
    </row>
    <row r="1271" spans="24:35" x14ac:dyDescent="0.25">
      <c r="X1271" t="str">
        <v>Rwanda</v>
      </c>
      <c r="Y1271">
        <v>59.6</v>
      </c>
      <c r="Z1271" s="8">
        <v>60.988222379874486</v>
      </c>
      <c r="AA1271" s="8">
        <v>-1.3882223798744846</v>
      </c>
      <c r="AB1271" s="8">
        <v>-1.3951081618399672</v>
      </c>
      <c r="AC1271" s="8">
        <v>4.9356617313464357E-3</v>
      </c>
      <c r="AD1271" s="8">
        <v>-0.38702173209259888</v>
      </c>
      <c r="AE1271" s="8">
        <v>3.9103112639821381E-5</v>
      </c>
      <c r="AF1271" s="8">
        <v>0.72844171022016913</v>
      </c>
      <c r="AG1271" s="8">
        <v>0.67016914744757528</v>
      </c>
      <c r="AH1271" s="8">
        <v>0.62211070726406803</v>
      </c>
      <c r="AI1271" s="8">
        <v>-1.3951081618399672</v>
      </c>
    </row>
    <row r="1272" spans="24:35" x14ac:dyDescent="0.25">
      <c r="X1272" t="str">
        <v>Rwanda</v>
      </c>
      <c r="Y1272">
        <v>57.6</v>
      </c>
      <c r="Z1272" s="8">
        <v>58.352208423237762</v>
      </c>
      <c r="AA1272" s="8">
        <v>-0.75220842323776083</v>
      </c>
      <c r="AB1272" s="8">
        <v>-0.75805567362559634</v>
      </c>
      <c r="AC1272" s="8">
        <v>7.7134841031787221E-3</v>
      </c>
      <c r="AD1272" s="8">
        <v>-0.21000108530763542</v>
      </c>
      <c r="AE1272" s="8">
        <v>1.8042760174870982E-5</v>
      </c>
      <c r="AF1272" s="8">
        <v>0.72844171022016913</v>
      </c>
      <c r="AG1272" s="8">
        <v>0.67289128011378707</v>
      </c>
      <c r="AH1272" s="8">
        <v>0.45825875366176633</v>
      </c>
      <c r="AI1272" s="8">
        <v>-0.75805567362559634</v>
      </c>
    </row>
    <row r="1273" spans="24:35" x14ac:dyDescent="0.25">
      <c r="X1273" t="str">
        <v>Rwanda</v>
      </c>
      <c r="Y1273">
        <v>55.3</v>
      </c>
      <c r="Z1273" s="8">
        <v>62.511328249307653</v>
      </c>
      <c r="AA1273" s="8">
        <v>-7.2113282493076554</v>
      </c>
      <c r="AB1273" s="8">
        <v>-7.2811431357308241</v>
      </c>
      <c r="AC1273" s="8">
        <v>9.5884513079499724E-3</v>
      </c>
      <c r="AD1273" s="8">
        <v>-2.0151589528139895</v>
      </c>
      <c r="AE1273" s="8">
        <v>2.0691776896665094E-3</v>
      </c>
      <c r="AF1273" s="8">
        <v>0.72844171022016913</v>
      </c>
      <c r="AG1273" s="8">
        <v>0.67430078733309573</v>
      </c>
      <c r="AH1273" s="8">
        <v>1.4195629442944717</v>
      </c>
      <c r="AI1273" s="8">
        <v>-7.2811431357308241</v>
      </c>
    </row>
    <row r="1274" spans="24:35" x14ac:dyDescent="0.25">
      <c r="X1274" t="str">
        <v>Rwanda</v>
      </c>
      <c r="Y1274">
        <v>53.4</v>
      </c>
      <c r="Z1274" s="8">
        <v>55.218817786322866</v>
      </c>
      <c r="AA1274" s="8">
        <v>-1.8188177863228674</v>
      </c>
      <c r="AB1274" s="8">
        <v>-1.8290725096299283</v>
      </c>
      <c r="AC1274" s="8">
        <v>5.6065154623835579E-3</v>
      </c>
      <c r="AD1274" s="8">
        <v>-0.50723819597918152</v>
      </c>
      <c r="AE1274" s="8">
        <v>7.6349298624408429E-5</v>
      </c>
      <c r="AF1274" s="8">
        <v>0.72844171022016913</v>
      </c>
      <c r="AG1274" s="8">
        <v>0.67492588899703188</v>
      </c>
      <c r="AH1274" s="8">
        <v>0.71220656833476448</v>
      </c>
      <c r="AI1274" s="8">
        <v>-1.8290725096299283</v>
      </c>
    </row>
    <row r="1275" spans="24:35" x14ac:dyDescent="0.25">
      <c r="X1275" t="str">
        <v>Rwanda</v>
      </c>
      <c r="Y1275">
        <v>52</v>
      </c>
      <c r="Z1275" s="8">
        <v>60.396597025217069</v>
      </c>
      <c r="AA1275" s="8">
        <v>-8.3965970252170692</v>
      </c>
      <c r="AB1275" s="8">
        <v>-8.4909982820763563</v>
      </c>
      <c r="AC1275" s="8">
        <v>1.1117804258488375E-2</v>
      </c>
      <c r="AD1275" s="8">
        <v>-2.3481883207284375</v>
      </c>
      <c r="AE1275" s="8">
        <v>3.2627718907589677E-3</v>
      </c>
      <c r="AF1275" s="8">
        <v>0.72844171022016913</v>
      </c>
      <c r="AG1275" s="8">
        <v>0.67579102341876796</v>
      </c>
      <c r="AH1275" s="8">
        <v>1.5323799531214306</v>
      </c>
      <c r="AI1275" s="8">
        <v>-8.4909982820763563</v>
      </c>
    </row>
    <row r="1276" spans="24:35" x14ac:dyDescent="0.25">
      <c r="X1276" t="str">
        <v>Rwanda</v>
      </c>
      <c r="Y1276">
        <v>57</v>
      </c>
      <c r="Z1276" s="8">
        <v>53.200633508659251</v>
      </c>
      <c r="AA1276" s="8">
        <v>3.7993664913407486</v>
      </c>
      <c r="AB1276" s="8">
        <v>3.8295333678060071</v>
      </c>
      <c r="AC1276" s="8">
        <v>7.8774288060430887E-3</v>
      </c>
      <c r="AD1276" s="8">
        <v>1.0607924372550053</v>
      </c>
      <c r="AE1276" s="8">
        <v>4.7024738097227377E-4</v>
      </c>
      <c r="AF1276" s="8">
        <v>0.72844171022016913</v>
      </c>
      <c r="AG1276" s="8">
        <v>0.67652364999967007</v>
      </c>
      <c r="AH1276" s="8">
        <v>1.0299477837516837</v>
      </c>
      <c r="AI1276" s="8">
        <v>3.8295333678060071</v>
      </c>
    </row>
    <row r="1277" spans="24:35" x14ac:dyDescent="0.25">
      <c r="X1277" t="str">
        <v>Samoa</v>
      </c>
      <c r="Y1277">
        <v>73.8</v>
      </c>
      <c r="Z1277" s="8">
        <v>73.706122372018697</v>
      </c>
      <c r="AA1277" s="8">
        <v>9.3877627981299838E-2</v>
      </c>
      <c r="AB1277" s="8">
        <v>9.4502183797432276E-2</v>
      </c>
      <c r="AC1277" s="8">
        <v>6.608903530432521E-3</v>
      </c>
      <c r="AD1277" s="8">
        <v>2.6194123323146204E-2</v>
      </c>
      <c r="AE1277" s="8">
        <v>2.4024993792681819E-7</v>
      </c>
      <c r="AF1277" s="8">
        <v>0.74840704313415274</v>
      </c>
      <c r="AG1277" s="8">
        <v>0.67777869156900239</v>
      </c>
      <c r="AH1277" s="8">
        <v>0.1618459864289078</v>
      </c>
      <c r="AI1277" s="8">
        <v>9.4502183797432276E-2</v>
      </c>
    </row>
    <row r="1278" spans="24:35" x14ac:dyDescent="0.25">
      <c r="X1278" t="str">
        <v>Samoa</v>
      </c>
      <c r="Y1278">
        <v>73.599999999999994</v>
      </c>
      <c r="Z1278" s="8">
        <v>73.987128984804627</v>
      </c>
      <c r="AA1278" s="8">
        <v>-0.38712898480463309</v>
      </c>
      <c r="AB1278" s="8">
        <v>-0.39182766768179578</v>
      </c>
      <c r="AC1278" s="8">
        <v>1.1991707744789746E-2</v>
      </c>
      <c r="AD1278" s="8">
        <v>-0.10831217717756166</v>
      </c>
      <c r="AE1278" s="8">
        <v>7.4941333451609542E-6</v>
      </c>
      <c r="AF1278" s="8">
        <v>0.74840704313415274</v>
      </c>
      <c r="AG1278" s="8">
        <v>0.68054661634584634</v>
      </c>
      <c r="AH1278" s="8">
        <v>0.32910815422526629</v>
      </c>
      <c r="AI1278" s="8">
        <v>-0.39182766768179578</v>
      </c>
    </row>
    <row r="1279" spans="24:35" x14ac:dyDescent="0.25">
      <c r="X1279" t="str">
        <v>Samoa</v>
      </c>
      <c r="Y1279">
        <v>73.2</v>
      </c>
      <c r="Z1279" s="8">
        <v>73.288476310859707</v>
      </c>
      <c r="AA1279" s="8">
        <v>-8.8476310859704199E-2</v>
      </c>
      <c r="AB1279" s="8">
        <v>-8.9011908199786952E-2</v>
      </c>
      <c r="AC1279" s="8">
        <v>6.0171425477208145E-3</v>
      </c>
      <c r="AD1279" s="8">
        <v>-2.4679675800073325E-2</v>
      </c>
      <c r="AE1279" s="8">
        <v>1.9406030314992017E-7</v>
      </c>
      <c r="AF1279" s="8">
        <v>0.74840704313415274</v>
      </c>
      <c r="AG1279" s="8">
        <v>0.68560104224500362</v>
      </c>
      <c r="AH1279" s="8">
        <v>0.1570976632546561</v>
      </c>
      <c r="AI1279" s="8">
        <v>-8.9011908199786952E-2</v>
      </c>
    </row>
    <row r="1280" spans="24:35" x14ac:dyDescent="0.25">
      <c r="X1280" t="str">
        <v>Samoa</v>
      </c>
      <c r="Y1280">
        <v>73</v>
      </c>
      <c r="Z1280" s="8">
        <v>72.733688340079738</v>
      </c>
      <c r="AA1280" s="8">
        <v>0.2663116599202624</v>
      </c>
      <c r="AB1280" s="8">
        <v>0.26990029172340946</v>
      </c>
      <c r="AC1280" s="8">
        <v>1.3296139030574387E-2</v>
      </c>
      <c r="AD1280" s="8">
        <v>7.4558757074830243E-2</v>
      </c>
      <c r="AE1280" s="8">
        <v>3.9425974635492542E-6</v>
      </c>
      <c r="AF1280" s="8">
        <v>0.74840704313415274</v>
      </c>
      <c r="AG1280" s="8">
        <v>0.68739247978548379</v>
      </c>
      <c r="AH1280" s="8">
        <v>0.27305449469809179</v>
      </c>
      <c r="AI1280" s="8">
        <v>0.26990029172340946</v>
      </c>
    </row>
    <row r="1281" spans="24:35" x14ac:dyDescent="0.25">
      <c r="X1281" t="str">
        <v>Samoa</v>
      </c>
      <c r="Y1281">
        <v>72.599999999999994</v>
      </c>
      <c r="Z1281" s="8">
        <v>72.855079512109157</v>
      </c>
      <c r="AA1281" s="8">
        <v>-0.25507951210916247</v>
      </c>
      <c r="AB1281" s="8">
        <v>-0.25628606938511805</v>
      </c>
      <c r="AC1281" s="8">
        <v>4.7078535280921183E-3</v>
      </c>
      <c r="AD1281" s="8">
        <v>-7.1105334008832302E-2</v>
      </c>
      <c r="AE1281" s="8">
        <v>1.2587025903796649E-6</v>
      </c>
      <c r="AF1281" s="8">
        <v>0.74840704313415274</v>
      </c>
      <c r="AG1281" s="8">
        <v>0.69797807853550775</v>
      </c>
      <c r="AH1281" s="8">
        <v>0.26665583437988433</v>
      </c>
      <c r="AI1281" s="8">
        <v>-0.25628606938511805</v>
      </c>
    </row>
    <row r="1282" spans="24:35" x14ac:dyDescent="0.25">
      <c r="X1282" t="str">
        <v>Samoa</v>
      </c>
      <c r="Y1282">
        <v>76</v>
      </c>
      <c r="Z1282" s="8">
        <v>71.958408946073817</v>
      </c>
      <c r="AA1282" s="8">
        <v>4.041591053926183</v>
      </c>
      <c r="AB1282" s="8">
        <v>4.0684352144320499</v>
      </c>
      <c r="AC1282" s="8">
        <v>6.5981536121411406E-3</v>
      </c>
      <c r="AD1282" s="8">
        <v>1.1276953195204322</v>
      </c>
      <c r="AE1282" s="8">
        <v>4.44556960207613E-4</v>
      </c>
      <c r="AF1282" s="8">
        <v>0.74840704313415274</v>
      </c>
      <c r="AG1282" s="8">
        <v>0.69860869344198684</v>
      </c>
      <c r="AH1282" s="8">
        <v>1.0619299974670799</v>
      </c>
      <c r="AI1282" s="8">
        <v>4.0684352144320499</v>
      </c>
    </row>
    <row r="1283" spans="24:35" x14ac:dyDescent="0.25">
      <c r="X1283" t="str">
        <v>Samoa</v>
      </c>
      <c r="Y1283">
        <v>72.5</v>
      </c>
      <c r="Z1283" s="8">
        <v>72.139057645739612</v>
      </c>
      <c r="AA1283" s="8">
        <v>0.36094235426038779</v>
      </c>
      <c r="AB1283" s="8">
        <v>0.36470353942922984</v>
      </c>
      <c r="AC1283" s="8">
        <v>1.031299332802855E-2</v>
      </c>
      <c r="AD1283" s="8">
        <v>0.10089991588709231</v>
      </c>
      <c r="AE1283" s="8">
        <v>5.5836074192934835E-6</v>
      </c>
      <c r="AF1283" s="8">
        <v>0.74840704313415274</v>
      </c>
      <c r="AG1283" s="8">
        <v>0.70026947405379514</v>
      </c>
      <c r="AH1283" s="8">
        <v>0.31764747108562397</v>
      </c>
      <c r="AI1283" s="8">
        <v>0.36470353942922984</v>
      </c>
    </row>
    <row r="1284" spans="24:35" x14ac:dyDescent="0.25">
      <c r="X1284" t="str">
        <v>Samoa</v>
      </c>
      <c r="Y1284">
        <v>72.2</v>
      </c>
      <c r="Z1284" s="8">
        <v>70.126205345072819</v>
      </c>
      <c r="AA1284" s="8">
        <v>2.073794654927184</v>
      </c>
      <c r="AB1284" s="8">
        <v>2.0931739876590849</v>
      </c>
      <c r="AC1284" s="8">
        <v>9.2583477752720099E-3</v>
      </c>
      <c r="AD1284" s="8">
        <v>0.5794119282117175</v>
      </c>
      <c r="AE1284" s="8">
        <v>1.6511796632286686E-4</v>
      </c>
      <c r="AF1284" s="8">
        <v>0.74840704313415274</v>
      </c>
      <c r="AG1284" s="8">
        <v>0.70279544690154172</v>
      </c>
      <c r="AH1284" s="8">
        <v>0.76119112462752581</v>
      </c>
      <c r="AI1284" s="8">
        <v>2.0931739876590849</v>
      </c>
    </row>
    <row r="1285" spans="24:35" x14ac:dyDescent="0.25">
      <c r="X1285" t="str">
        <v>Samoa</v>
      </c>
      <c r="Y1285">
        <v>72</v>
      </c>
      <c r="Z1285" s="8">
        <v>69.548966533961107</v>
      </c>
      <c r="AA1285" s="8">
        <v>2.4510334660388935</v>
      </c>
      <c r="AB1285" s="8">
        <v>2.4796473089716113</v>
      </c>
      <c r="AC1285" s="8">
        <v>1.1539480969406459E-2</v>
      </c>
      <c r="AD1285" s="8">
        <v>0.68560104224500362</v>
      </c>
      <c r="AE1285" s="8">
        <v>2.8881269900327057E-4</v>
      </c>
      <c r="AF1285" s="8">
        <v>0.74840704313415274</v>
      </c>
      <c r="AG1285" s="8">
        <v>0.70334409362690486</v>
      </c>
      <c r="AH1285" s="8">
        <v>0.82801029114679703</v>
      </c>
      <c r="AI1285" s="8">
        <v>2.4796473089716113</v>
      </c>
    </row>
    <row r="1286" spans="24:35" x14ac:dyDescent="0.25">
      <c r="X1286" t="str">
        <v>Samoa</v>
      </c>
      <c r="Y1286">
        <v>71.599999999999994</v>
      </c>
      <c r="Z1286" s="8">
        <v>74.159768581738192</v>
      </c>
      <c r="AA1286" s="8">
        <v>-2.5597685817381972</v>
      </c>
      <c r="AB1286" s="8">
        <v>-2.5765149117071768</v>
      </c>
      <c r="AC1286" s="8">
        <v>6.499605297406826E-3</v>
      </c>
      <c r="AD1286" s="8">
        <v>-0.71419790854143772</v>
      </c>
      <c r="AE1286" s="8">
        <v>1.756315310138628E-4</v>
      </c>
      <c r="AF1286" s="8">
        <v>0.74840704313415274</v>
      </c>
      <c r="AG1286" s="8">
        <v>0.70413537320773678</v>
      </c>
      <c r="AH1286" s="8">
        <v>0.84510230655314023</v>
      </c>
      <c r="AI1286" s="8">
        <v>-2.5765149117071768</v>
      </c>
    </row>
    <row r="1287" spans="24:35" x14ac:dyDescent="0.25">
      <c r="X1287" t="str">
        <v>Samoa</v>
      </c>
      <c r="Y1287">
        <v>71.400000000000006</v>
      </c>
      <c r="Z1287" s="8">
        <v>71.223787287491149</v>
      </c>
      <c r="AA1287" s="8">
        <v>0.17621271250885684</v>
      </c>
      <c r="AB1287" s="8">
        <v>0.17762547476006002</v>
      </c>
      <c r="AC1287" s="8">
        <v>7.9536015490546258E-3</v>
      </c>
      <c r="AD1287" s="8">
        <v>4.9200910057824718E-2</v>
      </c>
      <c r="AE1287" s="8">
        <v>1.0214674133720164E-6</v>
      </c>
      <c r="AF1287" s="8">
        <v>0.74840704313415274</v>
      </c>
      <c r="AG1287" s="8">
        <v>0.70597584587130169</v>
      </c>
      <c r="AH1287" s="8">
        <v>0.22181278154746789</v>
      </c>
      <c r="AI1287" s="8">
        <v>0.17762547476006002</v>
      </c>
    </row>
    <row r="1288" spans="24:35" x14ac:dyDescent="0.25">
      <c r="X1288" t="str">
        <v>Samoa</v>
      </c>
      <c r="Y1288">
        <v>79</v>
      </c>
      <c r="Z1288" s="8">
        <v>71.46835176837439</v>
      </c>
      <c r="AA1288" s="8">
        <v>7.5316482316256099</v>
      </c>
      <c r="AB1288" s="8">
        <v>7.5576035320270991</v>
      </c>
      <c r="AC1288" s="8">
        <v>3.4343294526495496E-3</v>
      </c>
      <c r="AD1288" s="8">
        <v>2.0981617158295567</v>
      </c>
      <c r="AE1288" s="8">
        <v>7.9847320653487228E-4</v>
      </c>
      <c r="AF1288" s="8">
        <v>0.74840704313415274</v>
      </c>
      <c r="AG1288" s="8">
        <v>0.70603744442779914</v>
      </c>
      <c r="AH1288" s="8">
        <v>1.4485032674556024</v>
      </c>
      <c r="AI1288" s="8">
        <v>7.5576035320270991</v>
      </c>
    </row>
    <row r="1289" spans="24:35" x14ac:dyDescent="0.25">
      <c r="X1289" t="str">
        <v>Samoa</v>
      </c>
      <c r="Y1289">
        <v>76</v>
      </c>
      <c r="Z1289" s="8">
        <v>71.339832975645848</v>
      </c>
      <c r="AA1289" s="8">
        <v>4.660167024354152</v>
      </c>
      <c r="AB1289" s="8">
        <v>4.6758524457964024</v>
      </c>
      <c r="AC1289" s="8">
        <v>3.354558687229647E-3</v>
      </c>
      <c r="AD1289" s="8">
        <v>1.2981743740602556</v>
      </c>
      <c r="AE1289" s="8">
        <v>2.9854319231906802E-4</v>
      </c>
      <c r="AF1289" s="8">
        <v>0.77276680816182786</v>
      </c>
      <c r="AG1289" s="8">
        <v>0.70624424773821337</v>
      </c>
      <c r="AH1289" s="8">
        <v>1.1393745538936069</v>
      </c>
      <c r="AI1289" s="8">
        <v>4.6758524457964024</v>
      </c>
    </row>
    <row r="1290" spans="24:35" x14ac:dyDescent="0.25">
      <c r="X1290" t="str">
        <v>Samoa</v>
      </c>
      <c r="Y1290">
        <v>75</v>
      </c>
      <c r="Z1290" s="8">
        <v>71.072923030198069</v>
      </c>
      <c r="AA1290" s="8">
        <v>3.9270769698019308</v>
      </c>
      <c r="AB1290" s="8">
        <v>3.940079942825462</v>
      </c>
      <c r="AC1290" s="8">
        <v>3.3001799994460696E-3</v>
      </c>
      <c r="AD1290" s="8">
        <v>1.0939289488019062</v>
      </c>
      <c r="AE1290" s="8">
        <v>2.0854408567443027E-4</v>
      </c>
      <c r="AF1290" s="8">
        <v>0.77276680816182786</v>
      </c>
      <c r="AG1290" s="8">
        <v>0.70988130063939303</v>
      </c>
      <c r="AH1290" s="8">
        <v>1.0459105835595632</v>
      </c>
      <c r="AI1290" s="8">
        <v>3.940079942825462</v>
      </c>
    </row>
    <row r="1291" spans="24:35" x14ac:dyDescent="0.25">
      <c r="X1291" t="str">
        <v>Samoa</v>
      </c>
      <c r="Y1291">
        <v>72</v>
      </c>
      <c r="Z1291" s="8">
        <v>73.911854406137039</v>
      </c>
      <c r="AA1291" s="8">
        <v>-1.9118544061370386</v>
      </c>
      <c r="AB1291" s="8">
        <v>-1.9200728040399981</v>
      </c>
      <c r="AC1291" s="8">
        <v>4.28025327251518E-3</v>
      </c>
      <c r="AD1291" s="8">
        <v>-0.53282936088017241</v>
      </c>
      <c r="AE1291" s="8">
        <v>6.4232532186340085E-5</v>
      </c>
      <c r="AF1291" s="8">
        <v>0.77276680816182786</v>
      </c>
      <c r="AG1291" s="8">
        <v>0.71048012759443047</v>
      </c>
      <c r="AH1291" s="8">
        <v>0.72995161543774423</v>
      </c>
      <c r="AI1291" s="8">
        <v>-1.9200728040399981</v>
      </c>
    </row>
    <row r="1292" spans="24:35" x14ac:dyDescent="0.25">
      <c r="X1292" t="str">
        <v>Sao Tome and Principe</v>
      </c>
      <c r="Y1292">
        <v>67.3</v>
      </c>
      <c r="Z1292" s="8">
        <v>67.374316305049476</v>
      </c>
      <c r="AA1292" s="8">
        <v>-7.4316305049478615E-2</v>
      </c>
      <c r="AB1292" s="8">
        <v>-7.4758589412307383E-2</v>
      </c>
      <c r="AC1292" s="8">
        <v>5.9161678451353852E-3</v>
      </c>
      <c r="AD1292" s="8">
        <v>-2.072881593993902E-2</v>
      </c>
      <c r="AE1292" s="8">
        <v>1.3459002252700774E-7</v>
      </c>
      <c r="AF1292" s="8">
        <v>0.77276680816182786</v>
      </c>
      <c r="AG1292" s="8">
        <v>0.71148261060986706</v>
      </c>
      <c r="AH1292" s="8">
        <v>0.14397505318609546</v>
      </c>
      <c r="AI1292" s="8">
        <v>-7.4758589412307383E-2</v>
      </c>
    </row>
    <row r="1293" spans="24:35" x14ac:dyDescent="0.25">
      <c r="X1293" t="str">
        <v>Sao Tome and Principe</v>
      </c>
      <c r="Y1293">
        <v>67.099999999999994</v>
      </c>
      <c r="Z1293" s="8">
        <v>68.245368996346201</v>
      </c>
      <c r="AA1293" s="8">
        <v>-1.1453689963462068</v>
      </c>
      <c r="AB1293" s="8">
        <v>-1.1504922784612046</v>
      </c>
      <c r="AC1293" s="8">
        <v>4.4531216861796036E-3</v>
      </c>
      <c r="AD1293" s="8">
        <v>-0.31923937910407557</v>
      </c>
      <c r="AE1293" s="8">
        <v>2.3992867847073691E-5</v>
      </c>
      <c r="AF1293" s="8">
        <v>0.77276680816182786</v>
      </c>
      <c r="AG1293" s="8">
        <v>0.71404411326362149</v>
      </c>
      <c r="AH1293" s="8">
        <v>0.56501272472757247</v>
      </c>
      <c r="AI1293" s="8">
        <v>-1.1504922784612046</v>
      </c>
    </row>
    <row r="1294" spans="24:35" x14ac:dyDescent="0.25">
      <c r="X1294" t="str">
        <v>Sao Tome and Principe</v>
      </c>
      <c r="Y1294">
        <v>66.900000000000006</v>
      </c>
      <c r="Z1294" s="8">
        <v>67.604273598209929</v>
      </c>
      <c r="AA1294" s="8">
        <v>-0.70427359820992308</v>
      </c>
      <c r="AB1294" s="8">
        <v>-0.7066424133074708</v>
      </c>
      <c r="AC1294" s="8">
        <v>3.3522118867169879E-3</v>
      </c>
      <c r="AD1294" s="8">
        <v>-0.196188002775815</v>
      </c>
      <c r="AE1294" s="8">
        <v>6.8136692091786419E-6</v>
      </c>
      <c r="AF1294" s="8">
        <v>0.77276680816182786</v>
      </c>
      <c r="AG1294" s="8">
        <v>0.71444899490675129</v>
      </c>
      <c r="AH1294" s="8">
        <v>0.44293114902410624</v>
      </c>
      <c r="AI1294" s="8">
        <v>-0.7066424133074708</v>
      </c>
    </row>
    <row r="1295" spans="24:35" x14ac:dyDescent="0.25">
      <c r="X1295" t="str">
        <v>Sao Tome and Principe</v>
      </c>
      <c r="Y1295">
        <v>66.599999999999994</v>
      </c>
      <c r="Z1295" s="8">
        <v>66.693452727889664</v>
      </c>
      <c r="AA1295" s="8">
        <v>-9.3452727889669518E-2</v>
      </c>
      <c r="AB1295" s="8">
        <v>-9.3659524357985746E-2</v>
      </c>
      <c r="AC1295" s="8">
        <v>2.2079598389355176E-3</v>
      </c>
      <c r="AD1295" s="8">
        <v>-2.6017996876954358E-2</v>
      </c>
      <c r="AE1295" s="8">
        <v>7.883975174721879E-8</v>
      </c>
      <c r="AF1295" s="8">
        <v>0.77276680816182786</v>
      </c>
      <c r="AG1295" s="8">
        <v>0.71710944697893453</v>
      </c>
      <c r="AH1295" s="8">
        <v>0.16130095125867783</v>
      </c>
      <c r="AI1295" s="8">
        <v>-9.3659524357985746E-2</v>
      </c>
    </row>
    <row r="1296" spans="24:35" x14ac:dyDescent="0.25">
      <c r="X1296" t="str">
        <v>Sao Tome and Principe</v>
      </c>
      <c r="Y1296">
        <v>66.2</v>
      </c>
      <c r="Z1296" s="8">
        <v>69.617913825740871</v>
      </c>
      <c r="AA1296" s="8">
        <v>-3.4179138257408681</v>
      </c>
      <c r="AB1296" s="8">
        <v>-3.4322419543295082</v>
      </c>
      <c r="AC1296" s="8">
        <v>4.1745683373417743E-3</v>
      </c>
      <c r="AD1296" s="8">
        <v>-0.95251405788862009</v>
      </c>
      <c r="AE1296" s="8">
        <v>2.0017855442513313E-4</v>
      </c>
      <c r="AF1296" s="8">
        <v>0.78719041678006285</v>
      </c>
      <c r="AG1296" s="8">
        <v>0.71769281222397541</v>
      </c>
      <c r="AH1296" s="8">
        <v>0.97596826684509574</v>
      </c>
      <c r="AI1296" s="8">
        <v>-3.4322419543295082</v>
      </c>
    </row>
    <row r="1297" spans="24:35" x14ac:dyDescent="0.25">
      <c r="X1297" t="str">
        <v>Sao Tome and Principe</v>
      </c>
      <c r="Y1297">
        <v>65.8</v>
      </c>
      <c r="Z1297" s="8">
        <v>69.096977505553411</v>
      </c>
      <c r="AA1297" s="8">
        <v>-3.2969775055534143</v>
      </c>
      <c r="AB1297" s="8">
        <v>-3.3111113226302562</v>
      </c>
      <c r="AC1297" s="8">
        <v>4.268602200186559E-3</v>
      </c>
      <c r="AD1297" s="8">
        <v>-0.91885456010998612</v>
      </c>
      <c r="AE1297" s="8">
        <v>1.904949342888434E-4</v>
      </c>
      <c r="AF1297" s="8">
        <v>0.78719041678006285</v>
      </c>
      <c r="AG1297" s="8">
        <v>0.71884430701936641</v>
      </c>
      <c r="AH1297" s="8">
        <v>0.95856901687358231</v>
      </c>
      <c r="AI1297" s="8">
        <v>-3.3111113226302562</v>
      </c>
    </row>
    <row r="1298" spans="24:35" x14ac:dyDescent="0.25">
      <c r="X1298" t="str">
        <v>Sao Tome and Principe</v>
      </c>
      <c r="Y1298">
        <v>65.400000000000006</v>
      </c>
      <c r="Z1298" s="8">
        <v>65.975280628820741</v>
      </c>
      <c r="AA1298" s="8">
        <v>-0.57528062882073527</v>
      </c>
      <c r="AB1298" s="8">
        <v>-0.57649255391987253</v>
      </c>
      <c r="AC1298" s="8">
        <v>2.1022389463606407E-3</v>
      </c>
      <c r="AD1298" s="8">
        <v>-0.16015430536466521</v>
      </c>
      <c r="AE1298" s="8">
        <v>2.8439349909284176E-6</v>
      </c>
      <c r="AF1298" s="8">
        <v>0.78719041678006285</v>
      </c>
      <c r="AG1298" s="8">
        <v>0.72076443441361404</v>
      </c>
      <c r="AH1298" s="8">
        <v>0.40019283522405197</v>
      </c>
      <c r="AI1298" s="8">
        <v>-0.57649255391987253</v>
      </c>
    </row>
    <row r="1299" spans="24:35" x14ac:dyDescent="0.25">
      <c r="X1299" t="str">
        <v>Sao Tome and Principe</v>
      </c>
      <c r="Y1299">
        <v>65.099999999999994</v>
      </c>
      <c r="Z1299" s="8">
        <v>65.823769091706325</v>
      </c>
      <c r="AA1299" s="8">
        <v>-0.72376909170633041</v>
      </c>
      <c r="AB1299" s="8">
        <v>-0.72549643037539735</v>
      </c>
      <c r="AC1299" s="8">
        <v>2.3809058139309994E-3</v>
      </c>
      <c r="AD1299" s="8">
        <v>-0.2015206466753606</v>
      </c>
      <c r="AE1299" s="8">
        <v>5.1010896713060504E-6</v>
      </c>
      <c r="AF1299" s="8">
        <v>0.78719041678006285</v>
      </c>
      <c r="AG1299" s="8">
        <v>0.72143150691079239</v>
      </c>
      <c r="AH1299" s="8">
        <v>0.4489105107650751</v>
      </c>
      <c r="AI1299" s="8">
        <v>-0.72549643037539735</v>
      </c>
    </row>
    <row r="1300" spans="24:35" x14ac:dyDescent="0.25">
      <c r="X1300" t="str">
        <v>Sao Tome and Principe</v>
      </c>
      <c r="Y1300">
        <v>64.7</v>
      </c>
      <c r="Z1300" s="8">
        <v>68.952260176134075</v>
      </c>
      <c r="AA1300" s="8">
        <v>-4.2522601761340724</v>
      </c>
      <c r="AB1300" s="8">
        <v>-4.2757825911126428</v>
      </c>
      <c r="AC1300" s="8">
        <v>5.5013122106494445E-3</v>
      </c>
      <c r="AD1300" s="8">
        <v>-1.1858223013071747</v>
      </c>
      <c r="AE1300" s="8">
        <v>4.093998740905595E-4</v>
      </c>
      <c r="AF1300" s="8">
        <v>0.78719041678006285</v>
      </c>
      <c r="AG1300" s="8">
        <v>0.72243836329235345</v>
      </c>
      <c r="AH1300" s="8">
        <v>1.0889546828528609</v>
      </c>
      <c r="AI1300" s="8">
        <v>-4.2757825911126428</v>
      </c>
    </row>
    <row r="1301" spans="24:35" x14ac:dyDescent="0.25">
      <c r="X1301" t="str">
        <v>Sao Tome and Principe</v>
      </c>
      <c r="Y1301">
        <v>64.3</v>
      </c>
      <c r="Z1301" s="8">
        <v>64.478934708318121</v>
      </c>
      <c r="AA1301" s="8">
        <v>-0.17893470831812408</v>
      </c>
      <c r="AB1301" s="8">
        <v>-0.17982183552912492</v>
      </c>
      <c r="AC1301" s="8">
        <v>4.9333675656823284E-3</v>
      </c>
      <c r="AD1301" s="8">
        <v>-4.988504861864989E-2</v>
      </c>
      <c r="AE1301" s="8">
        <v>6.4934949876647456E-7</v>
      </c>
      <c r="AF1301" s="8">
        <v>0.78719041678006285</v>
      </c>
      <c r="AG1301" s="8">
        <v>0.72303314344121616</v>
      </c>
      <c r="AH1301" s="8">
        <v>0.22334961074210513</v>
      </c>
      <c r="AI1301" s="8">
        <v>-0.17982183552912492</v>
      </c>
    </row>
    <row r="1302" spans="24:35" x14ac:dyDescent="0.25">
      <c r="X1302" t="str">
        <v>Sao Tome and Principe</v>
      </c>
      <c r="Y1302">
        <v>63.8</v>
      </c>
      <c r="Z1302" s="8">
        <v>65.347468270383899</v>
      </c>
      <c r="AA1302" s="8">
        <v>-1.5474682703839022</v>
      </c>
      <c r="AB1302" s="8">
        <v>-1.5731656396795333</v>
      </c>
      <c r="AC1302" s="8">
        <v>1.6334814750254653E-2</v>
      </c>
      <c r="AD1302" s="8">
        <v>-0.43391033492525694</v>
      </c>
      <c r="AE1302" s="8">
        <v>1.6455584029772624E-4</v>
      </c>
      <c r="AF1302" s="8">
        <v>0.78719041678006285</v>
      </c>
      <c r="AG1302" s="8">
        <v>0.72781212370276349</v>
      </c>
      <c r="AH1302" s="8">
        <v>0.6587187069798891</v>
      </c>
      <c r="AI1302" s="8">
        <v>-1.5731656396795333</v>
      </c>
    </row>
    <row r="1303" spans="24:35" x14ac:dyDescent="0.25">
      <c r="X1303" t="str">
        <v>Sao Tome and Principe</v>
      </c>
      <c r="Y1303">
        <v>63.4</v>
      </c>
      <c r="Z1303" s="8">
        <v>64.97405192323437</v>
      </c>
      <c r="AA1303" s="8">
        <v>-1.5740519232343715</v>
      </c>
      <c r="AB1303" s="8">
        <v>-1.5907637693308287</v>
      </c>
      <c r="AC1303" s="8">
        <v>1.0505548604169723E-2</v>
      </c>
      <c r="AD1303" s="8">
        <v>-0.44006240152794474</v>
      </c>
      <c r="AE1303" s="8">
        <v>1.082132152708503E-4</v>
      </c>
      <c r="AF1303" s="8">
        <v>0.80177968430189828</v>
      </c>
      <c r="AG1303" s="8">
        <v>0.73322818944917145</v>
      </c>
      <c r="AH1303" s="8">
        <v>0.66337199332497054</v>
      </c>
      <c r="AI1303" s="8">
        <v>-1.5907637693308287</v>
      </c>
    </row>
    <row r="1304" spans="24:35" x14ac:dyDescent="0.25">
      <c r="X1304" t="str">
        <v>Senegal</v>
      </c>
      <c r="Y1304">
        <v>66.400000000000006</v>
      </c>
      <c r="Z1304" s="8">
        <v>64.553345402814699</v>
      </c>
      <c r="AA1304" s="8">
        <v>1.8466545971853066</v>
      </c>
      <c r="AB1304" s="8">
        <v>1.851196258029651</v>
      </c>
      <c r="AC1304" s="8">
        <v>2.4533653979932199E-3</v>
      </c>
      <c r="AD1304" s="8">
        <v>0.51418684261097791</v>
      </c>
      <c r="AE1304" s="8">
        <v>3.4222942358481313E-5</v>
      </c>
      <c r="AF1304" s="8">
        <v>0.80177968430189828</v>
      </c>
      <c r="AG1304" s="8">
        <v>0.73333180579374346</v>
      </c>
      <c r="AH1304" s="8">
        <v>0.71706822730544817</v>
      </c>
      <c r="AI1304" s="8">
        <v>1.851196258029651</v>
      </c>
    </row>
    <row r="1305" spans="24:35" x14ac:dyDescent="0.25">
      <c r="X1305" t="str">
        <v>Senegal</v>
      </c>
      <c r="Y1305">
        <v>66</v>
      </c>
      <c r="Z1305" s="8">
        <v>64.092665567841294</v>
      </c>
      <c r="AA1305" s="8">
        <v>1.9073344321587058</v>
      </c>
      <c r="AB1305" s="8">
        <v>1.9127842977255598</v>
      </c>
      <c r="AC1305" s="8">
        <v>2.8491793734056734E-3</v>
      </c>
      <c r="AD1305" s="8">
        <v>0.53118807319151484</v>
      </c>
      <c r="AE1305" s="8">
        <v>4.2432827331472614E-5</v>
      </c>
      <c r="AF1305" s="8">
        <v>0.80177968430189828</v>
      </c>
      <c r="AG1305" s="8">
        <v>0.73454828264296435</v>
      </c>
      <c r="AH1305" s="8">
        <v>0.72882650417744477</v>
      </c>
      <c r="AI1305" s="8">
        <v>1.9127842977255598</v>
      </c>
    </row>
    <row r="1306" spans="24:35" x14ac:dyDescent="0.25">
      <c r="X1306" t="str">
        <v>Senegal</v>
      </c>
      <c r="Y1306">
        <v>65.599999999999994</v>
      </c>
      <c r="Z1306" s="8">
        <v>66.770758236212231</v>
      </c>
      <c r="AA1306" s="8">
        <v>-1.1707582362122366</v>
      </c>
      <c r="AB1306" s="8">
        <v>-1.1978639855979074</v>
      </c>
      <c r="AC1306" s="8">
        <v>2.2628403317544583E-2</v>
      </c>
      <c r="AD1306" s="8">
        <v>-0.32933603801089512</v>
      </c>
      <c r="AE1306" s="8">
        <v>1.321658060657112E-4</v>
      </c>
      <c r="AF1306" s="8">
        <v>0.80177968430189828</v>
      </c>
      <c r="AG1306" s="8">
        <v>0.73747455089315905</v>
      </c>
      <c r="AH1306" s="8">
        <v>0.57387806894051552</v>
      </c>
      <c r="AI1306" s="8">
        <v>-1.1978639855979074</v>
      </c>
    </row>
    <row r="1307" spans="24:35" x14ac:dyDescent="0.25">
      <c r="X1307" t="str">
        <v>Senegal</v>
      </c>
      <c r="Y1307">
        <v>64.900000000000006</v>
      </c>
      <c r="Z1307" s="8">
        <v>66.285543864238448</v>
      </c>
      <c r="AA1307" s="8">
        <v>-1.3855438642384428</v>
      </c>
      <c r="AB1307" s="8">
        <v>-1.3964958302131549</v>
      </c>
      <c r="AC1307" s="8">
        <v>7.8424623531032009E-3</v>
      </c>
      <c r="AD1307" s="8">
        <v>-0.38684042623294579</v>
      </c>
      <c r="AE1307" s="8">
        <v>6.2256100099436113E-5</v>
      </c>
      <c r="AF1307" s="8">
        <v>0.80177968430189828</v>
      </c>
      <c r="AG1307" s="8">
        <v>0.73980958494247473</v>
      </c>
      <c r="AH1307" s="8">
        <v>0.62196497186975552</v>
      </c>
      <c r="AI1307" s="8">
        <v>-1.3964958302131549</v>
      </c>
    </row>
    <row r="1308" spans="24:35" x14ac:dyDescent="0.25">
      <c r="X1308" t="str">
        <v>Senegal</v>
      </c>
      <c r="Y1308">
        <v>64.3</v>
      </c>
      <c r="Z1308" s="8">
        <v>62.781288366409107</v>
      </c>
      <c r="AA1308" s="8">
        <v>1.5187116335908897</v>
      </c>
      <c r="AB1308" s="8">
        <v>1.5271451263563269</v>
      </c>
      <c r="AC1308" s="8">
        <v>5.5223911728409054E-3</v>
      </c>
      <c r="AD1308" s="8">
        <v>0.42352563950801819</v>
      </c>
      <c r="AE1308" s="8">
        <v>5.2424943348021428E-5</v>
      </c>
      <c r="AF1308" s="8">
        <v>0.80177968430189828</v>
      </c>
      <c r="AG1308" s="8">
        <v>0.74292358483707577</v>
      </c>
      <c r="AH1308" s="8">
        <v>0.6507884752421621</v>
      </c>
      <c r="AI1308" s="8">
        <v>1.5271451263563269</v>
      </c>
    </row>
    <row r="1309" spans="24:35" x14ac:dyDescent="0.25">
      <c r="X1309" t="str">
        <v>Senegal</v>
      </c>
      <c r="Y1309">
        <v>63.5</v>
      </c>
      <c r="Z1309" s="8">
        <v>62.340970407322779</v>
      </c>
      <c r="AA1309" s="8">
        <v>1.1590295926772214</v>
      </c>
      <c r="AB1309" s="8">
        <v>1.1652548817615838</v>
      </c>
      <c r="AC1309" s="8">
        <v>5.3424269503606556E-3</v>
      </c>
      <c r="AD1309" s="8">
        <v>0.3231912688570156</v>
      </c>
      <c r="AE1309" s="8">
        <v>2.9527769177387575E-5</v>
      </c>
      <c r="AF1309" s="8">
        <v>0.81442193874053515</v>
      </c>
      <c r="AG1309" s="8">
        <v>0.74425261612523375</v>
      </c>
      <c r="AH1309" s="8">
        <v>0.56849913707675548</v>
      </c>
      <c r="AI1309" s="8">
        <v>1.1652548817615838</v>
      </c>
    </row>
    <row r="1310" spans="24:35" x14ac:dyDescent="0.25">
      <c r="X1310" t="str">
        <v>Senegal</v>
      </c>
      <c r="Y1310">
        <v>62.8</v>
      </c>
      <c r="Z1310" s="8">
        <v>61.219879400243592</v>
      </c>
      <c r="AA1310" s="8">
        <v>1.5801205997564054</v>
      </c>
      <c r="AB1310" s="8">
        <v>1.5926286854896694</v>
      </c>
      <c r="AC1310" s="8">
        <v>7.8537363085471462E-3</v>
      </c>
      <c r="AD1310" s="8">
        <v>0.4411682769341625</v>
      </c>
      <c r="AE1310" s="8">
        <v>8.1087808952017221E-5</v>
      </c>
      <c r="AF1310" s="8">
        <v>0.81442193874053515</v>
      </c>
      <c r="AG1310" s="8">
        <v>0.74438982860941139</v>
      </c>
      <c r="AH1310" s="8">
        <v>0.66420499616772122</v>
      </c>
      <c r="AI1310" s="8">
        <v>1.5926286854896694</v>
      </c>
    </row>
    <row r="1311" spans="24:35" x14ac:dyDescent="0.25">
      <c r="X1311" t="str">
        <v>Senegal</v>
      </c>
      <c r="Y1311">
        <v>62.1</v>
      </c>
      <c r="Z1311" s="8">
        <v>64.05470808170142</v>
      </c>
      <c r="AA1311" s="8">
        <v>-1.9547080817014191</v>
      </c>
      <c r="AB1311" s="8">
        <v>-2.0035302969051418</v>
      </c>
      <c r="AC1311" s="8">
        <v>2.4368094297919259E-2</v>
      </c>
      <c r="AD1311" s="8">
        <v>-0.55035232193750461</v>
      </c>
      <c r="AE1311" s="8">
        <v>3.9816545469169648E-4</v>
      </c>
      <c r="AF1311" s="8">
        <v>0.81442193874053515</v>
      </c>
      <c r="AG1311" s="8">
        <v>0.74520623314777124</v>
      </c>
      <c r="AH1311" s="8">
        <v>0.74185734608312981</v>
      </c>
      <c r="AI1311" s="8">
        <v>-2.0035302969051418</v>
      </c>
    </row>
    <row r="1312" spans="24:35" x14ac:dyDescent="0.25">
      <c r="X1312" t="str">
        <v>Senegal</v>
      </c>
      <c r="Y1312">
        <v>61.3</v>
      </c>
      <c r="Z1312" s="8">
        <v>60.303570266629819</v>
      </c>
      <c r="AA1312" s="8">
        <v>0.99642973337017793</v>
      </c>
      <c r="AB1312" s="8">
        <v>1.0016823407351074</v>
      </c>
      <c r="AC1312" s="8">
        <v>5.2437855309246774E-3</v>
      </c>
      <c r="AD1312" s="8">
        <v>0.27783710153231433</v>
      </c>
      <c r="AE1312" s="8">
        <v>2.1416827478868717E-5</v>
      </c>
      <c r="AF1312" s="8">
        <v>0.81442193874053515</v>
      </c>
      <c r="AG1312" s="8">
        <v>0.74745111426459898</v>
      </c>
      <c r="AH1312" s="8">
        <v>0.52710255314531951</v>
      </c>
      <c r="AI1312" s="8">
        <v>1.0016823407351074</v>
      </c>
    </row>
    <row r="1313" spans="24:35" x14ac:dyDescent="0.25">
      <c r="X1313" t="str">
        <v>Senegal</v>
      </c>
      <c r="Y1313">
        <v>65</v>
      </c>
      <c r="Z1313" s="8">
        <v>59.743667101891468</v>
      </c>
      <c r="AA1313" s="8">
        <v>5.256332898108532</v>
      </c>
      <c r="AB1313" s="8">
        <v>5.2848924230892527</v>
      </c>
      <c r="AC1313" s="8">
        <v>5.403993628318008E-3</v>
      </c>
      <c r="AD1313" s="8">
        <v>1.4657550486150561</v>
      </c>
      <c r="AE1313" s="8">
        <v>6.1438034536678713E-4</v>
      </c>
      <c r="AF1313" s="8">
        <v>0.81442193874053515</v>
      </c>
      <c r="AG1313" s="8">
        <v>0.74842797906860181</v>
      </c>
      <c r="AH1313" s="8">
        <v>1.2106837112206705</v>
      </c>
      <c r="AI1313" s="8">
        <v>5.2848924230892527</v>
      </c>
    </row>
    <row r="1314" spans="24:35" x14ac:dyDescent="0.25">
      <c r="X1314" t="str">
        <v>Senegal</v>
      </c>
      <c r="Y1314">
        <v>59.7</v>
      </c>
      <c r="Z1314" s="8">
        <v>59.595813793088716</v>
      </c>
      <c r="AA1314" s="8">
        <v>0.10418620691128666</v>
      </c>
      <c r="AB1314" s="8">
        <v>0.10496187512890394</v>
      </c>
      <c r="AC1314" s="8">
        <v>7.3899996228600625E-3</v>
      </c>
      <c r="AD1314" s="8">
        <v>2.9081901264690721E-2</v>
      </c>
      <c r="AE1314" s="8">
        <v>3.3140401087706948E-7</v>
      </c>
      <c r="AF1314" s="8">
        <v>0.81442193874053515</v>
      </c>
      <c r="AG1314" s="8">
        <v>0.74875819705991342</v>
      </c>
      <c r="AH1314" s="8">
        <v>0.17053416450873041</v>
      </c>
      <c r="AI1314" s="8">
        <v>0.10496187512890394</v>
      </c>
    </row>
    <row r="1315" spans="24:35" x14ac:dyDescent="0.25">
      <c r="X1315" t="str">
        <v>Serbia</v>
      </c>
      <c r="Y1315">
        <v>75.400000000000006</v>
      </c>
      <c r="Z1315" s="8">
        <v>74.354168471492741</v>
      </c>
      <c r="AA1315" s="8">
        <v>1.0458315285072644</v>
      </c>
      <c r="AB1315" s="8">
        <v>1.0523260160428314</v>
      </c>
      <c r="AC1315" s="8">
        <v>6.1715546670497584E-3</v>
      </c>
      <c r="AD1315" s="8">
        <v>0.29174801548511814</v>
      </c>
      <c r="AE1315" s="8">
        <v>2.7819247451475027E-5</v>
      </c>
      <c r="AF1315" s="8">
        <v>0.81442193874053515</v>
      </c>
      <c r="AG1315" s="8">
        <v>0.75308592975054367</v>
      </c>
      <c r="AH1315" s="8">
        <v>0.54013703398778179</v>
      </c>
      <c r="AI1315" s="8">
        <v>1.0523260160428314</v>
      </c>
    </row>
    <row r="1316" spans="24:35" x14ac:dyDescent="0.25">
      <c r="X1316" t="str">
        <v>Serbia</v>
      </c>
      <c r="Y1316">
        <v>75.3</v>
      </c>
      <c r="Z1316" s="8">
        <v>74.583711130186103</v>
      </c>
      <c r="AA1316" s="8">
        <v>0.71628886981389428</v>
      </c>
      <c r="AB1316" s="8">
        <v>0.72055193014820251</v>
      </c>
      <c r="AC1316" s="8">
        <v>5.9163818122470015E-3</v>
      </c>
      <c r="AD1316" s="8">
        <v>0.19979224922767844</v>
      </c>
      <c r="AE1316" s="8">
        <v>1.2503654006246554E-5</v>
      </c>
      <c r="AF1316" s="8">
        <v>0.82933781119598415</v>
      </c>
      <c r="AG1316" s="8">
        <v>0.75424960022145038</v>
      </c>
      <c r="AH1316" s="8">
        <v>0.44698126272549549</v>
      </c>
      <c r="AI1316" s="8">
        <v>0.72055193014820251</v>
      </c>
    </row>
    <row r="1317" spans="24:35" x14ac:dyDescent="0.25">
      <c r="X1317" t="str">
        <v>Serbia</v>
      </c>
      <c r="Y1317">
        <v>74.900000000000006</v>
      </c>
      <c r="Z1317" s="8">
        <v>74.925813587296972</v>
      </c>
      <c r="AA1317" s="8">
        <v>-2.5813587296966034E-2</v>
      </c>
      <c r="AB1317" s="8">
        <v>-2.5911874022780713E-2</v>
      </c>
      <c r="AC1317" s="8">
        <v>3.79311530027768E-3</v>
      </c>
      <c r="AD1317" s="8">
        <v>-7.1924273651732167E-3</v>
      </c>
      <c r="AE1317" s="8">
        <v>1.0366779804388958E-8</v>
      </c>
      <c r="AF1317" s="8">
        <v>0.82933781119598415</v>
      </c>
      <c r="AG1317" s="8">
        <v>0.7548097284559232</v>
      </c>
      <c r="AH1317" s="8">
        <v>8.4808179824667956E-2</v>
      </c>
      <c r="AI1317" s="8">
        <v>-2.5911874022780713E-2</v>
      </c>
    </row>
    <row r="1318" spans="24:35" x14ac:dyDescent="0.25">
      <c r="X1318" t="str">
        <v>Serbia</v>
      </c>
      <c r="Y1318">
        <v>74.599999999999994</v>
      </c>
      <c r="Z1318" s="8">
        <v>74.462480254501173</v>
      </c>
      <c r="AA1318" s="8">
        <v>0.13751974549882107</v>
      </c>
      <c r="AB1318" s="8">
        <v>0.13803921179426534</v>
      </c>
      <c r="AC1318" s="8">
        <v>3.7631792350313279E-3</v>
      </c>
      <c r="AD1318" s="8">
        <v>3.8316484588924858E-2</v>
      </c>
      <c r="AE1318" s="8">
        <v>2.9188382433275006E-7</v>
      </c>
      <c r="AF1318" s="8">
        <v>0.82933781119598415</v>
      </c>
      <c r="AG1318" s="8">
        <v>0.75596787706120516</v>
      </c>
      <c r="AH1318" s="8">
        <v>0.19574596953430448</v>
      </c>
      <c r="AI1318" s="8">
        <v>0.13803921179426534</v>
      </c>
    </row>
    <row r="1319" spans="24:35" x14ac:dyDescent="0.25">
      <c r="X1319" t="str">
        <v>Serbia</v>
      </c>
      <c r="Y1319">
        <v>74.400000000000006</v>
      </c>
      <c r="Z1319" s="8">
        <v>73.74916338655224</v>
      </c>
      <c r="AA1319" s="8">
        <v>0.65083661344776544</v>
      </c>
      <c r="AB1319" s="8">
        <v>0.65417916826457401</v>
      </c>
      <c r="AC1319" s="8">
        <v>5.1095402895139129E-3</v>
      </c>
      <c r="AD1319" s="8">
        <v>0.18146222648334254</v>
      </c>
      <c r="AE1319" s="8">
        <v>8.9007259847051672E-6</v>
      </c>
      <c r="AF1319" s="8">
        <v>0.82933781119598415</v>
      </c>
      <c r="AG1319" s="8">
        <v>0.75869089544323653</v>
      </c>
      <c r="AH1319" s="8">
        <v>0.42598383359388481</v>
      </c>
      <c r="AI1319" s="8">
        <v>0.65417916826457401</v>
      </c>
    </row>
    <row r="1320" spans="24:35" x14ac:dyDescent="0.25">
      <c r="X1320" t="str">
        <v>Serbia</v>
      </c>
      <c r="Y1320">
        <v>74.099999999999994</v>
      </c>
      <c r="Z1320" s="8">
        <v>74.405433816487104</v>
      </c>
      <c r="AA1320" s="8">
        <v>-0.30543381648710977</v>
      </c>
      <c r="AB1320" s="8">
        <v>-0.30665917809520282</v>
      </c>
      <c r="AC1320" s="8">
        <v>3.9958419496990364E-3</v>
      </c>
      <c r="AD1320" s="8">
        <v>-8.5111537295019371E-2</v>
      </c>
      <c r="AE1320" s="8">
        <v>1.5295737409998025E-6</v>
      </c>
      <c r="AF1320" s="8">
        <v>0.83794453378675593</v>
      </c>
      <c r="AG1320" s="8">
        <v>0.75984705636034189</v>
      </c>
      <c r="AH1320" s="8">
        <v>0.29173881691509507</v>
      </c>
      <c r="AI1320" s="8">
        <v>-0.30665917809520282</v>
      </c>
    </row>
    <row r="1321" spans="24:35" x14ac:dyDescent="0.25">
      <c r="X1321" t="str">
        <v>Serbia</v>
      </c>
      <c r="Y1321">
        <v>74</v>
      </c>
      <c r="Z1321" s="8">
        <v>73.212303807886457</v>
      </c>
      <c r="AA1321" s="8">
        <v>0.78769619211354325</v>
      </c>
      <c r="AB1321" s="8">
        <v>0.79246138295446578</v>
      </c>
      <c r="AC1321" s="8">
        <v>6.013152114942022E-3</v>
      </c>
      <c r="AD1321" s="8">
        <v>0.21972036853206445</v>
      </c>
      <c r="AE1321" s="8">
        <v>1.537122886742145E-5</v>
      </c>
      <c r="AF1321" s="8">
        <v>0.83794453378675593</v>
      </c>
      <c r="AG1321" s="8">
        <v>0.76475093382967407</v>
      </c>
      <c r="AH1321" s="8">
        <v>0.4687433930543069</v>
      </c>
      <c r="AI1321" s="8">
        <v>0.79246138295446578</v>
      </c>
    </row>
    <row r="1322" spans="24:35" x14ac:dyDescent="0.25">
      <c r="X1322" t="str">
        <v>Serbia</v>
      </c>
      <c r="Y1322">
        <v>73.8</v>
      </c>
      <c r="Z1322" s="8">
        <v>73.370017529240059</v>
      </c>
      <c r="AA1322" s="8">
        <v>0.42998247075993845</v>
      </c>
      <c r="AB1322" s="8">
        <v>0.43257297417522678</v>
      </c>
      <c r="AC1322" s="8">
        <v>5.9885928385321014E-3</v>
      </c>
      <c r="AD1322" s="8">
        <v>0.11993804306408919</v>
      </c>
      <c r="AE1322" s="8">
        <v>4.5613535362792262E-6</v>
      </c>
      <c r="AF1322" s="8">
        <v>0.83794453378675593</v>
      </c>
      <c r="AG1322" s="8">
        <v>0.76637028744721314</v>
      </c>
      <c r="AH1322" s="8">
        <v>0.34632072283374726</v>
      </c>
      <c r="AI1322" s="8">
        <v>0.43257297417522678</v>
      </c>
    </row>
    <row r="1323" spans="24:35" x14ac:dyDescent="0.25">
      <c r="X1323" t="str">
        <v>Serbia</v>
      </c>
      <c r="Y1323">
        <v>73.599999999999994</v>
      </c>
      <c r="Z1323" s="8">
        <v>73.79243082809667</v>
      </c>
      <c r="AA1323" s="8">
        <v>-0.19243082809667555</v>
      </c>
      <c r="AB1323" s="8">
        <v>-0.19298500735813578</v>
      </c>
      <c r="AC1323" s="8">
        <v>2.8716182103814799E-3</v>
      </c>
      <c r="AD1323" s="8">
        <v>-5.3592127938842396E-2</v>
      </c>
      <c r="AE1323" s="8">
        <v>4.3533543908199184E-7</v>
      </c>
      <c r="AF1323" s="8">
        <v>0.83794453378675593</v>
      </c>
      <c r="AG1323" s="8">
        <v>0.7672377119974203</v>
      </c>
      <c r="AH1323" s="8">
        <v>0.23149973636883994</v>
      </c>
      <c r="AI1323" s="8">
        <v>-0.19298500735813578</v>
      </c>
    </row>
    <row r="1324" spans="24:35" x14ac:dyDescent="0.25">
      <c r="X1324" t="str">
        <v>Serbia</v>
      </c>
      <c r="Y1324">
        <v>73</v>
      </c>
      <c r="Z1324" s="8">
        <v>73.622932090198233</v>
      </c>
      <c r="AA1324" s="8">
        <v>-0.62293209019823337</v>
      </c>
      <c r="AB1324" s="8">
        <v>-0.6256605198484767</v>
      </c>
      <c r="AC1324" s="8">
        <v>4.3608787252615525E-3</v>
      </c>
      <c r="AD1324" s="8">
        <v>-0.17361674885912015</v>
      </c>
      <c r="AE1324" s="8">
        <v>6.9486701145293404E-6</v>
      </c>
      <c r="AF1324" s="8">
        <v>0.83794453378675593</v>
      </c>
      <c r="AG1324" s="8">
        <v>0.76865947438229965</v>
      </c>
      <c r="AH1324" s="8">
        <v>0.4166734319093553</v>
      </c>
      <c r="AI1324" s="8">
        <v>-0.6256605198484767</v>
      </c>
    </row>
    <row r="1325" spans="24:35" x14ac:dyDescent="0.25">
      <c r="X1325" t="str">
        <v>Serbia</v>
      </c>
      <c r="Y1325">
        <v>73</v>
      </c>
      <c r="Z1325" s="8">
        <v>73.198323319323492</v>
      </c>
      <c r="AA1325" s="8">
        <v>-0.19832331932349234</v>
      </c>
      <c r="AB1325" s="8">
        <v>-0.19875530157216997</v>
      </c>
      <c r="AC1325" s="8">
        <v>2.1734376153019867E-3</v>
      </c>
      <c r="AD1325" s="8">
        <v>-5.5213864352770897E-2</v>
      </c>
      <c r="AE1325" s="8">
        <v>3.4949004143757741E-7</v>
      </c>
      <c r="AF1325" s="8">
        <v>0.83794453378675593</v>
      </c>
      <c r="AG1325" s="8">
        <v>0.76902610765896873</v>
      </c>
      <c r="AH1325" s="8">
        <v>0.23497630593906887</v>
      </c>
      <c r="AI1325" s="8">
        <v>-0.19875530157216997</v>
      </c>
    </row>
    <row r="1326" spans="24:35" x14ac:dyDescent="0.25">
      <c r="X1326" t="str">
        <v>Seychelles</v>
      </c>
      <c r="Y1326">
        <v>73</v>
      </c>
      <c r="Z1326" s="8">
        <v>74.920197749082263</v>
      </c>
      <c r="AA1326" s="8">
        <v>-1.9201977490822628</v>
      </c>
      <c r="AB1326" s="8">
        <v>-1.930947123056596</v>
      </c>
      <c r="AC1326" s="8">
        <v>5.5668919391834272E-3</v>
      </c>
      <c r="AD1326" s="8">
        <v>-0.53550072176883701</v>
      </c>
      <c r="AE1326" s="8">
        <v>8.4489693810887957E-5</v>
      </c>
      <c r="AF1326" s="8">
        <v>0.83794453378675593</v>
      </c>
      <c r="AG1326" s="8">
        <v>0.76930545088321212</v>
      </c>
      <c r="AH1326" s="8">
        <v>0.73177914821948642</v>
      </c>
      <c r="AI1326" s="8">
        <v>-1.930947123056596</v>
      </c>
    </row>
    <row r="1327" spans="24:35" x14ac:dyDescent="0.25">
      <c r="X1327" t="str">
        <v>Seychelles</v>
      </c>
      <c r="Y1327">
        <v>72.900000000000006</v>
      </c>
      <c r="Z1327" s="8">
        <v>73.205722141785259</v>
      </c>
      <c r="AA1327" s="8">
        <v>-0.30572214178525314</v>
      </c>
      <c r="AB1327" s="8">
        <v>-0.30771560837955048</v>
      </c>
      <c r="AC1327" s="8">
        <v>6.4782758495581308E-3</v>
      </c>
      <c r="AD1327" s="8">
        <v>-8.5298246106403713E-2</v>
      </c>
      <c r="AE1327" s="8">
        <v>2.4969432425642278E-6</v>
      </c>
      <c r="AF1327" s="8">
        <v>0.83794453378675593</v>
      </c>
      <c r="AG1327" s="8">
        <v>0.77384608747510486</v>
      </c>
      <c r="AH1327" s="8">
        <v>0.29205863470612148</v>
      </c>
      <c r="AI1327" s="8">
        <v>-0.30771560837955048</v>
      </c>
    </row>
    <row r="1328" spans="24:35" x14ac:dyDescent="0.25">
      <c r="X1328" t="str">
        <v>Seychelles</v>
      </c>
      <c r="Y1328">
        <v>72.7</v>
      </c>
      <c r="Z1328" s="8">
        <v>72.630006114079833</v>
      </c>
      <c r="AA1328" s="8">
        <v>6.9993885920169419E-2</v>
      </c>
      <c r="AB1328" s="8">
        <v>7.0724346862459611E-2</v>
      </c>
      <c r="AC1328" s="8">
        <v>1.0328281202946252E-2</v>
      </c>
      <c r="AD1328" s="8">
        <v>1.9566647322315757E-2</v>
      </c>
      <c r="AE1328" s="8">
        <v>2.1028879248911483E-7</v>
      </c>
      <c r="AF1328" s="8">
        <v>0.83794453378675593</v>
      </c>
      <c r="AG1328" s="8">
        <v>0.77520284710876808</v>
      </c>
      <c r="AH1328" s="8">
        <v>0.13988083257657483</v>
      </c>
      <c r="AI1328" s="8">
        <v>7.0724346862459611E-2</v>
      </c>
    </row>
    <row r="1329" spans="24:35" x14ac:dyDescent="0.25">
      <c r="X1329" t="str">
        <v>Seychelles</v>
      </c>
      <c r="Y1329">
        <v>72.599999999999994</v>
      </c>
      <c r="Z1329" s="8">
        <v>72.004258432374144</v>
      </c>
      <c r="AA1329" s="8">
        <v>0.59574156762585062</v>
      </c>
      <c r="AB1329" s="8">
        <v>0.5984913938997114</v>
      </c>
      <c r="AC1329" s="8">
        <v>4.5945961828176667E-3</v>
      </c>
      <c r="AD1329" s="8">
        <v>0.16605799832503182</v>
      </c>
      <c r="AE1329" s="8">
        <v>6.6990520102760922E-6</v>
      </c>
      <c r="AF1329" s="8">
        <v>0.83794453378675593</v>
      </c>
      <c r="AG1329" s="8">
        <v>0.77558968340026235</v>
      </c>
      <c r="AH1329" s="8">
        <v>0.40750214517844174</v>
      </c>
      <c r="AI1329" s="8">
        <v>0.5984913938997114</v>
      </c>
    </row>
    <row r="1330" spans="24:35" x14ac:dyDescent="0.25">
      <c r="X1330" t="str">
        <v>Seychelles</v>
      </c>
      <c r="Y1330">
        <v>72.400000000000006</v>
      </c>
      <c r="Z1330" s="8">
        <v>74.140827920352336</v>
      </c>
      <c r="AA1330" s="8">
        <v>-1.7408279203523307</v>
      </c>
      <c r="AB1330" s="8">
        <v>-1.7481910113059314</v>
      </c>
      <c r="AC1330" s="8">
        <v>4.2118343510417046E-3</v>
      </c>
      <c r="AD1330" s="8">
        <v>-0.48514801074491309</v>
      </c>
      <c r="AE1330" s="8">
        <v>5.2396132373918228E-5</v>
      </c>
      <c r="AF1330" s="8">
        <v>0.83794453378675593</v>
      </c>
      <c r="AG1330" s="8">
        <v>0.77576654105572973</v>
      </c>
      <c r="AH1330" s="8">
        <v>0.69652567127487341</v>
      </c>
      <c r="AI1330" s="8">
        <v>-1.7481910113059314</v>
      </c>
    </row>
    <row r="1331" spans="24:35" x14ac:dyDescent="0.25">
      <c r="X1331" t="str">
        <v>Seychelles</v>
      </c>
      <c r="Y1331">
        <v>72.3</v>
      </c>
      <c r="Z1331" s="8">
        <v>71.367086930635764</v>
      </c>
      <c r="AA1331" s="8">
        <v>0.93291306936423268</v>
      </c>
      <c r="AB1331" s="8">
        <v>0.93621643998801785</v>
      </c>
      <c r="AC1331" s="8">
        <v>3.5284262086097847E-3</v>
      </c>
      <c r="AD1331" s="8">
        <v>0.25990259272073329</v>
      </c>
      <c r="AE1331" s="8">
        <v>1.2588783017928596E-5</v>
      </c>
      <c r="AF1331" s="8">
        <v>0.83794453378675593</v>
      </c>
      <c r="AG1331" s="8">
        <v>0.77576721647057556</v>
      </c>
      <c r="AH1331" s="8">
        <v>0.5098064267158009</v>
      </c>
      <c r="AI1331" s="8">
        <v>0.93621643998801785</v>
      </c>
    </row>
    <row r="1332" spans="24:35" x14ac:dyDescent="0.25">
      <c r="X1332" t="str">
        <v>Seychelles</v>
      </c>
      <c r="Y1332">
        <v>72.2</v>
      </c>
      <c r="Z1332" s="8">
        <v>71.608689073789563</v>
      </c>
      <c r="AA1332" s="8">
        <v>0.5913109262104399</v>
      </c>
      <c r="AB1332" s="8">
        <v>0.59417211122276503</v>
      </c>
      <c r="AC1332" s="8">
        <v>4.8154145209491749E-3</v>
      </c>
      <c r="AD1332" s="8">
        <v>0.16484127895643255</v>
      </c>
      <c r="AE1332" s="8">
        <v>6.9200365355034195E-6</v>
      </c>
      <c r="AF1332" s="8">
        <v>0.83794453378675593</v>
      </c>
      <c r="AG1332" s="8">
        <v>0.77658229082408514</v>
      </c>
      <c r="AH1332" s="8">
        <v>0.40600650112582254</v>
      </c>
      <c r="AI1332" s="8">
        <v>0.59417211122276503</v>
      </c>
    </row>
    <row r="1333" spans="24:35" x14ac:dyDescent="0.25">
      <c r="X1333" t="str">
        <v>Seychelles</v>
      </c>
      <c r="Y1333">
        <v>72.2</v>
      </c>
      <c r="Z1333" s="8">
        <v>71.475655645977909</v>
      </c>
      <c r="AA1333" s="8">
        <v>0.72434435402209374</v>
      </c>
      <c r="AB1333" s="8">
        <v>0.72771375117965575</v>
      </c>
      <c r="AC1333" s="8">
        <v>4.6301133544612667E-3</v>
      </c>
      <c r="AD1333" s="8">
        <v>0.20190855572228453</v>
      </c>
      <c r="AE1333" s="8">
        <v>9.9807452182827933E-6</v>
      </c>
      <c r="AF1333" s="8">
        <v>0.83794453378675593</v>
      </c>
      <c r="AG1333" s="8">
        <v>0.77661631205995352</v>
      </c>
      <c r="AH1333" s="8">
        <v>0.44934235914532311</v>
      </c>
      <c r="AI1333" s="8">
        <v>0.72771375117965575</v>
      </c>
    </row>
    <row r="1334" spans="24:35" x14ac:dyDescent="0.25">
      <c r="X1334" t="str">
        <v>Seychelles</v>
      </c>
      <c r="Y1334">
        <v>72.2</v>
      </c>
      <c r="Z1334" s="8">
        <v>70.080751825020783</v>
      </c>
      <c r="AA1334" s="8">
        <v>2.1192481749792194</v>
      </c>
      <c r="AB1334" s="8">
        <v>2.1333082755063897</v>
      </c>
      <c r="AC1334" s="8">
        <v>6.5907495361084761E-3</v>
      </c>
      <c r="AD1334" s="8">
        <v>0.59131597181626572</v>
      </c>
      <c r="AE1334" s="8">
        <v>1.2209341083884516E-4</v>
      </c>
      <c r="AF1334" s="8">
        <v>0.83794453378675593</v>
      </c>
      <c r="AG1334" s="8">
        <v>0.77802363028429167</v>
      </c>
      <c r="AH1334" s="8">
        <v>0.76897072234010688</v>
      </c>
      <c r="AI1334" s="8">
        <v>2.1333082755063897</v>
      </c>
    </row>
    <row r="1335" spans="24:35" x14ac:dyDescent="0.25">
      <c r="X1335" t="str">
        <v>Seychelles</v>
      </c>
      <c r="Y1335">
        <v>72.2</v>
      </c>
      <c r="Z1335" s="8">
        <v>69.018970768978562</v>
      </c>
      <c r="AA1335" s="8">
        <v>3.1810292310214408</v>
      </c>
      <c r="AB1335" s="8">
        <v>3.2011117328154559</v>
      </c>
      <c r="AC1335" s="8">
        <v>6.2736022576606858E-3</v>
      </c>
      <c r="AD1335" s="8">
        <v>0.88743415250894597</v>
      </c>
      <c r="AE1335" s="8">
        <v>2.6167897513778871E-4</v>
      </c>
      <c r="AF1335" s="8">
        <v>0.83794453378675593</v>
      </c>
      <c r="AG1335" s="8">
        <v>0.77898024838793112</v>
      </c>
      <c r="AH1335" s="8">
        <v>0.94203723520301785</v>
      </c>
      <c r="AI1335" s="8">
        <v>3.2011117328154559</v>
      </c>
    </row>
    <row r="1336" spans="24:35" x14ac:dyDescent="0.25">
      <c r="X1336" t="str">
        <v>Seychelles</v>
      </c>
      <c r="Y1336">
        <v>72.099999999999994</v>
      </c>
      <c r="Z1336" s="8">
        <v>70.093927518894262</v>
      </c>
      <c r="AA1336" s="8">
        <v>2.0060724811057327</v>
      </c>
      <c r="AB1336" s="8">
        <v>2.0126390601333854</v>
      </c>
      <c r="AC1336" s="8">
        <v>3.2626709665554902E-3</v>
      </c>
      <c r="AD1336" s="8">
        <v>0.55880225558130137</v>
      </c>
      <c r="AE1336" s="8">
        <v>5.3796652790810805E-5</v>
      </c>
      <c r="AF1336" s="8">
        <v>0.873012700415573</v>
      </c>
      <c r="AG1336" s="8">
        <v>0.78368691089706122</v>
      </c>
      <c r="AH1336" s="8">
        <v>0.74753077233067899</v>
      </c>
      <c r="AI1336" s="8">
        <v>2.0126390601333854</v>
      </c>
    </row>
    <row r="1337" spans="24:35" x14ac:dyDescent="0.25">
      <c r="X1337" t="str">
        <v>Seychelles</v>
      </c>
      <c r="Y1337">
        <v>72.099999999999994</v>
      </c>
      <c r="Z1337" s="8">
        <v>70.372609427306656</v>
      </c>
      <c r="AA1337" s="8">
        <v>1.7273905726933378</v>
      </c>
      <c r="AB1337" s="8">
        <v>1.7323861458556973</v>
      </c>
      <c r="AC1337" s="8">
        <v>2.8836372158193902E-3</v>
      </c>
      <c r="AD1337" s="8">
        <v>0.48108245140303146</v>
      </c>
      <c r="AE1337" s="8">
        <v>3.5227368981136017E-5</v>
      </c>
      <c r="AF1337" s="8">
        <v>0.873012700415573</v>
      </c>
      <c r="AG1337" s="8">
        <v>0.78423276743727799</v>
      </c>
      <c r="AH1337" s="8">
        <v>0.69360107511669233</v>
      </c>
      <c r="AI1337" s="8">
        <v>1.7323861458556973</v>
      </c>
    </row>
    <row r="1338" spans="24:35" x14ac:dyDescent="0.25">
      <c r="X1338" t="str">
        <v>Seychelles</v>
      </c>
      <c r="Y1338">
        <v>72.099999999999994</v>
      </c>
      <c r="Z1338" s="8">
        <v>69.974401224012468</v>
      </c>
      <c r="AA1338" s="8">
        <v>2.1255987759875268</v>
      </c>
      <c r="AB1338" s="8">
        <v>2.1385592599183028</v>
      </c>
      <c r="AC1338" s="8">
        <v>6.0603810114997839E-3</v>
      </c>
      <c r="AD1338" s="8">
        <v>0.59292966886382936</v>
      </c>
      <c r="AE1338" s="8">
        <v>1.1282171306123294E-4</v>
      </c>
      <c r="AF1338" s="8">
        <v>0.873012700415573</v>
      </c>
      <c r="AG1338" s="8">
        <v>0.78475112307582406</v>
      </c>
      <c r="AH1338" s="8">
        <v>0.77001926525498654</v>
      </c>
      <c r="AI1338" s="8">
        <v>2.1385592599183028</v>
      </c>
    </row>
    <row r="1339" spans="24:35" x14ac:dyDescent="0.25">
      <c r="X1339" t="str">
        <v>Seychelles</v>
      </c>
      <c r="Y1339">
        <v>72</v>
      </c>
      <c r="Z1339" s="8">
        <v>70.278886023931634</v>
      </c>
      <c r="AA1339" s="8">
        <v>1.7211139760683665</v>
      </c>
      <c r="AB1339" s="8">
        <v>1.7257722564553744</v>
      </c>
      <c r="AC1339" s="8">
        <v>2.6992439874862963E-3</v>
      </c>
      <c r="AD1339" s="8">
        <v>0.47929008939774898</v>
      </c>
      <c r="AE1339" s="8">
        <v>3.2723465565852856E-5</v>
      </c>
      <c r="AF1339" s="8">
        <v>0.873012700415573</v>
      </c>
      <c r="AG1339" s="8">
        <v>0.78857842661573063</v>
      </c>
      <c r="AH1339" s="8">
        <v>0.69230779960776767</v>
      </c>
      <c r="AI1339" s="8">
        <v>1.7257722564553744</v>
      </c>
    </row>
    <row r="1340" spans="24:35" x14ac:dyDescent="0.25">
      <c r="X1340" t="str">
        <v>Seychelles</v>
      </c>
      <c r="Y1340">
        <v>71.8</v>
      </c>
      <c r="Z1340" s="8">
        <v>63.259827922529034</v>
      </c>
      <c r="AA1340" s="8">
        <v>8.5401720774709631</v>
      </c>
      <c r="AB1340" s="8">
        <v>8.7726697026750315</v>
      </c>
      <c r="AC1340" s="8">
        <v>2.6502493891132604E-2</v>
      </c>
      <c r="AD1340" s="8">
        <v>2.4071385692980343</v>
      </c>
      <c r="AE1340" s="8">
        <v>8.3023393735982016E-3</v>
      </c>
      <c r="AF1340" s="8">
        <v>0.88194836619248052</v>
      </c>
      <c r="AG1340" s="8">
        <v>0.78869963246884911</v>
      </c>
      <c r="AH1340" s="8">
        <v>1.5514955911307109</v>
      </c>
      <c r="AI1340" s="8">
        <v>8.7726697026750315</v>
      </c>
    </row>
    <row r="1341" spans="24:35" x14ac:dyDescent="0.25">
      <c r="X1341" t="str">
        <v>Sierra Leone</v>
      </c>
      <c r="Y1341">
        <v>48.1</v>
      </c>
      <c r="Z1341" s="8">
        <v>60.303794862651472</v>
      </c>
      <c r="AA1341" s="8">
        <v>-12.203794862651471</v>
      </c>
      <c r="AB1341" s="8">
        <v>-12.359632033096968</v>
      </c>
      <c r="AC1341" s="8">
        <v>1.2608560677873934E-2</v>
      </c>
      <c r="AD1341" s="8">
        <v>-3.4154828724569519</v>
      </c>
      <c r="AE1341" s="8">
        <v>7.8401934369167516E-3</v>
      </c>
      <c r="AF1341" s="8">
        <v>0.88194836619248052</v>
      </c>
      <c r="AG1341" s="8">
        <v>0.78945610642516406</v>
      </c>
      <c r="AH1341" s="8">
        <v>1.8481025059387133</v>
      </c>
      <c r="AI1341" s="8">
        <v>-12.359632033096968</v>
      </c>
    </row>
    <row r="1342" spans="24:35" x14ac:dyDescent="0.25">
      <c r="X1342" t="str">
        <v>Sierra Leone</v>
      </c>
      <c r="Y1342">
        <v>54</v>
      </c>
      <c r="Z1342" s="8">
        <v>66.972708355293122</v>
      </c>
      <c r="AA1342" s="8">
        <v>-12.972708355293122</v>
      </c>
      <c r="AB1342" s="8">
        <v>-13.088446464596611</v>
      </c>
      <c r="AC1342" s="8">
        <v>8.8427690495242444E-3</v>
      </c>
      <c r="AD1342" s="8">
        <v>-3.6237753759145934</v>
      </c>
      <c r="AE1342" s="8">
        <v>6.1661582586797891E-3</v>
      </c>
      <c r="AF1342" s="8">
        <v>0.88194836619248052</v>
      </c>
      <c r="AG1342" s="8">
        <v>0.78957057582757295</v>
      </c>
      <c r="AH1342" s="8">
        <v>1.9036216472594005</v>
      </c>
      <c r="AI1342" s="8">
        <v>-13.088446464596611</v>
      </c>
    </row>
    <row r="1343" spans="24:35" x14ac:dyDescent="0.25">
      <c r="X1343" t="str">
        <v>Sierra Leone</v>
      </c>
      <c r="Y1343">
        <v>49.7</v>
      </c>
      <c r="Z1343" s="8">
        <v>60.478893651205681</v>
      </c>
      <c r="AA1343" s="8">
        <v>-10.778893651205678</v>
      </c>
      <c r="AB1343" s="8">
        <v>-10.888081156721153</v>
      </c>
      <c r="AC1343" s="8">
        <v>1.0028167860236321E-2</v>
      </c>
      <c r="AD1343" s="8">
        <v>-3.0127608553572469</v>
      </c>
      <c r="AE1343" s="8">
        <v>4.8392100805053975E-3</v>
      </c>
      <c r="AF1343" s="8">
        <v>0.88194836619248052</v>
      </c>
      <c r="AG1343" s="8">
        <v>0.79153256036126707</v>
      </c>
      <c r="AH1343" s="8">
        <v>1.7357306402081076</v>
      </c>
      <c r="AI1343" s="8">
        <v>-10.888081156721153</v>
      </c>
    </row>
    <row r="1344" spans="24:35" x14ac:dyDescent="0.25">
      <c r="X1344" t="str">
        <v>Sierra Leone</v>
      </c>
      <c r="Y1344">
        <v>48.9</v>
      </c>
      <c r="Z1344" s="8">
        <v>59.571922746798037</v>
      </c>
      <c r="AA1344" s="8">
        <v>-10.671922746798039</v>
      </c>
      <c r="AB1344" s="8">
        <v>-10.790710861155178</v>
      </c>
      <c r="AC1344" s="8">
        <v>1.100836783466768E-2</v>
      </c>
      <c r="AD1344" s="8">
        <v>-2.984339698104892</v>
      </c>
      <c r="AE1344" s="8">
        <v>5.2176293769756292E-3</v>
      </c>
      <c r="AF1344" s="8">
        <v>0.89095501331493132</v>
      </c>
      <c r="AG1344" s="8">
        <v>0.79703960112791605</v>
      </c>
      <c r="AH1344" s="8">
        <v>1.7275241526835137</v>
      </c>
      <c r="AI1344" s="8">
        <v>-10.790710861155178</v>
      </c>
    </row>
    <row r="1345" spans="24:35" x14ac:dyDescent="0.25">
      <c r="X1345" t="str">
        <v>Sierra Leone</v>
      </c>
      <c r="Y1345">
        <v>48.1</v>
      </c>
      <c r="Z1345" s="8">
        <v>58.084330561354058</v>
      </c>
      <c r="AA1345" s="8">
        <v>-9.9843305613540565</v>
      </c>
      <c r="AB1345" s="8">
        <v>-10.058371525694923</v>
      </c>
      <c r="AC1345" s="8">
        <v>7.3611284045060135E-3</v>
      </c>
      <c r="AD1345" s="8">
        <v>-2.7869245027896805</v>
      </c>
      <c r="AE1345" s="8">
        <v>3.0314465990037994E-3</v>
      </c>
      <c r="AF1345" s="8">
        <v>0.89095501331493132</v>
      </c>
      <c r="AG1345" s="8">
        <v>0.79798115167619343</v>
      </c>
      <c r="AH1345" s="8">
        <v>1.6694084289920428</v>
      </c>
      <c r="AI1345" s="8">
        <v>-10.058371525694923</v>
      </c>
    </row>
    <row r="1346" spans="24:35" x14ac:dyDescent="0.25">
      <c r="X1346" t="str">
        <v>Sierra Leone</v>
      </c>
      <c r="Y1346">
        <v>47.1</v>
      </c>
      <c r="Z1346" s="8">
        <v>58.473288084686892</v>
      </c>
      <c r="AA1346" s="8">
        <v>-11.373288084686891</v>
      </c>
      <c r="AB1346" s="8">
        <v>-11.529853242400417</v>
      </c>
      <c r="AC1346" s="8">
        <v>1.3579111062555901E-2</v>
      </c>
      <c r="AD1346" s="8">
        <v>-3.1846140107056757</v>
      </c>
      <c r="AE1346" s="8">
        <v>7.3479988865385757E-3</v>
      </c>
      <c r="AF1346" s="8">
        <v>0.89095501331493132</v>
      </c>
      <c r="AG1346" s="8">
        <v>0.79881175267637272</v>
      </c>
      <c r="AH1346" s="8">
        <v>1.7845486854400123</v>
      </c>
      <c r="AI1346" s="8">
        <v>-11.529853242400417</v>
      </c>
    </row>
    <row r="1347" spans="24:35" x14ac:dyDescent="0.25">
      <c r="X1347" t="str">
        <v>Sierra Leone</v>
      </c>
      <c r="Y1347">
        <v>46.2</v>
      </c>
      <c r="Z1347" s="8">
        <v>56.236588118902695</v>
      </c>
      <c r="AA1347" s="8">
        <v>-10.036588118902692</v>
      </c>
      <c r="AB1347" s="8">
        <v>-10.11962477414566</v>
      </c>
      <c r="AC1347" s="8">
        <v>8.2055073282079199E-3</v>
      </c>
      <c r="AD1347" s="8">
        <v>-2.8027034462765874</v>
      </c>
      <c r="AE1347" s="8">
        <v>3.4204593969745403E-3</v>
      </c>
      <c r="AF1347" s="8">
        <v>0.89095501331493132</v>
      </c>
      <c r="AG1347" s="8">
        <v>0.79981524261897985</v>
      </c>
      <c r="AH1347" s="8">
        <v>1.6741276672573653</v>
      </c>
      <c r="AI1347" s="8">
        <v>-10.11962477414566</v>
      </c>
    </row>
    <row r="1348" spans="24:35" x14ac:dyDescent="0.25">
      <c r="X1348" t="str">
        <v>Sierra Leone</v>
      </c>
      <c r="Y1348">
        <v>45.3</v>
      </c>
      <c r="Z1348" s="8">
        <v>62.317624399133031</v>
      </c>
      <c r="AA1348" s="8">
        <v>-17.017624399133034</v>
      </c>
      <c r="AB1348" s="8">
        <v>-17.183808823256719</v>
      </c>
      <c r="AC1348" s="8">
        <v>9.6709888845346696E-3</v>
      </c>
      <c r="AD1348" s="8">
        <v>-4.7556630357299623</v>
      </c>
      <c r="AE1348" s="8">
        <v>1.1624115897417825E-2</v>
      </c>
      <c r="AF1348" s="8">
        <v>0.89095501331493132</v>
      </c>
      <c r="AG1348" s="8">
        <v>0.79994364841586407</v>
      </c>
      <c r="AH1348" s="8">
        <v>2.1807482742696283</v>
      </c>
      <c r="AI1348" s="8">
        <v>-17.183808823256719</v>
      </c>
    </row>
    <row r="1349" spans="24:35" x14ac:dyDescent="0.25">
      <c r="X1349" t="str">
        <v>Solomon Islands</v>
      </c>
      <c r="Y1349">
        <v>68.8</v>
      </c>
      <c r="Z1349" s="8">
        <v>67.154402797264822</v>
      </c>
      <c r="AA1349" s="8">
        <v>1.6455972027351748</v>
      </c>
      <c r="AB1349" s="8">
        <v>1.6521475012859548</v>
      </c>
      <c r="AC1349" s="8">
        <v>3.964717766229444E-3</v>
      </c>
      <c r="AD1349" s="8">
        <v>0.4585514498530851</v>
      </c>
      <c r="AE1349" s="8">
        <v>4.4051438541492951E-5</v>
      </c>
      <c r="AF1349" s="8">
        <v>0.89095501331493132</v>
      </c>
      <c r="AG1349" s="8">
        <v>0.80080444497004943</v>
      </c>
      <c r="AH1349" s="8">
        <v>0.67716427095135867</v>
      </c>
      <c r="AI1349" s="8">
        <v>1.6521475012859548</v>
      </c>
    </row>
    <row r="1350" spans="24:35" x14ac:dyDescent="0.25">
      <c r="X1350" t="str">
        <v>Solomon Islands</v>
      </c>
      <c r="Y1350">
        <v>68.8</v>
      </c>
      <c r="Z1350" s="8">
        <v>67.122611683958951</v>
      </c>
      <c r="AA1350" s="8">
        <v>1.6773883160410463</v>
      </c>
      <c r="AB1350" s="8">
        <v>1.6847837842348756</v>
      </c>
      <c r="AC1350" s="8">
        <v>4.3895651555002331E-3</v>
      </c>
      <c r="AD1350" s="8">
        <v>0.4675098715314287</v>
      </c>
      <c r="AE1350" s="8">
        <v>5.0717756005710138E-5</v>
      </c>
      <c r="AF1350" s="8">
        <v>0.90460220385671419</v>
      </c>
      <c r="AG1350" s="8">
        <v>0.80101265904459262</v>
      </c>
      <c r="AH1350" s="8">
        <v>0.68374693529947805</v>
      </c>
      <c r="AI1350" s="8">
        <v>1.6847837842348756</v>
      </c>
    </row>
    <row r="1351" spans="24:35" x14ac:dyDescent="0.25">
      <c r="X1351" t="str">
        <v>Solomon Islands</v>
      </c>
      <c r="Y1351">
        <v>68.7</v>
      </c>
      <c r="Z1351" s="8">
        <v>67.090272451813249</v>
      </c>
      <c r="AA1351" s="8">
        <v>1.6097275481867541</v>
      </c>
      <c r="AB1351" s="8">
        <v>1.6172322948807369</v>
      </c>
      <c r="AC1351" s="8">
        <v>4.6404877751568315E-3</v>
      </c>
      <c r="AD1351" s="8">
        <v>0.44870848560791371</v>
      </c>
      <c r="AE1351" s="8">
        <v>4.9403603331703141E-5</v>
      </c>
      <c r="AF1351" s="8">
        <v>0.90460220385671419</v>
      </c>
      <c r="AG1351" s="8">
        <v>0.80222657672457864</v>
      </c>
      <c r="AH1351" s="8">
        <v>0.66985706356499197</v>
      </c>
      <c r="AI1351" s="8">
        <v>1.6172322948807369</v>
      </c>
    </row>
    <row r="1352" spans="24:35" x14ac:dyDescent="0.25">
      <c r="X1352" t="str">
        <v>Solomon Islands</v>
      </c>
      <c r="Y1352">
        <v>68.5</v>
      </c>
      <c r="Z1352" s="8">
        <v>66.910131495999252</v>
      </c>
      <c r="AA1352" s="8">
        <v>1.5898685040007479</v>
      </c>
      <c r="AB1352" s="8">
        <v>1.5967099256489614</v>
      </c>
      <c r="AC1352" s="8">
        <v>4.2846991418512091E-3</v>
      </c>
      <c r="AD1352" s="8">
        <v>0.44309363064661328</v>
      </c>
      <c r="AE1352" s="8">
        <v>4.4465437029343773E-5</v>
      </c>
      <c r="AF1352" s="8">
        <v>0.90460220385671419</v>
      </c>
      <c r="AG1352" s="8">
        <v>0.80650668296600359</v>
      </c>
      <c r="AH1352" s="8">
        <v>0.66565278535180283</v>
      </c>
      <c r="AI1352" s="8">
        <v>1.5967099256489614</v>
      </c>
    </row>
    <row r="1353" spans="24:35" x14ac:dyDescent="0.25">
      <c r="X1353" t="str">
        <v>Solomon Islands</v>
      </c>
      <c r="Y1353">
        <v>68.3</v>
      </c>
      <c r="Z1353" s="8">
        <v>65.927670859244657</v>
      </c>
      <c r="AA1353" s="8">
        <v>2.3723291407553404</v>
      </c>
      <c r="AB1353" s="8">
        <v>2.4180542562696425</v>
      </c>
      <c r="AC1353" s="8">
        <v>1.8909879873763705E-2</v>
      </c>
      <c r="AD1353" s="8">
        <v>0.66607385092146154</v>
      </c>
      <c r="AE1353" s="8">
        <v>4.5006064185635855E-4</v>
      </c>
      <c r="AF1353" s="8">
        <v>0.91148934236618206</v>
      </c>
      <c r="AG1353" s="8">
        <v>0.80657283304924843</v>
      </c>
      <c r="AH1353" s="8">
        <v>0.81613347616763121</v>
      </c>
      <c r="AI1353" s="8">
        <v>2.4180542562696425</v>
      </c>
    </row>
    <row r="1354" spans="24:35" x14ac:dyDescent="0.25">
      <c r="X1354" t="str">
        <v>Solomon Islands</v>
      </c>
      <c r="Y1354">
        <v>68.099999999999994</v>
      </c>
      <c r="Z1354" s="8">
        <v>66.721382039611029</v>
      </c>
      <c r="AA1354" s="8">
        <v>1.378617960388965</v>
      </c>
      <c r="AB1354" s="8">
        <v>1.3849050003747272</v>
      </c>
      <c r="AC1354" s="8">
        <v>4.5396904365721941E-3</v>
      </c>
      <c r="AD1354" s="8">
        <v>0.38426767217230712</v>
      </c>
      <c r="AE1354" s="8">
        <v>3.5441850427106335E-5</v>
      </c>
      <c r="AF1354" s="8">
        <v>0.91148934236618206</v>
      </c>
      <c r="AG1354" s="8">
        <v>0.80706109040826524</v>
      </c>
      <c r="AH1354" s="8">
        <v>0.61989327482422896</v>
      </c>
      <c r="AI1354" s="8">
        <v>1.3849050003747272</v>
      </c>
    </row>
    <row r="1355" spans="24:35" x14ac:dyDescent="0.25">
      <c r="X1355" t="str">
        <v>Solomon Islands</v>
      </c>
      <c r="Y1355">
        <v>68</v>
      </c>
      <c r="Z1355" s="8">
        <v>66.23485113595197</v>
      </c>
      <c r="AA1355" s="8">
        <v>1.7651488640480295</v>
      </c>
      <c r="AB1355" s="8">
        <v>1.771791367329038</v>
      </c>
      <c r="AC1355" s="8">
        <v>3.7490324219278536E-3</v>
      </c>
      <c r="AD1355" s="8">
        <v>0.49181169434413569</v>
      </c>
      <c r="AE1355" s="8">
        <v>4.7906510880070668E-5</v>
      </c>
      <c r="AF1355" s="8">
        <v>0.91148934236618206</v>
      </c>
      <c r="AG1355" s="8">
        <v>0.80712841557163273</v>
      </c>
      <c r="AH1355" s="8">
        <v>0.7012928734445657</v>
      </c>
      <c r="AI1355" s="8">
        <v>1.771791367329038</v>
      </c>
    </row>
    <row r="1356" spans="24:35" x14ac:dyDescent="0.25">
      <c r="X1356" t="str">
        <v>Solomon Islands</v>
      </c>
      <c r="Y1356">
        <v>67.599999999999994</v>
      </c>
      <c r="Z1356" s="8">
        <v>68.52631091175769</v>
      </c>
      <c r="AA1356" s="8">
        <v>-0.92631091175769598</v>
      </c>
      <c r="AB1356" s="8">
        <v>-0.94529982794875811</v>
      </c>
      <c r="AC1356" s="8">
        <v>2.0087717811466121E-2</v>
      </c>
      <c r="AD1356" s="8">
        <v>-0.2602346195657641</v>
      </c>
      <c r="AE1356" s="8">
        <v>7.306677502429929E-5</v>
      </c>
      <c r="AF1356" s="8">
        <v>0.91841998904288702</v>
      </c>
      <c r="AG1356" s="8">
        <v>0.80902800202932945</v>
      </c>
      <c r="AH1356" s="8">
        <v>0.51013196289368512</v>
      </c>
      <c r="AI1356" s="8">
        <v>-0.94529982794875811</v>
      </c>
    </row>
    <row r="1357" spans="24:35" x14ac:dyDescent="0.25">
      <c r="X1357" t="str">
        <v>Solomon Islands</v>
      </c>
      <c r="Y1357">
        <v>67.599999999999994</v>
      </c>
      <c r="Z1357" s="8">
        <v>68.790462399579638</v>
      </c>
      <c r="AA1357" s="8">
        <v>-1.1904623995796442</v>
      </c>
      <c r="AB1357" s="8">
        <v>-1.1993733729959084</v>
      </c>
      <c r="AC1357" s="8">
        <v>7.4296908843369518E-3</v>
      </c>
      <c r="AD1357" s="8">
        <v>-0.3323050449779148</v>
      </c>
      <c r="AE1357" s="8">
        <v>4.350405442788386E-5</v>
      </c>
      <c r="AF1357" s="8">
        <v>0.91841998904288702</v>
      </c>
      <c r="AG1357" s="8">
        <v>0.8092895459478302</v>
      </c>
      <c r="AH1357" s="8">
        <v>0.57645905750357918</v>
      </c>
      <c r="AI1357" s="8">
        <v>-1.1993733729959084</v>
      </c>
    </row>
    <row r="1358" spans="24:35" x14ac:dyDescent="0.25">
      <c r="X1358" t="str">
        <v>Solomon Islands</v>
      </c>
      <c r="Y1358">
        <v>67.400000000000006</v>
      </c>
      <c r="Z1358" s="8">
        <v>67.497017900133898</v>
      </c>
      <c r="AA1358" s="8">
        <v>-9.7017900133891999E-2</v>
      </c>
      <c r="AB1358" s="8">
        <v>-9.8754153977951828E-2</v>
      </c>
      <c r="AC1358" s="8">
        <v>1.7581577828589091E-2</v>
      </c>
      <c r="AD1358" s="8">
        <v>-2.7221090122299386E-2</v>
      </c>
      <c r="AE1358" s="8">
        <v>6.979411032882245E-7</v>
      </c>
      <c r="AF1358" s="8">
        <v>0.91841998904288702</v>
      </c>
      <c r="AG1358" s="8">
        <v>0.81010925870292483</v>
      </c>
      <c r="AH1358" s="8">
        <v>0.16498815146033785</v>
      </c>
      <c r="AI1358" s="8">
        <v>-9.8754153977951828E-2</v>
      </c>
    </row>
    <row r="1359" spans="24:35" x14ac:dyDescent="0.25">
      <c r="X1359" t="str">
        <v>Solomon Islands</v>
      </c>
      <c r="Y1359">
        <v>67.099999999999994</v>
      </c>
      <c r="Z1359" s="8">
        <v>66.522638776379438</v>
      </c>
      <c r="AA1359" s="8">
        <v>0.57736122362055653</v>
      </c>
      <c r="AB1359" s="8">
        <v>0.58981125487637043</v>
      </c>
      <c r="AC1359" s="8">
        <v>2.1108500648098945E-2</v>
      </c>
      <c r="AD1359" s="8">
        <v>0.1622864371840777</v>
      </c>
      <c r="AE1359" s="8">
        <v>2.9890534415375343E-5</v>
      </c>
      <c r="AF1359" s="8">
        <v>0.91841998904288702</v>
      </c>
      <c r="AG1359" s="8">
        <v>0.8104728680175548</v>
      </c>
      <c r="AH1359" s="8">
        <v>0.40284790825332295</v>
      </c>
      <c r="AI1359" s="8">
        <v>0.58981125487637043</v>
      </c>
    </row>
    <row r="1360" spans="24:35" x14ac:dyDescent="0.25">
      <c r="X1360" t="str">
        <v>Solomon Islands</v>
      </c>
      <c r="Y1360">
        <v>66.8</v>
      </c>
      <c r="Z1360" s="8">
        <v>63.009877310728875</v>
      </c>
      <c r="AA1360" s="8">
        <v>3.7901226892711222</v>
      </c>
      <c r="AB1360" s="8">
        <v>3.8160877463646172</v>
      </c>
      <c r="AC1360" s="8">
        <v>6.8041037888163982E-3</v>
      </c>
      <c r="AD1360" s="8">
        <v>1.0576395974931763</v>
      </c>
      <c r="AE1360" s="8">
        <v>4.0332748353580318E-4</v>
      </c>
      <c r="AF1360" s="8">
        <v>0.91841998904288702</v>
      </c>
      <c r="AG1360" s="8">
        <v>0.8109238765184158</v>
      </c>
      <c r="AH1360" s="8">
        <v>1.0284160624441725</v>
      </c>
      <c r="AI1360" s="8">
        <v>3.8160877463646172</v>
      </c>
    </row>
    <row r="1361" spans="24:35" x14ac:dyDescent="0.25">
      <c r="X1361" t="str">
        <v>Solomon Islands</v>
      </c>
      <c r="Y1361">
        <v>66.5</v>
      </c>
      <c r="Z1361" s="8">
        <v>66.778325007471494</v>
      </c>
      <c r="AA1361" s="8">
        <v>-0.27832500747149425</v>
      </c>
      <c r="AB1361" s="8">
        <v>-0.28040230992618276</v>
      </c>
      <c r="AC1361" s="8">
        <v>7.4082929460724117E-3</v>
      </c>
      <c r="AD1361" s="8">
        <v>-7.7690658044504285E-2</v>
      </c>
      <c r="AE1361" s="8">
        <v>2.3709997264744967E-6</v>
      </c>
      <c r="AF1361" s="8">
        <v>0.91841998904288702</v>
      </c>
      <c r="AG1361" s="8">
        <v>0.81166107988003555</v>
      </c>
      <c r="AH1361" s="8">
        <v>0.27873043975228878</v>
      </c>
      <c r="AI1361" s="8">
        <v>-0.28040230992618276</v>
      </c>
    </row>
    <row r="1362" spans="24:35" x14ac:dyDescent="0.25">
      <c r="X1362" t="str">
        <v>Solomon Islands</v>
      </c>
      <c r="Y1362">
        <v>66.2</v>
      </c>
      <c r="Z1362" s="8">
        <v>62.801882763263663</v>
      </c>
      <c r="AA1362" s="8">
        <v>3.3981172367363399</v>
      </c>
      <c r="AB1362" s="8">
        <v>3.4220713764394248</v>
      </c>
      <c r="AC1362" s="8">
        <v>6.9998948204313544E-3</v>
      </c>
      <c r="AD1362" s="8">
        <v>0.94834334894462413</v>
      </c>
      <c r="AE1362" s="8">
        <v>3.3367204599650795E-4</v>
      </c>
      <c r="AF1362" s="8">
        <v>0.93241539434320941</v>
      </c>
      <c r="AG1362" s="8">
        <v>0.81314154267891525</v>
      </c>
      <c r="AH1362" s="8">
        <v>0.973829219598911</v>
      </c>
      <c r="AI1362" s="8">
        <v>3.4220713764394248</v>
      </c>
    </row>
    <row r="1363" spans="24:35" x14ac:dyDescent="0.25">
      <c r="X1363" t="str">
        <v>Solomon Islands</v>
      </c>
      <c r="Y1363">
        <v>65.8</v>
      </c>
      <c r="Z1363" s="8">
        <v>63.052304673474211</v>
      </c>
      <c r="AA1363" s="8">
        <v>2.7476953265257862</v>
      </c>
      <c r="AB1363" s="8">
        <v>2.7637894746237897</v>
      </c>
      <c r="AC1363" s="8">
        <v>5.8232178122735977E-3</v>
      </c>
      <c r="AD1363" s="8">
        <v>0.76637028744721314</v>
      </c>
      <c r="AE1363" s="8">
        <v>1.8106025785792379E-4</v>
      </c>
      <c r="AF1363" s="8">
        <v>0.93241539434320941</v>
      </c>
      <c r="AG1363" s="8">
        <v>0.82152930187098028</v>
      </c>
      <c r="AH1363" s="8">
        <v>0.87542577495023133</v>
      </c>
      <c r="AI1363" s="8">
        <v>2.7637894746237897</v>
      </c>
    </row>
    <row r="1364" spans="24:35" x14ac:dyDescent="0.25">
      <c r="X1364" t="str">
        <v>South Africa</v>
      </c>
      <c r="Y1364">
        <v>62</v>
      </c>
      <c r="Z1364" s="8">
        <v>66.17260068234863</v>
      </c>
      <c r="AA1364" s="8">
        <v>-4.1726006823486301</v>
      </c>
      <c r="AB1364" s="8">
        <v>-4.2325656156857718</v>
      </c>
      <c r="AC1364" s="8">
        <v>1.4167514170344613E-2</v>
      </c>
      <c r="AD1364" s="8">
        <v>-1.1687110598212613</v>
      </c>
      <c r="AE1364" s="8">
        <v>1.0331211139224523E-3</v>
      </c>
      <c r="AF1364" s="8">
        <v>0.93712127394454448</v>
      </c>
      <c r="AG1364" s="8">
        <v>0.82289084808144597</v>
      </c>
      <c r="AH1364" s="8">
        <v>1.0810694056448278</v>
      </c>
      <c r="AI1364" s="8">
        <v>-4.2325656156857718</v>
      </c>
    </row>
    <row r="1365" spans="24:35" x14ac:dyDescent="0.25">
      <c r="X1365" t="str">
        <v>South Africa</v>
      </c>
      <c r="Y1365">
        <v>69</v>
      </c>
      <c r="Z1365" s="8">
        <v>66.505714363285506</v>
      </c>
      <c r="AA1365" s="8">
        <v>2.4942856367144941</v>
      </c>
      <c r="AB1365" s="8">
        <v>2.5254198889011743</v>
      </c>
      <c r="AC1365" s="8">
        <v>1.2328346792353411E-2</v>
      </c>
      <c r="AD1365" s="8">
        <v>0.69797807853550775</v>
      </c>
      <c r="AE1365" s="8">
        <v>3.2005323250468797E-4</v>
      </c>
      <c r="AF1365" s="8">
        <v>0.93712127394454448</v>
      </c>
      <c r="AG1365" s="8">
        <v>0.82537279901294769</v>
      </c>
      <c r="AH1365" s="8">
        <v>0.83545082352913369</v>
      </c>
      <c r="AI1365" s="8">
        <v>2.5254198889011743</v>
      </c>
    </row>
    <row r="1366" spans="24:35" x14ac:dyDescent="0.25">
      <c r="X1366" t="str">
        <v>South Africa</v>
      </c>
      <c r="Y1366">
        <v>59.2</v>
      </c>
      <c r="Z1366" s="8">
        <v>69.874280364867786</v>
      </c>
      <c r="AA1366" s="8">
        <v>-10.674280364867784</v>
      </c>
      <c r="AB1366" s="8">
        <v>-10.74175639122387</v>
      </c>
      <c r="AC1366" s="8">
        <v>6.2816567327123249E-3</v>
      </c>
      <c r="AD1366" s="8">
        <v>-2.9778913210961564</v>
      </c>
      <c r="AE1366" s="8">
        <v>2.9503597915757082E-3</v>
      </c>
      <c r="AF1366" s="8">
        <v>0.93712127394454448</v>
      </c>
      <c r="AG1366" s="8">
        <v>0.83713631389866427</v>
      </c>
      <c r="AH1366" s="8">
        <v>1.7256567796338171</v>
      </c>
      <c r="AI1366" s="8">
        <v>-10.74175639122387</v>
      </c>
    </row>
    <row r="1367" spans="24:35" x14ac:dyDescent="0.25">
      <c r="X1367" t="str">
        <v>South Africa</v>
      </c>
      <c r="Y1367">
        <v>58.9</v>
      </c>
      <c r="Z1367" s="8">
        <v>62.587406859463854</v>
      </c>
      <c r="AA1367" s="8">
        <v>-3.6874068594638558</v>
      </c>
      <c r="AB1367" s="8">
        <v>-3.7132695592621396</v>
      </c>
      <c r="AC1367" s="8">
        <v>6.9649400307536316E-3</v>
      </c>
      <c r="AD1367" s="8">
        <v>-1.0290599117150248</v>
      </c>
      <c r="AE1367" s="8">
        <v>3.9091336485050723E-4</v>
      </c>
      <c r="AF1367" s="8">
        <v>0.93712127394454448</v>
      </c>
      <c r="AG1367" s="8">
        <v>0.83753298971623358</v>
      </c>
      <c r="AH1367" s="8">
        <v>1.0144259025256723</v>
      </c>
      <c r="AI1367" s="8">
        <v>-3.7132695592621396</v>
      </c>
    </row>
    <row r="1368" spans="24:35" x14ac:dyDescent="0.25">
      <c r="X1368" t="str">
        <v>South Africa</v>
      </c>
      <c r="Y1368">
        <v>58</v>
      </c>
      <c r="Z1368" s="8">
        <v>61.253934731257218</v>
      </c>
      <c r="AA1368" s="8">
        <v>-3.2539347312572175</v>
      </c>
      <c r="AB1368" s="8">
        <v>-3.2807250364110025</v>
      </c>
      <c r="AC1368" s="8">
        <v>8.1659708925477786E-3</v>
      </c>
      <c r="AD1368" s="8">
        <v>-0.90863869361072469</v>
      </c>
      <c r="AE1368" s="8">
        <v>3.577648554024933E-4</v>
      </c>
      <c r="AF1368" s="8">
        <v>0.93712127394454448</v>
      </c>
      <c r="AG1368" s="8">
        <v>0.83795411713295775</v>
      </c>
      <c r="AH1368" s="8">
        <v>0.95322541594878007</v>
      </c>
      <c r="AI1368" s="8">
        <v>-3.2807250364110025</v>
      </c>
    </row>
    <row r="1369" spans="24:35" x14ac:dyDescent="0.25">
      <c r="X1369" t="str">
        <v>South Africa</v>
      </c>
      <c r="Y1369">
        <v>56.5</v>
      </c>
      <c r="Z1369" s="8">
        <v>56.930481852177294</v>
      </c>
      <c r="AA1369" s="8">
        <v>-0.4304818521772944</v>
      </c>
      <c r="AB1369" s="8">
        <v>-0.43464453249752272</v>
      </c>
      <c r="AC1369" s="8">
        <v>9.5772062202394374E-3</v>
      </c>
      <c r="AD1369" s="8">
        <v>-0.12029468133653046</v>
      </c>
      <c r="AE1369" s="8">
        <v>7.3647407446159577E-6</v>
      </c>
      <c r="AF1369" s="8">
        <v>0.94897780985887181</v>
      </c>
      <c r="AG1369" s="8">
        <v>0.83916797813796518</v>
      </c>
      <c r="AH1369" s="8">
        <v>0.34683523658436216</v>
      </c>
      <c r="AI1369" s="8">
        <v>-0.43464453249752272</v>
      </c>
    </row>
    <row r="1370" spans="24:35" x14ac:dyDescent="0.25">
      <c r="X1370" t="str">
        <v>South Africa</v>
      </c>
      <c r="Y1370">
        <v>55.3</v>
      </c>
      <c r="Z1370" s="8">
        <v>54.970371137842761</v>
      </c>
      <c r="AA1370" s="8">
        <v>0.32962886215723586</v>
      </c>
      <c r="AB1370" s="8">
        <v>0.33707277594943674</v>
      </c>
      <c r="AC1370" s="8">
        <v>2.2083995870724051E-2</v>
      </c>
      <c r="AD1370" s="8">
        <v>9.2699276861928359E-2</v>
      </c>
      <c r="AE1370" s="8">
        <v>1.0213514156597059E-5</v>
      </c>
      <c r="AF1370" s="8">
        <v>0.94897780985887181</v>
      </c>
      <c r="AG1370" s="8">
        <v>0.84179748210931327</v>
      </c>
      <c r="AH1370" s="8">
        <v>0.30446555940192704</v>
      </c>
      <c r="AI1370" s="8">
        <v>0.33707277594943674</v>
      </c>
    </row>
    <row r="1371" spans="24:35" x14ac:dyDescent="0.25">
      <c r="X1371" t="str">
        <v>South Africa</v>
      </c>
      <c r="Y1371">
        <v>54.5</v>
      </c>
      <c r="Z1371" s="8">
        <v>52.71090074452033</v>
      </c>
      <c r="AA1371" s="8">
        <v>1.7890992554796696</v>
      </c>
      <c r="AB1371" s="8">
        <v>1.8164040986498344</v>
      </c>
      <c r="AC1371" s="8">
        <v>1.5032361571117871E-2</v>
      </c>
      <c r="AD1371" s="8">
        <v>0.50133190692219964</v>
      </c>
      <c r="AE1371" s="8">
        <v>2.0188420511747844E-4</v>
      </c>
      <c r="AF1371" s="8">
        <v>0.94897780985887181</v>
      </c>
      <c r="AG1371" s="8">
        <v>0.8450871312007715</v>
      </c>
      <c r="AH1371" s="8">
        <v>0.70804795524187458</v>
      </c>
      <c r="AI1371" s="8">
        <v>1.8164040986498344</v>
      </c>
    </row>
    <row r="1372" spans="24:35" x14ac:dyDescent="0.25">
      <c r="X1372" t="str">
        <v>South Africa</v>
      </c>
      <c r="Y1372">
        <v>54</v>
      </c>
      <c r="Z1372" s="8">
        <v>51.825146378179625</v>
      </c>
      <c r="AA1372" s="8">
        <v>2.1748536218203753</v>
      </c>
      <c r="AB1372" s="8">
        <v>2.2594961951465997</v>
      </c>
      <c r="AC1372" s="8">
        <v>3.7460816932569627E-2</v>
      </c>
      <c r="AD1372" s="8">
        <v>0.61648528531091051</v>
      </c>
      <c r="AE1372" s="8">
        <v>7.7848572857217848E-4</v>
      </c>
      <c r="AF1372" s="8">
        <v>0.94897780985887181</v>
      </c>
      <c r="AG1372" s="8">
        <v>0.8470430704577766</v>
      </c>
      <c r="AH1372" s="8">
        <v>0.78516576931939064</v>
      </c>
      <c r="AI1372" s="8">
        <v>2.2594961951465997</v>
      </c>
    </row>
    <row r="1373" spans="24:35" x14ac:dyDescent="0.25">
      <c r="X1373" t="str">
        <v>South Africa</v>
      </c>
      <c r="Y1373">
        <v>53.8</v>
      </c>
      <c r="Z1373" s="8">
        <v>50.904233263807036</v>
      </c>
      <c r="AA1373" s="8">
        <v>2.8957667361929609</v>
      </c>
      <c r="AB1373" s="8">
        <v>2.9523302752797216</v>
      </c>
      <c r="AC1373" s="8">
        <v>1.9158946937737668E-2</v>
      </c>
      <c r="AD1373" s="8">
        <v>0.81314154267891525</v>
      </c>
      <c r="AE1373" s="8">
        <v>6.7975388349144738E-4</v>
      </c>
      <c r="AF1373" s="8">
        <v>0.95855995741850497</v>
      </c>
      <c r="AG1373" s="8">
        <v>0.84806908760488453</v>
      </c>
      <c r="AH1373" s="8">
        <v>0.90174361249687551</v>
      </c>
      <c r="AI1373" s="8">
        <v>2.9523302752797216</v>
      </c>
    </row>
    <row r="1374" spans="24:35" x14ac:dyDescent="0.25">
      <c r="X1374" t="str">
        <v>South Africa</v>
      </c>
      <c r="Y1374">
        <v>53.7</v>
      </c>
      <c r="Z1374" s="8">
        <v>50.82891296718833</v>
      </c>
      <c r="AA1374" s="8">
        <v>2.8710870328116727</v>
      </c>
      <c r="AB1374" s="8">
        <v>2.9297936866469216</v>
      </c>
      <c r="AC1374" s="8">
        <v>2.0037811571106581E-2</v>
      </c>
      <c r="AD1374" s="8">
        <v>0.80657283304924843</v>
      </c>
      <c r="AE1374" s="8">
        <v>7.0012332805791523E-4</v>
      </c>
      <c r="AF1374" s="8">
        <v>0.95855995741850497</v>
      </c>
      <c r="AG1374" s="8">
        <v>0.85034442573270475</v>
      </c>
      <c r="AH1374" s="8">
        <v>0.89809400011872276</v>
      </c>
      <c r="AI1374" s="8">
        <v>2.9297936866469216</v>
      </c>
    </row>
    <row r="1375" spans="24:35" x14ac:dyDescent="0.25">
      <c r="X1375" t="str">
        <v>South Africa</v>
      </c>
      <c r="Y1375">
        <v>54</v>
      </c>
      <c r="Z1375" s="8">
        <v>50.770486629821818</v>
      </c>
      <c r="AA1375" s="8">
        <v>3.2295133701781822</v>
      </c>
      <c r="AB1375" s="8">
        <v>3.3298965015569117</v>
      </c>
      <c r="AC1375" s="8">
        <v>3.0146021454959628E-2</v>
      </c>
      <c r="AD1375" s="8">
        <v>0.91198102593256725</v>
      </c>
      <c r="AE1375" s="8">
        <v>1.3606350581449153E-3</v>
      </c>
      <c r="AF1375" s="8">
        <v>0.95855995741850497</v>
      </c>
      <c r="AG1375" s="8">
        <v>0.85235183913481016</v>
      </c>
      <c r="AH1375" s="8">
        <v>0.95497697665051973</v>
      </c>
      <c r="AI1375" s="8">
        <v>3.3298965015569117</v>
      </c>
    </row>
    <row r="1376" spans="24:35" x14ac:dyDescent="0.25">
      <c r="X1376" t="str">
        <v>South Africa</v>
      </c>
      <c r="Y1376">
        <v>54.9</v>
      </c>
      <c r="Z1376" s="8">
        <v>51.382445338153666</v>
      </c>
      <c r="AA1376" s="8">
        <v>3.5175546618463329</v>
      </c>
      <c r="AB1376" s="8">
        <v>3.6465725097870574</v>
      </c>
      <c r="AC1376" s="8">
        <v>3.538057932331054E-2</v>
      </c>
      <c r="AD1376" s="8">
        <v>0.99601240188096185</v>
      </c>
      <c r="AE1376" s="8">
        <v>1.9150707791163535E-3</v>
      </c>
      <c r="AF1376" s="8">
        <v>0.95855995741850497</v>
      </c>
      <c r="AG1376" s="8">
        <v>0.85440055341570265</v>
      </c>
      <c r="AH1376" s="8">
        <v>0.9980042093503223</v>
      </c>
      <c r="AI1376" s="8">
        <v>3.6465725097870574</v>
      </c>
    </row>
    <row r="1377" spans="24:35" x14ac:dyDescent="0.25">
      <c r="X1377" t="str">
        <v>South Africa</v>
      </c>
      <c r="Y1377">
        <v>56</v>
      </c>
      <c r="Z1377" s="8">
        <v>53.306075071280205</v>
      </c>
      <c r="AA1377" s="8">
        <v>2.6939249287197953</v>
      </c>
      <c r="AB1377" s="8">
        <v>2.742946965306841</v>
      </c>
      <c r="AC1377" s="8">
        <v>1.7872032236526232E-2</v>
      </c>
      <c r="AD1377" s="8">
        <v>0.75596787706120516</v>
      </c>
      <c r="AE1377" s="8">
        <v>5.4734221198619859E-4</v>
      </c>
      <c r="AF1377" s="8">
        <v>0.95855995741850497</v>
      </c>
      <c r="AG1377" s="8">
        <v>0.85535201862982713</v>
      </c>
      <c r="AH1377" s="8">
        <v>0.86946413213036289</v>
      </c>
      <c r="AI1377" s="8">
        <v>2.742946965306841</v>
      </c>
    </row>
    <row r="1378" spans="24:35" x14ac:dyDescent="0.25">
      <c r="X1378" t="str">
        <v>South Africa</v>
      </c>
      <c r="Y1378">
        <v>57.3</v>
      </c>
      <c r="Z1378" s="8">
        <v>55.024130681176246</v>
      </c>
      <c r="AA1378" s="8">
        <v>2.2758693188237515</v>
      </c>
      <c r="AB1378" s="8">
        <v>2.3171374721512277</v>
      </c>
      <c r="AC1378" s="8">
        <v>1.7809971925905096E-2</v>
      </c>
      <c r="AD1378" s="8">
        <v>0.63863314202671484</v>
      </c>
      <c r="AE1378" s="8">
        <v>3.8923960091777088E-4</v>
      </c>
      <c r="AF1378" s="8">
        <v>0.95855995741850497</v>
      </c>
      <c r="AG1378" s="8">
        <v>0.86361262731897526</v>
      </c>
      <c r="AH1378" s="8">
        <v>0.79914525715086038</v>
      </c>
      <c r="AI1378" s="8">
        <v>2.3171374721512277</v>
      </c>
    </row>
    <row r="1379" spans="24:35" x14ac:dyDescent="0.25">
      <c r="X1379" t="str">
        <v>Spain</v>
      </c>
      <c r="Y1379">
        <v>82.6</v>
      </c>
      <c r="Z1379" s="8">
        <v>80.912826506353028</v>
      </c>
      <c r="AA1379" s="8">
        <v>1.6871734936469664</v>
      </c>
      <c r="AB1379" s="8">
        <v>1.7059141116682393</v>
      </c>
      <c r="AC1379" s="8">
        <v>1.0985675007369598E-2</v>
      </c>
      <c r="AD1379" s="8">
        <v>0.47180261597749429</v>
      </c>
      <c r="AE1379" s="8">
        <v>1.301341420414238E-4</v>
      </c>
      <c r="AF1379" s="8">
        <v>0.95855995741850497</v>
      </c>
      <c r="AG1379" s="8">
        <v>0.86379718434158625</v>
      </c>
      <c r="AH1379" s="8">
        <v>0.68687889469505048</v>
      </c>
      <c r="AI1379" s="8">
        <v>1.7059141116682393</v>
      </c>
    </row>
    <row r="1380" spans="24:35" x14ac:dyDescent="0.25">
      <c r="X1380" t="str">
        <v>Spain</v>
      </c>
      <c r="Y1380">
        <v>82.4</v>
      </c>
      <c r="Z1380" s="8">
        <v>81.231572369370681</v>
      </c>
      <c r="AA1380" s="8">
        <v>1.1684276306293242</v>
      </c>
      <c r="AB1380" s="8">
        <v>1.1746390483408862</v>
      </c>
      <c r="AC1380" s="8">
        <v>5.2879373628310026E-3</v>
      </c>
      <c r="AD1380" s="8">
        <v>0.32580295423837996</v>
      </c>
      <c r="AE1380" s="8">
        <v>2.9699241141964634E-5</v>
      </c>
      <c r="AF1380" s="8">
        <v>0.95855995741850497</v>
      </c>
      <c r="AG1380" s="8">
        <v>0.86659492201784094</v>
      </c>
      <c r="AH1380" s="8">
        <v>0.57079151556271401</v>
      </c>
      <c r="AI1380" s="8">
        <v>1.1746390483408862</v>
      </c>
    </row>
    <row r="1381" spans="24:35" x14ac:dyDescent="0.25">
      <c r="X1381" t="str">
        <v>Spain</v>
      </c>
      <c r="Y1381">
        <v>82</v>
      </c>
      <c r="Z1381" s="8">
        <v>81.813803006114128</v>
      </c>
      <c r="AA1381" s="8">
        <v>0.18619699388587208</v>
      </c>
      <c r="AB1381" s="8">
        <v>0.18709523330460678</v>
      </c>
      <c r="AC1381" s="8">
        <v>4.8009743640679056E-3</v>
      </c>
      <c r="AD1381" s="8">
        <v>5.190624183340975E-2</v>
      </c>
      <c r="AE1381" s="8">
        <v>6.8407704193167926E-7</v>
      </c>
      <c r="AF1381" s="8">
        <v>0.95855995741850497</v>
      </c>
      <c r="AG1381" s="8">
        <v>0.86757336283853048</v>
      </c>
      <c r="AH1381" s="8">
        <v>0.2278294138898877</v>
      </c>
      <c r="AI1381" s="8">
        <v>0.18709523330460678</v>
      </c>
    </row>
    <row r="1382" spans="24:35" x14ac:dyDescent="0.25">
      <c r="X1382" t="str">
        <v>Spain</v>
      </c>
      <c r="Y1382">
        <v>82.1</v>
      </c>
      <c r="Z1382" s="8">
        <v>81.667900500040588</v>
      </c>
      <c r="AA1382" s="8">
        <v>0.43209949995940633</v>
      </c>
      <c r="AB1382" s="8">
        <v>0.43465844420810029</v>
      </c>
      <c r="AC1382" s="8">
        <v>5.8872530438378286E-3</v>
      </c>
      <c r="AD1382" s="8">
        <v>0.12052241745549795</v>
      </c>
      <c r="AE1382" s="8">
        <v>4.5275069729739953E-6</v>
      </c>
      <c r="AF1382" s="8">
        <v>0.95855995741850497</v>
      </c>
      <c r="AG1382" s="8">
        <v>0.86780683864311525</v>
      </c>
      <c r="AH1382" s="8">
        <v>0.34716338726239254</v>
      </c>
      <c r="AI1382" s="8">
        <v>0.43465844420810029</v>
      </c>
    </row>
    <row r="1383" spans="24:35" x14ac:dyDescent="0.25">
      <c r="X1383" t="str">
        <v>Spain</v>
      </c>
      <c r="Y1383">
        <v>81.900000000000006</v>
      </c>
      <c r="Z1383" s="8">
        <v>79.140088243390323</v>
      </c>
      <c r="AA1383" s="8">
        <v>2.7599117566096822</v>
      </c>
      <c r="AB1383" s="8">
        <v>2.7726729100163938</v>
      </c>
      <c r="AC1383" s="8">
        <v>4.6024734329864082E-3</v>
      </c>
      <c r="AD1383" s="8">
        <v>0.76930545088321212</v>
      </c>
      <c r="AE1383" s="8">
        <v>1.4402528767084712E-4</v>
      </c>
      <c r="AF1383" s="8">
        <v>0.95855995741850497</v>
      </c>
      <c r="AG1383" s="8">
        <v>0.86860125871961114</v>
      </c>
      <c r="AH1383" s="8">
        <v>0.877100593366127</v>
      </c>
      <c r="AI1383" s="8">
        <v>2.7726729100163938</v>
      </c>
    </row>
    <row r="1384" spans="24:35" x14ac:dyDescent="0.25">
      <c r="X1384" t="str">
        <v>Spain</v>
      </c>
      <c r="Y1384">
        <v>81.599999999999994</v>
      </c>
      <c r="Z1384" s="8">
        <v>81.126833100361651</v>
      </c>
      <c r="AA1384" s="8">
        <v>0.47316689963834335</v>
      </c>
      <c r="AB1384" s="8">
        <v>0.47591015359539662</v>
      </c>
      <c r="AC1384" s="8">
        <v>5.7642265800143221E-3</v>
      </c>
      <c r="AD1384" s="8">
        <v>0.13196888733796364</v>
      </c>
      <c r="AE1384" s="8">
        <v>5.3142400434736841E-6</v>
      </c>
      <c r="AF1384" s="8">
        <v>0.98537673313779217</v>
      </c>
      <c r="AG1384" s="8">
        <v>0.87055480533020912</v>
      </c>
      <c r="AH1384" s="8">
        <v>0.36327522257644224</v>
      </c>
      <c r="AI1384" s="8">
        <v>0.47591015359539662</v>
      </c>
    </row>
    <row r="1385" spans="24:35" x14ac:dyDescent="0.25">
      <c r="X1385" t="str">
        <v>Spain</v>
      </c>
      <c r="Y1385">
        <v>81.3</v>
      </c>
      <c r="Z1385" s="8">
        <v>82.112855579865965</v>
      </c>
      <c r="AA1385" s="8">
        <v>-0.81285557986596757</v>
      </c>
      <c r="AB1385" s="8">
        <v>-0.81810001567593194</v>
      </c>
      <c r="AC1385" s="8">
        <v>6.4105069178263113E-3</v>
      </c>
      <c r="AD1385" s="8">
        <v>-0.22678367458949542</v>
      </c>
      <c r="AE1385" s="8">
        <v>1.7464467878664324E-5</v>
      </c>
      <c r="AF1385" s="8">
        <v>0.98537673313779217</v>
      </c>
      <c r="AG1385" s="8">
        <v>0.87368302012386334</v>
      </c>
      <c r="AH1385" s="8">
        <v>0.47621809561323414</v>
      </c>
      <c r="AI1385" s="8">
        <v>-0.81810001567593194</v>
      </c>
    </row>
    <row r="1386" spans="24:35" x14ac:dyDescent="0.25">
      <c r="X1386" t="str">
        <v>Spain</v>
      </c>
      <c r="Y1386">
        <v>89</v>
      </c>
      <c r="Z1386" s="8">
        <v>78.395069105087813</v>
      </c>
      <c r="AA1386" s="8">
        <v>10.604930894912187</v>
      </c>
      <c r="AB1386" s="8">
        <v>10.647237208764281</v>
      </c>
      <c r="AC1386" s="8">
        <v>3.9734546176232117E-3</v>
      </c>
      <c r="AD1386" s="8">
        <v>2.9551142632689715</v>
      </c>
      <c r="AE1386" s="8">
        <v>1.8335480656607238E-3</v>
      </c>
      <c r="AF1386" s="8">
        <v>0.99032898964496086</v>
      </c>
      <c r="AG1386" s="8">
        <v>0.87701664460400219</v>
      </c>
      <c r="AH1386" s="8">
        <v>1.719044578615974</v>
      </c>
      <c r="AI1386" s="8">
        <v>10.647237208764281</v>
      </c>
    </row>
    <row r="1387" spans="24:35" x14ac:dyDescent="0.25">
      <c r="X1387" t="str">
        <v>Spain</v>
      </c>
      <c r="Y1387">
        <v>88</v>
      </c>
      <c r="Z1387" s="8">
        <v>80.017479460170648</v>
      </c>
      <c r="AA1387" s="8">
        <v>7.9825205398293519</v>
      </c>
      <c r="AB1387" s="8">
        <v>8.0214657278088364</v>
      </c>
      <c r="AC1387" s="8">
        <v>4.8551211587764247E-3</v>
      </c>
      <c r="AD1387" s="8">
        <v>2.2253523280455898</v>
      </c>
      <c r="AE1387" s="8">
        <v>1.271621081717751E-3</v>
      </c>
      <c r="AF1387" s="8">
        <v>0.99032898964496086</v>
      </c>
      <c r="AG1387" s="8">
        <v>0.87803915928077025</v>
      </c>
      <c r="AH1387" s="8">
        <v>1.4917614849719072</v>
      </c>
      <c r="AI1387" s="8">
        <v>8.0214657278088364</v>
      </c>
    </row>
    <row r="1388" spans="24:35" x14ac:dyDescent="0.25">
      <c r="X1388" t="str">
        <v>Spain</v>
      </c>
      <c r="Y1388">
        <v>81</v>
      </c>
      <c r="Z1388" s="8">
        <v>76.028077109205967</v>
      </c>
      <c r="AA1388" s="8">
        <v>4.9719228907940334</v>
      </c>
      <c r="AB1388" s="8">
        <v>5.0299395627334142</v>
      </c>
      <c r="AC1388" s="8">
        <v>1.1534268198612875E-2</v>
      </c>
      <c r="AD1388" s="8">
        <v>1.3907384680406882</v>
      </c>
      <c r="AE1388" s="8">
        <v>1.1878613775235839E-3</v>
      </c>
      <c r="AF1388" s="8">
        <v>0.99032898964496086</v>
      </c>
      <c r="AG1388" s="8">
        <v>0.87868480100337309</v>
      </c>
      <c r="AH1388" s="8">
        <v>1.1792957508787556</v>
      </c>
      <c r="AI1388" s="8">
        <v>5.0299395627334142</v>
      </c>
    </row>
    <row r="1389" spans="24:35" x14ac:dyDescent="0.25">
      <c r="X1389" t="str">
        <v>Spain</v>
      </c>
      <c r="Y1389">
        <v>81</v>
      </c>
      <c r="Z1389" s="8">
        <v>79.171491741437137</v>
      </c>
      <c r="AA1389" s="8">
        <v>1.8285082585628629</v>
      </c>
      <c r="AB1389" s="8">
        <v>1.8362167431762346</v>
      </c>
      <c r="AC1389" s="8">
        <v>4.1980254466243584E-3</v>
      </c>
      <c r="AD1389" s="8">
        <v>0.50957994362288872</v>
      </c>
      <c r="AE1389" s="8">
        <v>5.7616004182753609E-5</v>
      </c>
      <c r="AF1389" s="8">
        <v>0.99032898964496086</v>
      </c>
      <c r="AG1389" s="8">
        <v>0.88099201288439932</v>
      </c>
      <c r="AH1389" s="8">
        <v>0.71384868398203882</v>
      </c>
      <c r="AI1389" s="8">
        <v>1.8362167431762346</v>
      </c>
    </row>
    <row r="1390" spans="24:35" x14ac:dyDescent="0.25">
      <c r="X1390" t="str">
        <v>Spain</v>
      </c>
      <c r="Y1390">
        <v>79.400000000000006</v>
      </c>
      <c r="Z1390" s="8">
        <v>78.884436866300547</v>
      </c>
      <c r="AA1390" s="8">
        <v>0.51556313369945883</v>
      </c>
      <c r="AB1390" s="8">
        <v>0.51745710006839796</v>
      </c>
      <c r="AC1390" s="8">
        <v>3.660141814053264E-3</v>
      </c>
      <c r="AD1390" s="8">
        <v>0.14364152071704589</v>
      </c>
      <c r="AE1390" s="8">
        <v>3.989300908524955E-6</v>
      </c>
      <c r="AF1390" s="8">
        <v>1.0003070916314494</v>
      </c>
      <c r="AG1390" s="8">
        <v>0.88190078397058103</v>
      </c>
      <c r="AH1390" s="8">
        <v>0.37900068696117939</v>
      </c>
      <c r="AI1390" s="8">
        <v>0.51745710006839796</v>
      </c>
    </row>
    <row r="1391" spans="24:35" x14ac:dyDescent="0.25">
      <c r="X1391" t="str">
        <v>Spain</v>
      </c>
      <c r="Y1391">
        <v>79.5</v>
      </c>
      <c r="Z1391" s="8">
        <v>77.45855546640891</v>
      </c>
      <c r="AA1391" s="8">
        <v>2.0414445335910898</v>
      </c>
      <c r="AB1391" s="8">
        <v>2.0510478067700646</v>
      </c>
      <c r="AC1391" s="8">
        <v>4.6821303468775489E-3</v>
      </c>
      <c r="AD1391" s="8">
        <v>0.56906067629310308</v>
      </c>
      <c r="AE1391" s="8">
        <v>8.0176159429250197E-5</v>
      </c>
      <c r="AF1391" s="8">
        <v>1.0003070916314494</v>
      </c>
      <c r="AG1391" s="8">
        <v>0.88200288827535933</v>
      </c>
      <c r="AH1391" s="8">
        <v>0.75436110470589823</v>
      </c>
      <c r="AI1391" s="8">
        <v>2.0510478067700646</v>
      </c>
    </row>
    <row r="1392" spans="24:35" x14ac:dyDescent="0.25">
      <c r="X1392" t="str">
        <v>Spain</v>
      </c>
      <c r="Y1392">
        <v>79.400000000000006</v>
      </c>
      <c r="Z1392" s="8">
        <v>78.366746155889118</v>
      </c>
      <c r="AA1392" s="8">
        <v>1.0332538441108881</v>
      </c>
      <c r="AB1392" s="8">
        <v>1.0354413664826023</v>
      </c>
      <c r="AC1392" s="8">
        <v>2.1126472657214692E-3</v>
      </c>
      <c r="AD1392" s="8">
        <v>0.2876525062451023</v>
      </c>
      <c r="AE1392" s="8">
        <v>9.2199421717802073E-6</v>
      </c>
      <c r="AF1392" s="8">
        <v>1.0003070916314494</v>
      </c>
      <c r="AG1392" s="8">
        <v>0.88288612550649093</v>
      </c>
      <c r="AH1392" s="8">
        <v>0.53633245869059831</v>
      </c>
      <c r="AI1392" s="8">
        <v>1.0354413664826023</v>
      </c>
    </row>
    <row r="1393" spans="24:35" x14ac:dyDescent="0.25">
      <c r="X1393" t="str">
        <v>Spain</v>
      </c>
      <c r="Y1393">
        <v>79.099999999999994</v>
      </c>
      <c r="Z1393" s="8">
        <v>78.157444219114907</v>
      </c>
      <c r="AA1393" s="8">
        <v>0.94255578088508685</v>
      </c>
      <c r="AB1393" s="8">
        <v>0.94503463680172961</v>
      </c>
      <c r="AC1393" s="8">
        <v>2.6230318129206085E-3</v>
      </c>
      <c r="AD1393" s="8">
        <v>0.26246976693272051</v>
      </c>
      <c r="AE1393" s="8">
        <v>9.5356256468246847E-6</v>
      </c>
      <c r="AF1393" s="8">
        <v>1.0003070916314494</v>
      </c>
      <c r="AG1393" s="8">
        <v>0.88352304698801554</v>
      </c>
      <c r="AH1393" s="8">
        <v>0.51231803299583401</v>
      </c>
      <c r="AI1393" s="8">
        <v>0.94503463680172961</v>
      </c>
    </row>
    <row r="1394" spans="24:35" x14ac:dyDescent="0.25">
      <c r="X1394" t="str">
        <v>Sri Lanka</v>
      </c>
      <c r="Y1394">
        <v>74.7</v>
      </c>
      <c r="Z1394" s="8">
        <v>72.354223253739448</v>
      </c>
      <c r="AA1394" s="8">
        <v>2.3457767462605545</v>
      </c>
      <c r="AB1394" s="8">
        <v>2.3690439489406709</v>
      </c>
      <c r="AC1394" s="8">
        <v>9.8213469997128974E-3</v>
      </c>
      <c r="AD1394" s="8">
        <v>0.65558919763902723</v>
      </c>
      <c r="AE1394" s="8">
        <v>2.2437138725198534E-4</v>
      </c>
      <c r="AF1394" s="8">
        <v>1.0003070916314494</v>
      </c>
      <c r="AG1394" s="8">
        <v>0.88395669754727768</v>
      </c>
      <c r="AH1394" s="8">
        <v>0.80968462850607903</v>
      </c>
      <c r="AI1394" s="8">
        <v>2.3690439489406709</v>
      </c>
    </row>
    <row r="1395" spans="24:35" x14ac:dyDescent="0.25">
      <c r="X1395" t="str">
        <v>Sri Lanka</v>
      </c>
      <c r="Y1395">
        <v>74.599999999999994</v>
      </c>
      <c r="Z1395" s="8">
        <v>72.099962075641386</v>
      </c>
      <c r="AA1395" s="8">
        <v>2.5000379243586082</v>
      </c>
      <c r="AB1395" s="8">
        <v>2.5241641311240821</v>
      </c>
      <c r="AC1395" s="8">
        <v>9.5580974580801586E-3</v>
      </c>
      <c r="AD1395" s="8">
        <v>0.69860869344198684</v>
      </c>
      <c r="AE1395" s="8">
        <v>2.4788875090555576E-4</v>
      </c>
      <c r="AF1395" s="8">
        <v>1.0129215482717411</v>
      </c>
      <c r="AG1395" s="8">
        <v>0.88743415250894597</v>
      </c>
      <c r="AH1395" s="8">
        <v>0.83582814827091512</v>
      </c>
      <c r="AI1395" s="8">
        <v>2.5241641311240821</v>
      </c>
    </row>
    <row r="1396" spans="24:35" x14ac:dyDescent="0.25">
      <c r="X1396" t="str">
        <v>Sri Lanka</v>
      </c>
      <c r="Y1396">
        <v>74.5</v>
      </c>
      <c r="Z1396" s="8">
        <v>71.805169093982698</v>
      </c>
      <c r="AA1396" s="8">
        <v>2.6948309060173017</v>
      </c>
      <c r="AB1396" s="8">
        <v>2.7211580308007011</v>
      </c>
      <c r="AC1396" s="8">
        <v>9.6749709077545449E-3</v>
      </c>
      <c r="AD1396" s="8">
        <v>0.75308592975054367</v>
      </c>
      <c r="AE1396" s="8">
        <v>2.9161333425343523E-4</v>
      </c>
      <c r="AF1396" s="8">
        <v>1.0129215482717411</v>
      </c>
      <c r="AG1396" s="8">
        <v>0.89270841694194558</v>
      </c>
      <c r="AH1396" s="8">
        <v>0.86780523722235259</v>
      </c>
      <c r="AI1396" s="8">
        <v>2.7211580308007011</v>
      </c>
    </row>
    <row r="1397" spans="24:35" x14ac:dyDescent="0.25">
      <c r="X1397" t="str">
        <v>Sri Lanka</v>
      </c>
      <c r="Y1397">
        <v>74.5</v>
      </c>
      <c r="Z1397" s="8">
        <v>71.053487321894949</v>
      </c>
      <c r="AA1397" s="8">
        <v>3.4465126781050515</v>
      </c>
      <c r="AB1397" s="8">
        <v>3.4845452426157957</v>
      </c>
      <c r="AC1397" s="8">
        <v>1.0914642187912514E-2</v>
      </c>
      <c r="AD1397" s="8">
        <v>0.96375109791769231</v>
      </c>
      <c r="AE1397" s="8">
        <v>5.3945087375257845E-4</v>
      </c>
      <c r="AF1397" s="8">
        <v>1.0129215482717411</v>
      </c>
      <c r="AG1397" s="8">
        <v>0.89450409813942988</v>
      </c>
      <c r="AH1397" s="8">
        <v>0.98170825499111103</v>
      </c>
      <c r="AI1397" s="8">
        <v>3.4845452426157957</v>
      </c>
    </row>
    <row r="1398" spans="24:35" x14ac:dyDescent="0.25">
      <c r="X1398" t="str">
        <v>Sri Lanka</v>
      </c>
      <c r="Y1398">
        <v>74.5</v>
      </c>
      <c r="Z1398" s="8">
        <v>71.677074131128194</v>
      </c>
      <c r="AA1398" s="8">
        <v>2.8229258688718062</v>
      </c>
      <c r="AB1398" s="8">
        <v>2.8491808703609731</v>
      </c>
      <c r="AC1398" s="8">
        <v>9.2149297232368196E-3</v>
      </c>
      <c r="AD1398" s="8">
        <v>0.78869963246884911</v>
      </c>
      <c r="AE1398" s="8">
        <v>3.0449646115133502E-4</v>
      </c>
      <c r="AF1398" s="8">
        <v>1.0205681915260707</v>
      </c>
      <c r="AG1398" s="8">
        <v>0.8953963322681987</v>
      </c>
      <c r="AH1398" s="8">
        <v>0.88808762657118978</v>
      </c>
      <c r="AI1398" s="8">
        <v>2.8491808703609731</v>
      </c>
    </row>
    <row r="1399" spans="24:35" x14ac:dyDescent="0.25">
      <c r="X1399" t="str">
        <v>Sri Lanka</v>
      </c>
      <c r="Y1399">
        <v>71.8</v>
      </c>
      <c r="Z1399" s="8">
        <v>70.731621097403121</v>
      </c>
      <c r="AA1399" s="8">
        <v>1.0683789025968764</v>
      </c>
      <c r="AB1399" s="8">
        <v>1.0784669572358099</v>
      </c>
      <c r="AC1399" s="8">
        <v>9.3540692844126215E-3</v>
      </c>
      <c r="AD1399" s="8">
        <v>0.29851624165759549</v>
      </c>
      <c r="AE1399" s="8">
        <v>4.4285795661037721E-5</v>
      </c>
      <c r="AF1399" s="8">
        <v>1.0205681915260707</v>
      </c>
      <c r="AG1399" s="8">
        <v>0.8958333057041773</v>
      </c>
      <c r="AH1399" s="8">
        <v>0.54636639872671111</v>
      </c>
      <c r="AI1399" s="8">
        <v>1.0784669572358099</v>
      </c>
    </row>
    <row r="1400" spans="24:35" x14ac:dyDescent="0.25">
      <c r="X1400" t="str">
        <v>Sri Lanka</v>
      </c>
      <c r="Y1400">
        <v>72.3</v>
      </c>
      <c r="Z1400" s="8">
        <v>70.787547509405428</v>
      </c>
      <c r="AA1400" s="8">
        <v>1.5124524905945691</v>
      </c>
      <c r="AB1400" s="8">
        <v>1.5265952354268932</v>
      </c>
      <c r="AC1400" s="8">
        <v>9.264240123459588E-3</v>
      </c>
      <c r="AD1400" s="8">
        <v>0.42257588898206638</v>
      </c>
      <c r="AE1400" s="8">
        <v>8.7883590331812959E-5</v>
      </c>
      <c r="AF1400" s="8">
        <v>1.0205681915260707</v>
      </c>
      <c r="AG1400" s="8">
        <v>0.89648691165023042</v>
      </c>
      <c r="AH1400" s="8">
        <v>0.65005837351892204</v>
      </c>
      <c r="AI1400" s="8">
        <v>1.5265952354268932</v>
      </c>
    </row>
    <row r="1401" spans="24:35" x14ac:dyDescent="0.25">
      <c r="X1401" t="str">
        <v>Sri Lanka</v>
      </c>
      <c r="Y1401">
        <v>73.7</v>
      </c>
      <c r="Z1401" s="8">
        <v>71.059989407386155</v>
      </c>
      <c r="AA1401" s="8">
        <v>2.640010592613848</v>
      </c>
      <c r="AB1401" s="8">
        <v>2.6636957832482735</v>
      </c>
      <c r="AC1401" s="8">
        <v>8.8918527346025754E-3</v>
      </c>
      <c r="AD1401" s="8">
        <v>0.73747455089315905</v>
      </c>
      <c r="AE1401" s="8">
        <v>2.568098577977091E-4</v>
      </c>
      <c r="AF1401" s="8">
        <v>1.0205681915260707</v>
      </c>
      <c r="AG1401" s="8">
        <v>0.89824462701327668</v>
      </c>
      <c r="AH1401" s="8">
        <v>0.85876338469520175</v>
      </c>
      <c r="AI1401" s="8">
        <v>2.6636957832482735</v>
      </c>
    </row>
    <row r="1402" spans="24:35" x14ac:dyDescent="0.25">
      <c r="X1402" t="str">
        <v>Sri Lanka</v>
      </c>
      <c r="Y1402">
        <v>73.8</v>
      </c>
      <c r="Z1402" s="8">
        <v>70.976641733798445</v>
      </c>
      <c r="AA1402" s="8">
        <v>2.8233582662015522</v>
      </c>
      <c r="AB1402" s="8">
        <v>2.8478690063449066</v>
      </c>
      <c r="AC1402" s="8">
        <v>8.6066950722612848E-3</v>
      </c>
      <c r="AD1402" s="8">
        <v>0.78857842661573063</v>
      </c>
      <c r="AE1402" s="8">
        <v>2.8413623237230428E-4</v>
      </c>
      <c r="AF1402" s="8">
        <v>1.0308575175648222</v>
      </c>
      <c r="AG1402" s="8">
        <v>0.90006981168187461</v>
      </c>
      <c r="AH1402" s="8">
        <v>0.88801938414413606</v>
      </c>
      <c r="AI1402" s="8">
        <v>2.8478690063449066</v>
      </c>
    </row>
    <row r="1403" spans="24:35" x14ac:dyDescent="0.25">
      <c r="X1403" t="str">
        <v>Sri Lanka</v>
      </c>
      <c r="Y1403">
        <v>74.2</v>
      </c>
      <c r="Z1403" s="8">
        <v>70.845108743439653</v>
      </c>
      <c r="AA1403" s="8">
        <v>3.3548912565603501</v>
      </c>
      <c r="AB1403" s="8">
        <v>3.3836623310431029</v>
      </c>
      <c r="AC1403" s="8">
        <v>8.5029390252080138E-3</v>
      </c>
      <c r="AD1403" s="8">
        <v>0.93698928377531432</v>
      </c>
      <c r="AE1403" s="8">
        <v>3.9627190299882243E-4</v>
      </c>
      <c r="AF1403" s="8">
        <v>1.0308575175648222</v>
      </c>
      <c r="AG1403" s="8">
        <v>0.90197539239753188</v>
      </c>
      <c r="AH1403" s="8">
        <v>0.96798206789966634</v>
      </c>
      <c r="AI1403" s="8">
        <v>3.3836623310431029</v>
      </c>
    </row>
    <row r="1404" spans="24:35" x14ac:dyDescent="0.25">
      <c r="X1404" t="str">
        <v>Sri Lanka</v>
      </c>
      <c r="Y1404">
        <v>69.099999999999994</v>
      </c>
      <c r="Z1404" s="8">
        <v>69.622821633101836</v>
      </c>
      <c r="AA1404" s="8">
        <v>-0.5228216331018416</v>
      </c>
      <c r="AB1404" s="8">
        <v>-0.52818933867582774</v>
      </c>
      <c r="AC1404" s="8">
        <v>1.0162464822639031E-2</v>
      </c>
      <c r="AD1404" s="8">
        <v>-0.14614147349613868</v>
      </c>
      <c r="AE1404" s="8">
        <v>1.1540602952138325E-5</v>
      </c>
      <c r="AF1404" s="8">
        <v>1.0308575175648222</v>
      </c>
      <c r="AG1404" s="8">
        <v>0.90833650658748943</v>
      </c>
      <c r="AH1404" s="8">
        <v>0.3822845451965573</v>
      </c>
      <c r="AI1404" s="8">
        <v>-0.52818933867582774</v>
      </c>
    </row>
    <row r="1405" spans="24:35" x14ac:dyDescent="0.25">
      <c r="X1405" t="str">
        <v>Sri Lanka</v>
      </c>
      <c r="Y1405">
        <v>73.900000000000006</v>
      </c>
      <c r="Z1405" s="8">
        <v>70.762904041100171</v>
      </c>
      <c r="AA1405" s="8">
        <v>3.1370959588998346</v>
      </c>
      <c r="AB1405" s="8">
        <v>3.1822525394523593</v>
      </c>
      <c r="AC1405" s="8">
        <v>1.419013104481516E-2</v>
      </c>
      <c r="AD1405" s="8">
        <v>0.87868480100337309</v>
      </c>
      <c r="AE1405" s="8">
        <v>5.8493266150354706E-4</v>
      </c>
      <c r="AF1405" s="8">
        <v>1.0386467129748296</v>
      </c>
      <c r="AG1405" s="8">
        <v>0.90925492924220941</v>
      </c>
      <c r="AH1405" s="8">
        <v>0.93738188642803055</v>
      </c>
      <c r="AI1405" s="8">
        <v>3.1822525394523593</v>
      </c>
    </row>
    <row r="1406" spans="24:35" x14ac:dyDescent="0.25">
      <c r="X1406" t="str">
        <v>Suriname</v>
      </c>
      <c r="Y1406">
        <v>71.400000000000006</v>
      </c>
      <c r="Z1406" s="8">
        <v>72.155734438579202</v>
      </c>
      <c r="AA1406" s="8">
        <v>-0.75573443857919642</v>
      </c>
      <c r="AB1406" s="8">
        <v>-0.75713178139911597</v>
      </c>
      <c r="AC1406" s="8">
        <v>1.8455741183356885E-3</v>
      </c>
      <c r="AD1406" s="8">
        <v>-0.2103643955081671</v>
      </c>
      <c r="AE1406" s="8">
        <v>4.3065017380080048E-6</v>
      </c>
      <c r="AF1406" s="8">
        <v>1.0386467129748296</v>
      </c>
      <c r="AG1406" s="8">
        <v>0.91064202130283523</v>
      </c>
      <c r="AH1406" s="8">
        <v>0.45865498526470538</v>
      </c>
      <c r="AI1406" s="8">
        <v>-0.75713178139911597</v>
      </c>
    </row>
    <row r="1407" spans="24:35" x14ac:dyDescent="0.25">
      <c r="X1407" t="str">
        <v>Suriname</v>
      </c>
      <c r="Y1407">
        <v>71.2</v>
      </c>
      <c r="Z1407" s="8">
        <v>72.136068805805934</v>
      </c>
      <c r="AA1407" s="8">
        <v>-0.93606880580593099</v>
      </c>
      <c r="AB1407" s="8">
        <v>-0.93767784189773906</v>
      </c>
      <c r="AC1407" s="8">
        <v>1.715979646646566E-3</v>
      </c>
      <c r="AD1407" s="8">
        <v>-0.26054491697731719</v>
      </c>
      <c r="AE1407" s="8">
        <v>6.1414316346771727E-6</v>
      </c>
      <c r="AF1407" s="8">
        <v>1.0386467129748296</v>
      </c>
      <c r="AG1407" s="8">
        <v>0.91128408123744653</v>
      </c>
      <c r="AH1407" s="8">
        <v>0.51043600674062672</v>
      </c>
      <c r="AI1407" s="8">
        <v>-0.93767784189773906</v>
      </c>
    </row>
    <row r="1408" spans="24:35" x14ac:dyDescent="0.25">
      <c r="X1408" t="str">
        <v>Suriname</v>
      </c>
      <c r="Y1408">
        <v>71.3</v>
      </c>
      <c r="Z1408" s="8">
        <v>71.879053321195812</v>
      </c>
      <c r="AA1408" s="8">
        <v>-0.57905332119581487</v>
      </c>
      <c r="AB1408" s="8">
        <v>-0.57996169862080393</v>
      </c>
      <c r="AC1408" s="8">
        <v>1.5662714057656478E-3</v>
      </c>
      <c r="AD1408" s="8">
        <v>-0.16116132406562719</v>
      </c>
      <c r="AE1408" s="8">
        <v>2.1444495243424176E-6</v>
      </c>
      <c r="AF1408" s="8">
        <v>1.0464994400123697</v>
      </c>
      <c r="AG1408" s="8">
        <v>0.91198102593256725</v>
      </c>
      <c r="AH1408" s="8">
        <v>0.40144903047040381</v>
      </c>
      <c r="AI1408" s="8">
        <v>-0.57996169862080393</v>
      </c>
    </row>
    <row r="1409" spans="24:35" x14ac:dyDescent="0.25">
      <c r="X1409" t="str">
        <v>Suriname</v>
      </c>
      <c r="Y1409">
        <v>76</v>
      </c>
      <c r="Z1409" s="8">
        <v>71.715551261781954</v>
      </c>
      <c r="AA1409" s="8">
        <v>4.2844487382180461</v>
      </c>
      <c r="AB1409" s="8">
        <v>4.2913862883166463</v>
      </c>
      <c r="AC1409" s="8">
        <v>1.6166221431727491E-3</v>
      </c>
      <c r="AD1409" s="8">
        <v>1.1924719494232385</v>
      </c>
      <c r="AE1409" s="8">
        <v>1.2118641110018983E-4</v>
      </c>
      <c r="AF1409" s="8">
        <v>1.0491313979639725</v>
      </c>
      <c r="AG1409" s="8">
        <v>0.91649214905815424</v>
      </c>
      <c r="AH1409" s="8">
        <v>1.092003639839739</v>
      </c>
      <c r="AI1409" s="8">
        <v>4.2913862883166463</v>
      </c>
    </row>
    <row r="1410" spans="24:35" x14ac:dyDescent="0.25">
      <c r="X1410" t="str">
        <v>Suriname</v>
      </c>
      <c r="Y1410">
        <v>73</v>
      </c>
      <c r="Z1410" s="8">
        <v>73.933057337045113</v>
      </c>
      <c r="AA1410" s="8">
        <v>-0.9330573370451134</v>
      </c>
      <c r="AB1410" s="8">
        <v>-0.93573124957185083</v>
      </c>
      <c r="AC1410" s="8">
        <v>2.8575646351032369E-3</v>
      </c>
      <c r="AD1410" s="8">
        <v>-0.25985532721758181</v>
      </c>
      <c r="AE1410" s="8">
        <v>1.0184706351031513E-5</v>
      </c>
      <c r="AF1410" s="8">
        <v>1.0491313979639725</v>
      </c>
      <c r="AG1410" s="8">
        <v>0.91757143899228155</v>
      </c>
      <c r="AH1410" s="8">
        <v>0.50976006828466058</v>
      </c>
      <c r="AI1410" s="8">
        <v>-0.93573124957185083</v>
      </c>
    </row>
    <row r="1411" spans="24:35" x14ac:dyDescent="0.25">
      <c r="X1411" t="str">
        <v>Suriname</v>
      </c>
      <c r="Y1411">
        <v>70</v>
      </c>
      <c r="Z1411" s="8">
        <v>70.861943815202977</v>
      </c>
      <c r="AA1411" s="8">
        <v>-0.86194381520297725</v>
      </c>
      <c r="AB1411" s="8">
        <v>-0.86335125810134594</v>
      </c>
      <c r="AC1411" s="8">
        <v>1.630208892570496E-3</v>
      </c>
      <c r="AD1411" s="8">
        <v>-0.23990269888066798</v>
      </c>
      <c r="AE1411" s="8">
        <v>4.946163779866459E-6</v>
      </c>
      <c r="AF1411" s="8">
        <v>1.0491313979639725</v>
      </c>
      <c r="AG1411" s="8">
        <v>0.92007127306490888</v>
      </c>
      <c r="AH1411" s="8">
        <v>0.48979863095017728</v>
      </c>
      <c r="AI1411" s="8">
        <v>-0.86335125810134594</v>
      </c>
    </row>
    <row r="1412" spans="24:35" x14ac:dyDescent="0.25">
      <c r="X1412" t="str">
        <v>Suriname</v>
      </c>
      <c r="Y1412">
        <v>69.8</v>
      </c>
      <c r="Z1412" s="8">
        <v>70.293406379686402</v>
      </c>
      <c r="AA1412" s="8">
        <v>-0.49340637968640522</v>
      </c>
      <c r="AB1412" s="8">
        <v>-0.4941798036795168</v>
      </c>
      <c r="AC1412" s="8">
        <v>1.5650659686067474E-3</v>
      </c>
      <c r="AD1412" s="8">
        <v>-0.13732410218517035</v>
      </c>
      <c r="AE1412" s="8">
        <v>1.5557965916202966E-6</v>
      </c>
      <c r="AF1412" s="8">
        <v>1.0491313979639725</v>
      </c>
      <c r="AG1412" s="8">
        <v>0.92650961208380045</v>
      </c>
      <c r="AH1412" s="8">
        <v>0.37057266788737991</v>
      </c>
      <c r="AI1412" s="8">
        <v>-0.4941798036795168</v>
      </c>
    </row>
    <row r="1413" spans="24:35" x14ac:dyDescent="0.25">
      <c r="X1413" t="str">
        <v>Suriname</v>
      </c>
      <c r="Y1413">
        <v>69.5</v>
      </c>
      <c r="Z1413" s="8">
        <v>73.065105434612576</v>
      </c>
      <c r="AA1413" s="8">
        <v>-3.5651054346125761</v>
      </c>
      <c r="AB1413" s="8">
        <v>-3.5741667443360354</v>
      </c>
      <c r="AC1413" s="8">
        <v>2.5352229964701791E-3</v>
      </c>
      <c r="AD1413" s="8">
        <v>-0.99271706076910748</v>
      </c>
      <c r="AE1413" s="8">
        <v>1.3183052069981005E-4</v>
      </c>
      <c r="AF1413" s="8">
        <v>1.0491313979639725</v>
      </c>
      <c r="AG1413" s="8">
        <v>0.93150301889335529</v>
      </c>
      <c r="AH1413" s="8">
        <v>0.99635187598012154</v>
      </c>
      <c r="AI1413" s="8">
        <v>-3.5741667443360354</v>
      </c>
    </row>
    <row r="1414" spans="24:35" x14ac:dyDescent="0.25">
      <c r="X1414" t="str">
        <v>Suriname</v>
      </c>
      <c r="Y1414">
        <v>69.3</v>
      </c>
      <c r="Z1414" s="8">
        <v>69.63325874571612</v>
      </c>
      <c r="AA1414" s="8">
        <v>-0.33325874571612246</v>
      </c>
      <c r="AB1414" s="8">
        <v>-0.3338721372100229</v>
      </c>
      <c r="AC1414" s="8">
        <v>1.8372048024916992E-3</v>
      </c>
      <c r="AD1414" s="8">
        <v>-9.2764702919865605E-2</v>
      </c>
      <c r="AE1414" s="8">
        <v>8.3361996813019316E-7</v>
      </c>
      <c r="AF1414" s="8">
        <v>1.0491313979639725</v>
      </c>
      <c r="AG1414" s="8">
        <v>0.93606538719705012</v>
      </c>
      <c r="AH1414" s="8">
        <v>0.30457298455356413</v>
      </c>
      <c r="AI1414" s="8">
        <v>-0.3338721372100229</v>
      </c>
    </row>
    <row r="1415" spans="24:35" x14ac:dyDescent="0.25">
      <c r="X1415" t="str">
        <v>Suriname</v>
      </c>
      <c r="Y1415">
        <v>68.900000000000006</v>
      </c>
      <c r="Z1415" s="8">
        <v>72.525195459026691</v>
      </c>
      <c r="AA1415" s="8">
        <v>-3.6251954590266848</v>
      </c>
      <c r="AB1415" s="8">
        <v>-3.6351293394309603</v>
      </c>
      <c r="AC1415" s="8">
        <v>2.7327446912331294E-3</v>
      </c>
      <c r="AD1415" s="8">
        <v>-1.0095493171189773</v>
      </c>
      <c r="AE1415" s="8">
        <v>1.4699040198080238E-4</v>
      </c>
      <c r="AF1415" s="8">
        <v>1.0491313979639725</v>
      </c>
      <c r="AG1415" s="8">
        <v>0.93698928377531432</v>
      </c>
      <c r="AH1415" s="8">
        <v>1.0047633139794552</v>
      </c>
      <c r="AI1415" s="8">
        <v>-3.6351293394309603</v>
      </c>
    </row>
    <row r="1416" spans="24:35" x14ac:dyDescent="0.25">
      <c r="X1416" t="str">
        <v>Swaziland</v>
      </c>
      <c r="Y1416">
        <v>58.4</v>
      </c>
      <c r="Z1416" s="8">
        <v>62.375027906569599</v>
      </c>
      <c r="AA1416" s="8">
        <v>-3.9750279065696006</v>
      </c>
      <c r="AB1416" s="8">
        <v>-4.001085257743588</v>
      </c>
      <c r="AC1416" s="8">
        <v>6.5125708390134426E-3</v>
      </c>
      <c r="AD1416" s="8">
        <v>-1.1090749227915548</v>
      </c>
      <c r="AE1416" s="8">
        <v>4.2438326944762753E-4</v>
      </c>
      <c r="AF1416" s="8">
        <v>1.0491313979639725</v>
      </c>
      <c r="AG1416" s="8">
        <v>0.94834334894462413</v>
      </c>
      <c r="AH1416" s="8">
        <v>1.0531262615620003</v>
      </c>
      <c r="AI1416" s="8">
        <v>-4.001085257743588</v>
      </c>
    </row>
    <row r="1417" spans="24:35" x14ac:dyDescent="0.25">
      <c r="X1417" t="str">
        <v>Swaziland</v>
      </c>
      <c r="Y1417">
        <v>57.6</v>
      </c>
      <c r="Z1417" s="8">
        <v>61.121250604168928</v>
      </c>
      <c r="AA1417" s="8">
        <v>-3.5212506041689267</v>
      </c>
      <c r="AB1417" s="8">
        <v>-3.5471775928914115</v>
      </c>
      <c r="AC1417" s="8">
        <v>7.3091882330455823E-3</v>
      </c>
      <c r="AD1417" s="8">
        <v>-0.98286037232688295</v>
      </c>
      <c r="AE1417" s="8">
        <v>3.7435634098024426E-4</v>
      </c>
      <c r="AF1417" s="8">
        <v>1.0491313979639725</v>
      </c>
      <c r="AG1417" s="8">
        <v>0.94847137068110299</v>
      </c>
      <c r="AH1417" s="8">
        <v>0.99139314720593208</v>
      </c>
      <c r="AI1417" s="8">
        <v>-3.5471775928914115</v>
      </c>
    </row>
    <row r="1418" spans="24:35" x14ac:dyDescent="0.25">
      <c r="X1418" t="str">
        <v>Swaziland</v>
      </c>
      <c r="Y1418">
        <v>56.5</v>
      </c>
      <c r="Z1418" s="8">
        <v>58.534890215652041</v>
      </c>
      <c r="AA1418" s="8">
        <v>-2.034890215652041</v>
      </c>
      <c r="AB1418" s="8">
        <v>-2.0540064753047487</v>
      </c>
      <c r="AC1418" s="8">
        <v>9.3068156710028604E-3</v>
      </c>
      <c r="AD1418" s="8">
        <v>-0.56855605332066284</v>
      </c>
      <c r="AE1418" s="8">
        <v>1.5982875327657034E-4</v>
      </c>
      <c r="AF1418" s="8">
        <v>1.0491313979639725</v>
      </c>
      <c r="AG1418" s="8">
        <v>0.95287301557724668</v>
      </c>
      <c r="AH1418" s="8">
        <v>0.75402656008967139</v>
      </c>
      <c r="AI1418" s="8">
        <v>-2.0540064753047487</v>
      </c>
    </row>
    <row r="1419" spans="24:35" x14ac:dyDescent="0.25">
      <c r="X1419" t="str">
        <v>Swaziland</v>
      </c>
      <c r="Y1419">
        <v>55</v>
      </c>
      <c r="Z1419" s="8">
        <v>55.983494587541827</v>
      </c>
      <c r="AA1419" s="8">
        <v>-0.98349458754182706</v>
      </c>
      <c r="AB1419" s="8">
        <v>-0.99166695286949846</v>
      </c>
      <c r="AC1419" s="8">
        <v>8.2410382881307025E-3</v>
      </c>
      <c r="AD1419" s="8">
        <v>-0.27464443227695667</v>
      </c>
      <c r="AE1419" s="8">
        <v>3.2988593232024217E-5</v>
      </c>
      <c r="AF1419" s="8">
        <v>1.0491313979639725</v>
      </c>
      <c r="AG1419" s="8">
        <v>0.95455837478715422</v>
      </c>
      <c r="AH1419" s="8">
        <v>0.52406529390616652</v>
      </c>
      <c r="AI1419" s="8">
        <v>-0.99166695286949846</v>
      </c>
    </row>
    <row r="1420" spans="24:35" x14ac:dyDescent="0.25">
      <c r="X1420" t="str">
        <v>Swaziland</v>
      </c>
      <c r="Y1420">
        <v>53.6</v>
      </c>
      <c r="Z1420" s="8">
        <v>53.341505688857545</v>
      </c>
      <c r="AA1420" s="8">
        <v>0.25849431114245647</v>
      </c>
      <c r="AB1420" s="8">
        <v>0.26072458344414517</v>
      </c>
      <c r="AC1420" s="8">
        <v>8.554131230078206E-3</v>
      </c>
      <c r="AD1420" s="8">
        <v>7.219687133884109E-2</v>
      </c>
      <c r="AE1420" s="8">
        <v>2.366955296277535E-6</v>
      </c>
      <c r="AF1420" s="8">
        <v>1.0491313979639725</v>
      </c>
      <c r="AG1420" s="8">
        <v>0.9556266881572677</v>
      </c>
      <c r="AH1420" s="8">
        <v>0.26869475495223405</v>
      </c>
      <c r="AI1420" s="8">
        <v>0.26072458344414517</v>
      </c>
    </row>
    <row r="1421" spans="24:35" x14ac:dyDescent="0.25">
      <c r="X1421" t="str">
        <v>Swaziland</v>
      </c>
      <c r="Y1421">
        <v>52.6</v>
      </c>
      <c r="Z1421" s="8">
        <v>54.850031384026828</v>
      </c>
      <c r="AA1421" s="8">
        <v>-2.2500313840268262</v>
      </c>
      <c r="AB1421" s="8">
        <v>-2.3248548246081309</v>
      </c>
      <c r="AC1421" s="8">
        <v>3.218413459167991E-2</v>
      </c>
      <c r="AD1421" s="8">
        <v>-0.63605416231155265</v>
      </c>
      <c r="AE1421" s="8">
        <v>7.0808223004603492E-4</v>
      </c>
      <c r="AF1421" s="8">
        <v>1.0491313979639725</v>
      </c>
      <c r="AG1421" s="8">
        <v>0.96060260255749907</v>
      </c>
      <c r="AH1421" s="8">
        <v>0.79753003850109161</v>
      </c>
      <c r="AI1421" s="8">
        <v>-2.3248548246081309</v>
      </c>
    </row>
    <row r="1422" spans="24:35" x14ac:dyDescent="0.25">
      <c r="X1422" t="str">
        <v>Swaziland</v>
      </c>
      <c r="Y1422">
        <v>51.4</v>
      </c>
      <c r="Z1422" s="8">
        <v>45.054189688178752</v>
      </c>
      <c r="AA1422" s="8">
        <v>6.3458103118212463</v>
      </c>
      <c r="AB1422" s="8">
        <v>6.5719851895271955</v>
      </c>
      <c r="AC1422" s="8">
        <v>3.4415001127265268E-2</v>
      </c>
      <c r="AD1422" s="8">
        <v>1.7959478549153238</v>
      </c>
      <c r="AE1422" s="8">
        <v>6.0504980151135845E-3</v>
      </c>
      <c r="AF1422" s="8">
        <v>1.0491313979639725</v>
      </c>
      <c r="AG1422" s="8">
        <v>0.9629451685138174</v>
      </c>
      <c r="AH1422" s="8">
        <v>1.3401297903245506</v>
      </c>
      <c r="AI1422" s="8">
        <v>6.5719851895271955</v>
      </c>
    </row>
    <row r="1423" spans="24:35" x14ac:dyDescent="0.25">
      <c r="X1423" t="str">
        <v>Swaziland</v>
      </c>
      <c r="Y1423">
        <v>50</v>
      </c>
      <c r="Z1423" s="8">
        <v>51.093763266928264</v>
      </c>
      <c r="AA1423" s="8">
        <v>-1.0937632669282635</v>
      </c>
      <c r="AB1423" s="8">
        <v>-1.1454277563424928</v>
      </c>
      <c r="AC1423" s="8">
        <v>4.5104974214350342E-2</v>
      </c>
      <c r="AD1423" s="8">
        <v>-0.31127727088297735</v>
      </c>
      <c r="AE1423" s="8">
        <v>2.4088514977152605E-4</v>
      </c>
      <c r="AF1423" s="8">
        <v>1.0491313979639725</v>
      </c>
      <c r="AG1423" s="8">
        <v>0.96375109791769231</v>
      </c>
      <c r="AH1423" s="8">
        <v>0.55792228032493685</v>
      </c>
      <c r="AI1423" s="8">
        <v>-1.1454277563424928</v>
      </c>
    </row>
    <row r="1424" spans="24:35" x14ac:dyDescent="0.25">
      <c r="X1424" t="str">
        <v>Swaziland</v>
      </c>
      <c r="Y1424">
        <v>47.8</v>
      </c>
      <c r="Z1424" s="8">
        <v>40.620807621889931</v>
      </c>
      <c r="AA1424" s="8">
        <v>7.1791923781100664</v>
      </c>
      <c r="AB1424" s="8">
        <v>7.4163011392172589</v>
      </c>
      <c r="AC1424" s="8">
        <v>3.1971296291269276E-2</v>
      </c>
      <c r="AD1424" s="8">
        <v>2.0292397705253591</v>
      </c>
      <c r="AE1424" s="8">
        <v>7.1578919771174395E-3</v>
      </c>
      <c r="AF1424" s="8">
        <v>1.0491313979639725</v>
      </c>
      <c r="AG1424" s="8">
        <v>0.96603538845071513</v>
      </c>
      <c r="AH1424" s="8">
        <v>1.4245138716507324</v>
      </c>
      <c r="AI1424" s="8">
        <v>7.4163011392172589</v>
      </c>
    </row>
    <row r="1425" spans="24:35" x14ac:dyDescent="0.25">
      <c r="X1425" t="str">
        <v>Swaziland</v>
      </c>
      <c r="Y1425">
        <v>46</v>
      </c>
      <c r="Z1425" s="8">
        <v>46.406064570479721</v>
      </c>
      <c r="AA1425" s="8">
        <v>-0.406064570479721</v>
      </c>
      <c r="AB1425" s="8">
        <v>-0.43365604035091848</v>
      </c>
      <c r="AC1425" s="8">
        <v>6.3625240522120291E-2</v>
      </c>
      <c r="AD1425" s="8">
        <v>-0.11670034529535306</v>
      </c>
      <c r="AE1425" s="8">
        <v>4.8704649209059199E-5</v>
      </c>
      <c r="AF1425" s="8">
        <v>1.0491313979639725</v>
      </c>
      <c r="AG1425" s="8">
        <v>0.97046206439872162</v>
      </c>
      <c r="AH1425" s="8">
        <v>0.34161432243884776</v>
      </c>
      <c r="AI1425" s="8">
        <v>-0.43365604035091848</v>
      </c>
    </row>
    <row r="1426" spans="24:35" x14ac:dyDescent="0.25">
      <c r="X1426" t="str">
        <v>Swaziland</v>
      </c>
      <c r="Y1426">
        <v>45.6</v>
      </c>
      <c r="Z1426" s="8">
        <v>45.21707806144088</v>
      </c>
      <c r="AA1426" s="8">
        <v>0.3829219385591216</v>
      </c>
      <c r="AB1426" s="8">
        <v>0.41043754998270249</v>
      </c>
      <c r="AC1426" s="8">
        <v>6.7039702933468115E-2</v>
      </c>
      <c r="AD1426" s="8">
        <v>0.11025049790518522</v>
      </c>
      <c r="AE1426" s="8">
        <v>4.5970204614602167E-5</v>
      </c>
      <c r="AF1426" s="8">
        <v>1.0950400512086551</v>
      </c>
      <c r="AG1426" s="8">
        <v>0.97420493759427995</v>
      </c>
      <c r="AH1426" s="8">
        <v>0.33203990408561623</v>
      </c>
      <c r="AI1426" s="8">
        <v>0.41043754998270249</v>
      </c>
    </row>
    <row r="1427" spans="24:35" x14ac:dyDescent="0.25">
      <c r="X1427" t="str">
        <v>Swaziland</v>
      </c>
      <c r="Y1427">
        <v>45.9</v>
      </c>
      <c r="Z1427" s="8">
        <v>46.245222343365597</v>
      </c>
      <c r="AA1427" s="8">
        <v>-0.34522234336559876</v>
      </c>
      <c r="AB1427" s="8">
        <v>-0.3746614677995504</v>
      </c>
      <c r="AC1427" s="8">
        <v>7.857526584426347E-2</v>
      </c>
      <c r="AD1427" s="8">
        <v>-0.10001631629427141</v>
      </c>
      <c r="AE1427" s="8">
        <v>4.4896667065626706E-5</v>
      </c>
      <c r="AF1427" s="8">
        <v>1.0950400512086551</v>
      </c>
      <c r="AG1427" s="8">
        <v>0.97780975779653934</v>
      </c>
      <c r="AH1427" s="8">
        <v>0.31625356329102666</v>
      </c>
      <c r="AI1427" s="8">
        <v>-0.3746614677995504</v>
      </c>
    </row>
    <row r="1428" spans="24:35" x14ac:dyDescent="0.25">
      <c r="X1428" t="str">
        <v>Swaziland</v>
      </c>
      <c r="Y1428">
        <v>46.4</v>
      </c>
      <c r="Z1428" s="8">
        <v>36.470134768746007</v>
      </c>
      <c r="AA1428" s="8">
        <v>9.9298652312539915</v>
      </c>
      <c r="AB1428" s="8">
        <v>10.372892599433779</v>
      </c>
      <c r="AC1428" s="8">
        <v>4.2710108480634584E-2</v>
      </c>
      <c r="AD1428" s="8">
        <v>2.8224321438290354</v>
      </c>
      <c r="AE1428" s="8">
        <v>1.8705986629803727E-2</v>
      </c>
      <c r="AF1428" s="8">
        <v>1.0950400512086551</v>
      </c>
      <c r="AG1428" s="8">
        <v>0.97934673810554418</v>
      </c>
      <c r="AH1428" s="8">
        <v>1.6800095665885464</v>
      </c>
      <c r="AI1428" s="8">
        <v>10.372892599433779</v>
      </c>
    </row>
    <row r="1429" spans="24:35" x14ac:dyDescent="0.25">
      <c r="X1429" t="str">
        <v>Swaziland</v>
      </c>
      <c r="Y1429">
        <v>47.1</v>
      </c>
      <c r="Z1429" s="8">
        <v>37.296573529398366</v>
      </c>
      <c r="AA1429" s="8">
        <v>9.8034264706016359</v>
      </c>
      <c r="AB1429" s="8">
        <v>10.22279423630418</v>
      </c>
      <c r="AC1429" s="8">
        <v>4.1022811963997451E-2</v>
      </c>
      <c r="AD1429" s="8">
        <v>2.7840411451629197</v>
      </c>
      <c r="AE1429" s="8">
        <v>1.7450780175236161E-2</v>
      </c>
      <c r="AF1429" s="8">
        <v>1.1033838166983498</v>
      </c>
      <c r="AG1429" s="8">
        <v>0.97990239860732287</v>
      </c>
      <c r="AH1429" s="8">
        <v>1.6685446188708648</v>
      </c>
      <c r="AI1429" s="8">
        <v>10.22279423630418</v>
      </c>
    </row>
    <row r="1430" spans="24:35" x14ac:dyDescent="0.25">
      <c r="X1430" t="str">
        <v>Swaziland</v>
      </c>
      <c r="Y1430">
        <v>48.4</v>
      </c>
      <c r="Z1430" s="8">
        <v>38.999194305547618</v>
      </c>
      <c r="AA1430" s="8">
        <v>9.4008056944523801</v>
      </c>
      <c r="AB1430" s="8">
        <v>9.7648659887768083</v>
      </c>
      <c r="AC1430" s="8">
        <v>3.7282671850577237E-2</v>
      </c>
      <c r="AD1430" s="8">
        <v>2.6645113447166495</v>
      </c>
      <c r="AE1430" s="8">
        <v>1.4470708193987934E-2</v>
      </c>
      <c r="AF1430" s="8">
        <v>1.1033838166983498</v>
      </c>
      <c r="AG1430" s="8">
        <v>0.98179153486517157</v>
      </c>
      <c r="AH1430" s="8">
        <v>1.6323330985790399</v>
      </c>
      <c r="AI1430" s="8">
        <v>9.7648659887768083</v>
      </c>
    </row>
    <row r="1431" spans="24:35" x14ac:dyDescent="0.25">
      <c r="X1431" t="str">
        <v>Sweden</v>
      </c>
      <c r="Y1431">
        <v>82.3</v>
      </c>
      <c r="Z1431" s="8">
        <v>79.872018593154436</v>
      </c>
      <c r="AA1431" s="8">
        <v>2.4279814068455607</v>
      </c>
      <c r="AB1431" s="8">
        <v>2.4463955720234662</v>
      </c>
      <c r="AC1431" s="8">
        <v>7.5270595599854391E-3</v>
      </c>
      <c r="AD1431" s="8">
        <v>0.67777869156900239</v>
      </c>
      <c r="AE1431" s="8">
        <v>1.8337025929838404E-4</v>
      </c>
      <c r="AF1431" s="8">
        <v>1.1033838166983498</v>
      </c>
      <c r="AG1431" s="8">
        <v>0.98192388012533027</v>
      </c>
      <c r="AH1431" s="8">
        <v>0.8232731573232559</v>
      </c>
      <c r="AI1431" s="8">
        <v>2.4463955720234662</v>
      </c>
    </row>
    <row r="1432" spans="24:35" x14ac:dyDescent="0.25">
      <c r="X1432" t="str">
        <v>Sweden</v>
      </c>
      <c r="Y1432">
        <v>81.900000000000006</v>
      </c>
      <c r="Z1432" s="8">
        <v>79.821060143241681</v>
      </c>
      <c r="AA1432" s="8">
        <v>2.0789398567583248</v>
      </c>
      <c r="AB1432" s="8">
        <v>2.0947093626142634</v>
      </c>
      <c r="AC1432" s="8">
        <v>7.5282548201615904E-3</v>
      </c>
      <c r="AD1432" s="8">
        <v>0.58034298799662132</v>
      </c>
      <c r="AE1432" s="8">
        <v>1.3445967004529664E-4</v>
      </c>
      <c r="AF1432" s="8">
        <v>1.1118051137279645</v>
      </c>
      <c r="AG1432" s="8">
        <v>0.98452262802109847</v>
      </c>
      <c r="AH1432" s="8">
        <v>0.76180245995705564</v>
      </c>
      <c r="AI1432" s="8">
        <v>2.0947093626142634</v>
      </c>
    </row>
    <row r="1433" spans="24:35" x14ac:dyDescent="0.25">
      <c r="X1433" t="str">
        <v>Sweden</v>
      </c>
      <c r="Y1433">
        <v>81.7</v>
      </c>
      <c r="Z1433" s="8">
        <v>84.230576095873658</v>
      </c>
      <c r="AA1433" s="8">
        <v>-2.5305760958736556</v>
      </c>
      <c r="AB1433" s="8">
        <v>-2.6217019330165905</v>
      </c>
      <c r="AC1433" s="8">
        <v>3.4758275147656906E-2</v>
      </c>
      <c r="AD1433" s="8">
        <v>-0.71631368705368381</v>
      </c>
      <c r="AE1433" s="8">
        <v>9.724673474591517E-4</v>
      </c>
      <c r="AF1433" s="8">
        <v>1.1118051137279645</v>
      </c>
      <c r="AG1433" s="8">
        <v>0.99136498452954991</v>
      </c>
      <c r="AH1433" s="8">
        <v>0.84635316922292181</v>
      </c>
      <c r="AI1433" s="8">
        <v>-2.6217019330165905</v>
      </c>
    </row>
    <row r="1434" spans="24:35" x14ac:dyDescent="0.25">
      <c r="X1434" t="str">
        <v>Sweden</v>
      </c>
      <c r="Y1434">
        <v>81.7</v>
      </c>
      <c r="Z1434" s="8">
        <v>84.644245196608949</v>
      </c>
      <c r="AA1434" s="8">
        <v>-2.9442451966089465</v>
      </c>
      <c r="AB1434" s="8">
        <v>-3.0643797677676017</v>
      </c>
      <c r="AC1434" s="8">
        <v>3.9203551864648134E-2</v>
      </c>
      <c r="AD1434" s="8">
        <v>-0.83533402688257419</v>
      </c>
      <c r="AE1434" s="8">
        <v>1.4985138846978095E-3</v>
      </c>
      <c r="AF1434" s="8">
        <v>1.1118051137279645</v>
      </c>
      <c r="AG1434" s="8">
        <v>0.99601240188096185</v>
      </c>
      <c r="AH1434" s="8">
        <v>0.91396609722821454</v>
      </c>
      <c r="AI1434" s="8">
        <v>-3.0643797677676017</v>
      </c>
    </row>
    <row r="1435" spans="24:35" x14ac:dyDescent="0.25">
      <c r="X1435" t="str">
        <v>Syrian Arab Republic</v>
      </c>
      <c r="Y1435">
        <v>73.8</v>
      </c>
      <c r="Z1435" s="8">
        <v>69.578127404303274</v>
      </c>
      <c r="AA1435" s="8">
        <v>4.2218725956967234</v>
      </c>
      <c r="AB1435" s="8">
        <v>4.2999473212257735</v>
      </c>
      <c r="AC1435" s="8">
        <v>1.8157135354577775E-2</v>
      </c>
      <c r="AD1435" s="8">
        <v>1.1849117905878828</v>
      </c>
      <c r="AE1435" s="8">
        <v>1.3665445164320192E-3</v>
      </c>
      <c r="AF1435" s="8">
        <v>1.1118051137279645</v>
      </c>
      <c r="AG1435" s="8">
        <v>0.99914276860580131</v>
      </c>
      <c r="AH1435" s="8">
        <v>1.0885365361750072</v>
      </c>
      <c r="AI1435" s="8">
        <v>4.2999473212257735</v>
      </c>
    </row>
    <row r="1436" spans="24:35" x14ac:dyDescent="0.25">
      <c r="X1436" t="str">
        <v>Syrian Arab Republic</v>
      </c>
      <c r="Y1436">
        <v>73.7</v>
      </c>
      <c r="Z1436" s="8">
        <v>69.316987124569096</v>
      </c>
      <c r="AA1436" s="8">
        <v>4.3830128754309072</v>
      </c>
      <c r="AB1436" s="8">
        <v>4.463187972767181</v>
      </c>
      <c r="AC1436" s="8">
        <v>1.7963638956161924E-2</v>
      </c>
      <c r="AD1436" s="8">
        <v>1.2300162641513999</v>
      </c>
      <c r="AE1436" s="8">
        <v>1.4565817241691504E-3</v>
      </c>
      <c r="AF1436" s="8">
        <v>1.1231576917613038</v>
      </c>
      <c r="AG1436" s="8">
        <v>0.99947571888077891</v>
      </c>
      <c r="AH1436" s="8">
        <v>1.1090609830624283</v>
      </c>
      <c r="AI1436" s="8">
        <v>4.463187972767181</v>
      </c>
    </row>
    <row r="1437" spans="24:35" x14ac:dyDescent="0.25">
      <c r="X1437" t="str">
        <v>Syrian Arab Republic</v>
      </c>
      <c r="Y1437">
        <v>73.5</v>
      </c>
      <c r="Z1437" s="8">
        <v>68.868605269738453</v>
      </c>
      <c r="AA1437" s="8">
        <v>4.6313947302615475</v>
      </c>
      <c r="AB1437" s="8">
        <v>4.7152706907742123</v>
      </c>
      <c r="AC1437" s="8">
        <v>1.7788153854406408E-2</v>
      </c>
      <c r="AD1437" s="8">
        <v>1.2996041966121459</v>
      </c>
      <c r="AE1437" s="8">
        <v>1.6098830157502187E-3</v>
      </c>
      <c r="AF1437" s="8">
        <v>1.1231576917613038</v>
      </c>
      <c r="AG1437" s="8">
        <v>1.0079057049132947</v>
      </c>
      <c r="AH1437" s="8">
        <v>1.1400018406178762</v>
      </c>
      <c r="AI1437" s="8">
        <v>4.7152706907742123</v>
      </c>
    </row>
    <row r="1438" spans="24:35" x14ac:dyDescent="0.25">
      <c r="X1438" t="str">
        <v>Syrian Arab Republic</v>
      </c>
      <c r="Y1438">
        <v>73.2</v>
      </c>
      <c r="Z1438" s="8">
        <v>69.33136231584281</v>
      </c>
      <c r="AA1438" s="8">
        <v>3.8686376841571928</v>
      </c>
      <c r="AB1438" s="8">
        <v>3.8772946894377158</v>
      </c>
      <c r="AC1438" s="8">
        <v>2.2327436973274494E-3</v>
      </c>
      <c r="AD1438" s="8">
        <v>1.0770734631356373</v>
      </c>
      <c r="AE1438" s="8">
        <v>1.3663019096635576E-4</v>
      </c>
      <c r="AF1438" s="8">
        <v>1.128888636463274</v>
      </c>
      <c r="AG1438" s="8">
        <v>1.0089352997307846</v>
      </c>
      <c r="AH1438" s="8">
        <v>1.037821498686377</v>
      </c>
      <c r="AI1438" s="8">
        <v>3.8772946894377158</v>
      </c>
    </row>
    <row r="1439" spans="24:35" x14ac:dyDescent="0.25">
      <c r="X1439" t="str">
        <v>Syrian Arab Republic</v>
      </c>
      <c r="Y1439">
        <v>73</v>
      </c>
      <c r="Z1439" s="8">
        <v>68.910671529104107</v>
      </c>
      <c r="AA1439" s="8">
        <v>4.089328470895893</v>
      </c>
      <c r="AB1439" s="8">
        <v>4.0979634611546238</v>
      </c>
      <c r="AC1439" s="8">
        <v>2.1071418377893196E-3</v>
      </c>
      <c r="AD1439" s="8">
        <v>1.1384446768259304</v>
      </c>
      <c r="AE1439" s="8">
        <v>1.4403900621306394E-4</v>
      </c>
      <c r="AF1439" s="8">
        <v>1.128888636463274</v>
      </c>
      <c r="AG1439" s="8">
        <v>1.0104201275968969</v>
      </c>
      <c r="AH1439" s="8">
        <v>1.0669792298006229</v>
      </c>
      <c r="AI1439" s="8">
        <v>4.0979634611546238</v>
      </c>
    </row>
    <row r="1440" spans="24:35" x14ac:dyDescent="0.25">
      <c r="X1440" t="str">
        <v>Syrian Arab Republic</v>
      </c>
      <c r="Y1440">
        <v>72.8</v>
      </c>
      <c r="Z1440" s="8">
        <v>69.178641734915928</v>
      </c>
      <c r="AA1440" s="8">
        <v>3.6213582650840692</v>
      </c>
      <c r="AB1440" s="8">
        <v>3.659783197588065</v>
      </c>
      <c r="AC1440" s="8">
        <v>1.0499237367207811E-2</v>
      </c>
      <c r="AD1440" s="8">
        <v>1.0124307268184907</v>
      </c>
      <c r="AE1440" s="8">
        <v>5.7242508173273971E-4</v>
      </c>
      <c r="AF1440" s="8">
        <v>1.128888636463274</v>
      </c>
      <c r="AG1440" s="8">
        <v>1.0124307268184907</v>
      </c>
      <c r="AH1440" s="8">
        <v>1.006196167165474</v>
      </c>
      <c r="AI1440" s="8">
        <v>3.659783197588065</v>
      </c>
    </row>
    <row r="1441" spans="24:35" x14ac:dyDescent="0.25">
      <c r="X1441" t="str">
        <v>Syrian Arab Republic</v>
      </c>
      <c r="Y1441">
        <v>72.7</v>
      </c>
      <c r="Z1441" s="8">
        <v>69.026638903897847</v>
      </c>
      <c r="AA1441" s="8">
        <v>3.6733610961021554</v>
      </c>
      <c r="AB1441" s="8">
        <v>3.7106577468074158</v>
      </c>
      <c r="AC1441" s="8">
        <v>1.0051223597042807E-2</v>
      </c>
      <c r="AD1441" s="8">
        <v>1.0267368571468463</v>
      </c>
      <c r="AE1441" s="8">
        <v>5.633404220671608E-4</v>
      </c>
      <c r="AF1441" s="8">
        <v>1.128888636463274</v>
      </c>
      <c r="AG1441" s="8">
        <v>1.0147533608584087</v>
      </c>
      <c r="AH1441" s="8">
        <v>1.0132802461051169</v>
      </c>
      <c r="AI1441" s="8">
        <v>3.7106577468074158</v>
      </c>
    </row>
    <row r="1442" spans="24:35" x14ac:dyDescent="0.25">
      <c r="X1442" t="str">
        <v>Syrian Arab Republic</v>
      </c>
      <c r="Y1442">
        <v>72.599999999999994</v>
      </c>
      <c r="Z1442" s="8">
        <v>68.4677298097901</v>
      </c>
      <c r="AA1442" s="8">
        <v>4.1322701902098942</v>
      </c>
      <c r="AB1442" s="8">
        <v>4.1411167542687108</v>
      </c>
      <c r="AC1442" s="8">
        <v>2.1362749673014322E-3</v>
      </c>
      <c r="AD1442" s="8">
        <v>1.1504161887007331</v>
      </c>
      <c r="AE1442" s="8">
        <v>1.4912219387003514E-4</v>
      </c>
      <c r="AF1442" s="8">
        <v>1.1404631659072275</v>
      </c>
      <c r="AG1442" s="8">
        <v>1.0150084289163475</v>
      </c>
      <c r="AH1442" s="8">
        <v>1.0725745609050836</v>
      </c>
      <c r="AI1442" s="8">
        <v>4.1411167542687108</v>
      </c>
    </row>
    <row r="1443" spans="24:35" x14ac:dyDescent="0.25">
      <c r="X1443" t="str">
        <v>Tajikistan</v>
      </c>
      <c r="Y1443">
        <v>69.599999999999994</v>
      </c>
      <c r="Z1443" s="8">
        <v>69.909094924467624</v>
      </c>
      <c r="AA1443" s="8">
        <v>-0.30909492446762954</v>
      </c>
      <c r="AB1443" s="8">
        <v>-0.30990993572849662</v>
      </c>
      <c r="AC1443" s="8">
        <v>2.6298326284739972E-3</v>
      </c>
      <c r="AD1443" s="8">
        <v>-8.607273015118834E-2</v>
      </c>
      <c r="AE1443" s="8">
        <v>1.0281329833817057E-6</v>
      </c>
      <c r="AF1443" s="8">
        <v>1.1404631659072275</v>
      </c>
      <c r="AG1443" s="8">
        <v>1.0153330976880512</v>
      </c>
      <c r="AH1443" s="8">
        <v>0.29338154364442959</v>
      </c>
      <c r="AI1443" s="8">
        <v>-0.30990993572849662</v>
      </c>
    </row>
    <row r="1444" spans="24:35" x14ac:dyDescent="0.25">
      <c r="X1444" t="str">
        <v>Tajikistan</v>
      </c>
      <c r="Y1444">
        <v>69.3</v>
      </c>
      <c r="Z1444" s="8">
        <v>69.730698683398558</v>
      </c>
      <c r="AA1444" s="8">
        <v>-0.43069868339856043</v>
      </c>
      <c r="AB1444" s="8">
        <v>-0.43184143948579007</v>
      </c>
      <c r="AC1444" s="8">
        <v>2.6462399916745939E-3</v>
      </c>
      <c r="AD1444" s="8">
        <v>-0.11993634817590412</v>
      </c>
      <c r="AE1444" s="8">
        <v>2.0087599493805948E-6</v>
      </c>
      <c r="AF1444" s="8">
        <v>1.1404631659072275</v>
      </c>
      <c r="AG1444" s="8">
        <v>1.0156005956745628</v>
      </c>
      <c r="AH1444" s="8">
        <v>0.3463182758329455</v>
      </c>
      <c r="AI1444" s="8">
        <v>-0.43184143948579007</v>
      </c>
    </row>
    <row r="1445" spans="24:35" x14ac:dyDescent="0.25">
      <c r="X1445" t="str">
        <v>Tajikistan</v>
      </c>
      <c r="Y1445">
        <v>68.8</v>
      </c>
      <c r="Z1445" s="8">
        <v>69.474758762747797</v>
      </c>
      <c r="AA1445" s="8">
        <v>-0.67475876274779978</v>
      </c>
      <c r="AB1445" s="8">
        <v>-0.67641225405990046</v>
      </c>
      <c r="AC1445" s="8">
        <v>2.4445023019264052E-3</v>
      </c>
      <c r="AD1445" s="8">
        <v>-0.18788057981404235</v>
      </c>
      <c r="AE1445" s="8">
        <v>4.5526426930723002E-6</v>
      </c>
      <c r="AF1445" s="8">
        <v>1.1404631659072275</v>
      </c>
      <c r="AG1445" s="8">
        <v>1.0209155595718671</v>
      </c>
      <c r="AH1445" s="8">
        <v>0.43345193483711936</v>
      </c>
      <c r="AI1445" s="8">
        <v>-0.67641225405990046</v>
      </c>
    </row>
    <row r="1446" spans="24:35" x14ac:dyDescent="0.25">
      <c r="X1446" t="str">
        <v>Tajikistan</v>
      </c>
      <c r="Y1446">
        <v>68.099999999999994</v>
      </c>
      <c r="Z1446" s="8">
        <v>69.326340971185473</v>
      </c>
      <c r="AA1446" s="8">
        <v>-1.2263409711854791</v>
      </c>
      <c r="AB1446" s="8">
        <v>-1.2291702619883922</v>
      </c>
      <c r="AC1446" s="8">
        <v>2.3017891747040609E-3</v>
      </c>
      <c r="AD1446" s="8">
        <v>-0.34143932018305734</v>
      </c>
      <c r="AE1446" s="8">
        <v>1.4155975913132942E-5</v>
      </c>
      <c r="AF1446" s="8">
        <v>1.1521925343545227</v>
      </c>
      <c r="AG1446" s="8">
        <v>1.0249468104699595</v>
      </c>
      <c r="AH1446" s="8">
        <v>0.58432809292644605</v>
      </c>
      <c r="AI1446" s="8">
        <v>-1.2291702619883922</v>
      </c>
    </row>
    <row r="1447" spans="24:35" x14ac:dyDescent="0.25">
      <c r="X1447" t="str">
        <v>Tajikistan</v>
      </c>
      <c r="Y1447">
        <v>67.3</v>
      </c>
      <c r="Z1447" s="8">
        <v>69.152548350110735</v>
      </c>
      <c r="AA1447" s="8">
        <v>-1.8525483501107374</v>
      </c>
      <c r="AB1447" s="8">
        <v>-1.8566467212295206</v>
      </c>
      <c r="AC1447" s="8">
        <v>2.2074049262690376E-3</v>
      </c>
      <c r="AD1447" s="8">
        <v>-0.51576433211903372</v>
      </c>
      <c r="AE1447" s="8">
        <v>3.0973532567478178E-5</v>
      </c>
      <c r="AF1447" s="8">
        <v>1.1521925343545227</v>
      </c>
      <c r="AG1447" s="8">
        <v>1.0267368571468463</v>
      </c>
      <c r="AH1447" s="8">
        <v>0.71816734269878468</v>
      </c>
      <c r="AI1447" s="8">
        <v>-1.8566467212295206</v>
      </c>
    </row>
    <row r="1448" spans="24:35" x14ac:dyDescent="0.25">
      <c r="X1448" t="str">
        <v>Tajikistan</v>
      </c>
      <c r="Y1448">
        <v>66.7</v>
      </c>
      <c r="Z1448" s="8">
        <v>68.998200672827835</v>
      </c>
      <c r="AA1448" s="8">
        <v>-2.2982006728278321</v>
      </c>
      <c r="AB1448" s="8">
        <v>-2.3030818921932585</v>
      </c>
      <c r="AC1448" s="8">
        <v>2.1194293533252804E-3</v>
      </c>
      <c r="AD1448" s="8">
        <v>-0.63980931082964476</v>
      </c>
      <c r="AE1448" s="8">
        <v>4.5760197365588047E-5</v>
      </c>
      <c r="AF1448" s="8">
        <v>1.1521925343545227</v>
      </c>
      <c r="AG1448" s="8">
        <v>1.0295729752900569</v>
      </c>
      <c r="AH1448" s="8">
        <v>0.79988081038967596</v>
      </c>
      <c r="AI1448" s="8">
        <v>-2.3030818921932585</v>
      </c>
    </row>
    <row r="1449" spans="24:35" x14ac:dyDescent="0.25">
      <c r="X1449" t="str">
        <v>Tajikistan</v>
      </c>
      <c r="Y1449">
        <v>66.400000000000006</v>
      </c>
      <c r="Z1449" s="8">
        <v>68.360852421942525</v>
      </c>
      <c r="AA1449" s="8">
        <v>-1.9608524219425192</v>
      </c>
      <c r="AB1449" s="8">
        <v>-1.9645813602023217</v>
      </c>
      <c r="AC1449" s="8">
        <v>1.8980828869405808E-3</v>
      </c>
      <c r="AD1449" s="8">
        <v>-0.54583245592742524</v>
      </c>
      <c r="AE1449" s="8">
        <v>2.9819845881998286E-5</v>
      </c>
      <c r="AF1449" s="8">
        <v>1.1521925343545227</v>
      </c>
      <c r="AG1449" s="8">
        <v>1.0337667206866887</v>
      </c>
      <c r="AH1449" s="8">
        <v>0.73880474817601516</v>
      </c>
      <c r="AI1449" s="8">
        <v>-1.9645813602023217</v>
      </c>
    </row>
    <row r="1450" spans="24:35" x14ac:dyDescent="0.25">
      <c r="X1450" t="str">
        <v>Tajikistan</v>
      </c>
      <c r="Y1450">
        <v>66.099999999999994</v>
      </c>
      <c r="Z1450" s="8">
        <v>68.288992764226961</v>
      </c>
      <c r="AA1450" s="8">
        <v>-2.1889927642269669</v>
      </c>
      <c r="AB1450" s="8">
        <v>-2.1930259263189091</v>
      </c>
      <c r="AC1450" s="8">
        <v>1.8390854588353511E-3</v>
      </c>
      <c r="AD1450" s="8">
        <v>-0.60932070762868662</v>
      </c>
      <c r="AE1450" s="8">
        <v>3.6003077486567151E-5</v>
      </c>
      <c r="AF1450" s="8">
        <v>1.1521925343545227</v>
      </c>
      <c r="AG1450" s="8">
        <v>1.0351057349289861</v>
      </c>
      <c r="AH1450" s="8">
        <v>0.7805899740764588</v>
      </c>
      <c r="AI1450" s="8">
        <v>-2.1930259263189091</v>
      </c>
    </row>
    <row r="1451" spans="24:35" x14ac:dyDescent="0.25">
      <c r="X1451" t="str">
        <v>Tajikistan</v>
      </c>
      <c r="Y1451">
        <v>65.900000000000006</v>
      </c>
      <c r="Z1451" s="8">
        <v>67.880771823652111</v>
      </c>
      <c r="AA1451" s="8">
        <v>-1.9807718236521055</v>
      </c>
      <c r="AB1451" s="8">
        <v>-1.9846083839909336</v>
      </c>
      <c r="AC1451" s="8">
        <v>1.9331573774333827E-3</v>
      </c>
      <c r="AD1451" s="8">
        <v>-0.5513870061462911</v>
      </c>
      <c r="AE1451" s="8">
        <v>3.0993244130935261E-5</v>
      </c>
      <c r="AF1451" s="8">
        <v>1.1521925343545227</v>
      </c>
      <c r="AG1451" s="8">
        <v>1.03671505503467</v>
      </c>
      <c r="AH1451" s="8">
        <v>0.74255437925197854</v>
      </c>
      <c r="AI1451" s="8">
        <v>-1.9846083839909336</v>
      </c>
    </row>
    <row r="1452" spans="24:35" x14ac:dyDescent="0.25">
      <c r="X1452" t="str">
        <v>Tajikistan</v>
      </c>
      <c r="Y1452">
        <v>65.5</v>
      </c>
      <c r="Z1452" s="8">
        <v>67.616813053714822</v>
      </c>
      <c r="AA1452" s="8">
        <v>-2.1168130537148215</v>
      </c>
      <c r="AB1452" s="8">
        <v>-2.1206739961510355</v>
      </c>
      <c r="AC1452" s="8">
        <v>1.8206204457741886E-3</v>
      </c>
      <c r="AD1452" s="8">
        <v>-0.58922355471291588</v>
      </c>
      <c r="AE1452" s="8">
        <v>3.3328626801076432E-5</v>
      </c>
      <c r="AF1452" s="8">
        <v>1.1700898139672218</v>
      </c>
      <c r="AG1452" s="8">
        <v>1.0439599214159914</v>
      </c>
      <c r="AH1452" s="8">
        <v>0.76760898556030199</v>
      </c>
      <c r="AI1452" s="8">
        <v>-2.1206739961510355</v>
      </c>
    </row>
    <row r="1453" spans="24:35" x14ac:dyDescent="0.25">
      <c r="X1453" t="str">
        <v>Tajikistan</v>
      </c>
      <c r="Y1453">
        <v>65.900000000000006</v>
      </c>
      <c r="Z1453" s="8">
        <v>67.75910424330047</v>
      </c>
      <c r="AA1453" s="8">
        <v>-1.8591042433004645</v>
      </c>
      <c r="AB1453" s="8">
        <v>-1.8624281859706844</v>
      </c>
      <c r="AC1453" s="8">
        <v>1.7847360211031317E-3</v>
      </c>
      <c r="AD1453" s="8">
        <v>-0.51747995373396782</v>
      </c>
      <c r="AE1453" s="8">
        <v>2.5198996307480224E-5</v>
      </c>
      <c r="AF1453" s="8">
        <v>1.1700898139672218</v>
      </c>
      <c r="AG1453" s="8">
        <v>1.050748171923666</v>
      </c>
      <c r="AH1453" s="8">
        <v>0.71936079524392194</v>
      </c>
      <c r="AI1453" s="8">
        <v>-1.8624281859706844</v>
      </c>
    </row>
    <row r="1454" spans="24:35" x14ac:dyDescent="0.25">
      <c r="X1454" t="str">
        <v>Tajikistan</v>
      </c>
      <c r="Y1454">
        <v>65.2</v>
      </c>
      <c r="Z1454" s="8">
        <v>67.136674602941895</v>
      </c>
      <c r="AA1454" s="8">
        <v>-1.936674602941892</v>
      </c>
      <c r="AB1454" s="8">
        <v>-1.941934097390803</v>
      </c>
      <c r="AC1454" s="8">
        <v>2.708379473833707E-3</v>
      </c>
      <c r="AD1454" s="8">
        <v>-0.53932116518799167</v>
      </c>
      <c r="AE1454" s="8">
        <v>4.1574656630004254E-5</v>
      </c>
      <c r="AF1454" s="8">
        <v>1.1700898139672218</v>
      </c>
      <c r="AG1454" s="8">
        <v>1.051436480506917</v>
      </c>
      <c r="AH1454" s="8">
        <v>0.73438488899758259</v>
      </c>
      <c r="AI1454" s="8">
        <v>-1.941934097390803</v>
      </c>
    </row>
    <row r="1455" spans="24:35" x14ac:dyDescent="0.25">
      <c r="X1455" t="str">
        <v>Tajikistan</v>
      </c>
      <c r="Y1455">
        <v>64.3</v>
      </c>
      <c r="Z1455" s="8">
        <v>66.718229638034501</v>
      </c>
      <c r="AA1455" s="8">
        <v>-2.4182296380345036</v>
      </c>
      <c r="AB1455" s="8">
        <v>-2.4296036632125837</v>
      </c>
      <c r="AC1455" s="8">
        <v>4.6814323464759826E-3</v>
      </c>
      <c r="AD1455" s="8">
        <v>-0.67409076665251522</v>
      </c>
      <c r="AE1455" s="8">
        <v>1.1248634397677474E-4</v>
      </c>
      <c r="AF1455" s="8">
        <v>1.1700898139672218</v>
      </c>
      <c r="AG1455" s="8">
        <v>1.0515371285136725</v>
      </c>
      <c r="AH1455" s="8">
        <v>0.82103030799874566</v>
      </c>
      <c r="AI1455" s="8">
        <v>-2.4296036632125837</v>
      </c>
    </row>
    <row r="1456" spans="24:35" x14ac:dyDescent="0.25">
      <c r="X1456" t="str">
        <v>Thailand</v>
      </c>
      <c r="Y1456">
        <v>74.599999999999994</v>
      </c>
      <c r="Z1456" s="8">
        <v>72.480140665992877</v>
      </c>
      <c r="AA1456" s="8">
        <v>2.119859334007117</v>
      </c>
      <c r="AB1456" s="8">
        <v>2.1275648336404678</v>
      </c>
      <c r="AC1456" s="8">
        <v>3.6217460974694404E-3</v>
      </c>
      <c r="AD1456" s="8">
        <v>0.59060458650028469</v>
      </c>
      <c r="AE1456" s="8">
        <v>6.6731946046691583E-5</v>
      </c>
      <c r="AF1456" s="8">
        <v>1.1700898139672218</v>
      </c>
      <c r="AG1456" s="8">
        <v>1.0549061834722149</v>
      </c>
      <c r="AH1456" s="8">
        <v>0.76850802630830384</v>
      </c>
      <c r="AI1456" s="8">
        <v>2.1275648336404678</v>
      </c>
    </row>
    <row r="1457" spans="24:35" x14ac:dyDescent="0.25">
      <c r="X1457" t="str">
        <v>Thailand</v>
      </c>
      <c r="Y1457">
        <v>74.5</v>
      </c>
      <c r="Z1457" s="8">
        <v>72.483225327865654</v>
      </c>
      <c r="AA1457" s="8">
        <v>2.0167746721343462</v>
      </c>
      <c r="AB1457" s="8">
        <v>2.0226724864521373</v>
      </c>
      <c r="AC1457" s="8">
        <v>2.9158523474731636E-3</v>
      </c>
      <c r="AD1457" s="8">
        <v>0.56168569646855071</v>
      </c>
      <c r="AE1457" s="8">
        <v>4.8558676922580094E-5</v>
      </c>
      <c r="AF1457" s="8">
        <v>1.1852957183684145</v>
      </c>
      <c r="AG1457" s="8">
        <v>1.0560669152577069</v>
      </c>
      <c r="AH1457" s="8">
        <v>0.74945693436551153</v>
      </c>
      <c r="AI1457" s="8">
        <v>2.0226724864521373</v>
      </c>
    </row>
    <row r="1458" spans="24:35" x14ac:dyDescent="0.25">
      <c r="X1458" t="str">
        <v>Thailand</v>
      </c>
      <c r="Y1458">
        <v>74.3</v>
      </c>
      <c r="Z1458" s="8">
        <v>71.440650468923181</v>
      </c>
      <c r="AA1458" s="8">
        <v>2.8593495310768162</v>
      </c>
      <c r="AB1458" s="8">
        <v>2.8794811239787612</v>
      </c>
      <c r="AC1458" s="8">
        <v>6.9913960311459187E-3</v>
      </c>
      <c r="AD1458" s="8">
        <v>0.79798115167619343</v>
      </c>
      <c r="AE1458" s="8">
        <v>2.3596226596831642E-4</v>
      </c>
      <c r="AF1458" s="8">
        <v>1.1852957183684145</v>
      </c>
      <c r="AG1458" s="8">
        <v>1.0564754618288306</v>
      </c>
      <c r="AH1458" s="8">
        <v>0.8932979075740598</v>
      </c>
      <c r="AI1458" s="8">
        <v>2.8794811239787612</v>
      </c>
    </row>
    <row r="1459" spans="24:35" x14ac:dyDescent="0.25">
      <c r="X1459" t="str">
        <v>Thailand</v>
      </c>
      <c r="Y1459">
        <v>74.099999999999994</v>
      </c>
      <c r="Z1459" s="8">
        <v>71.957204022317029</v>
      </c>
      <c r="AA1459" s="8">
        <v>2.1427959776829653</v>
      </c>
      <c r="AB1459" s="8">
        <v>2.1489313265145089</v>
      </c>
      <c r="AC1459" s="8">
        <v>2.8550697529710341E-3</v>
      </c>
      <c r="AD1459" s="8">
        <v>0.59676531253602738</v>
      </c>
      <c r="AE1459" s="8">
        <v>5.3667575948463821E-5</v>
      </c>
      <c r="AF1459" s="8">
        <v>1.1852957183684145</v>
      </c>
      <c r="AG1459" s="8">
        <v>1.0565282046083206</v>
      </c>
      <c r="AH1459" s="8">
        <v>0.7725058656968421</v>
      </c>
      <c r="AI1459" s="8">
        <v>2.1489313265145089</v>
      </c>
    </row>
    <row r="1460" spans="24:35" x14ac:dyDescent="0.25">
      <c r="X1460" t="str">
        <v>Thailand</v>
      </c>
      <c r="Y1460">
        <v>73.900000000000006</v>
      </c>
      <c r="Z1460" s="8">
        <v>71.192284265787592</v>
      </c>
      <c r="AA1460" s="8">
        <v>2.7077157342124138</v>
      </c>
      <c r="AB1460" s="8">
        <v>2.7165851677618913</v>
      </c>
      <c r="AC1460" s="8">
        <v>3.2649201117388089E-3</v>
      </c>
      <c r="AD1460" s="8">
        <v>0.75424960022145038</v>
      </c>
      <c r="AE1460" s="8">
        <v>9.8077501112382062E-5</v>
      </c>
      <c r="AF1460" s="8">
        <v>1.1852957183684145</v>
      </c>
      <c r="AG1460" s="8">
        <v>1.0576395974931763</v>
      </c>
      <c r="AH1460" s="8">
        <v>0.86847544595195691</v>
      </c>
      <c r="AI1460" s="8">
        <v>2.7165851677618913</v>
      </c>
    </row>
    <row r="1461" spans="24:35" x14ac:dyDescent="0.25">
      <c r="X1461" t="str">
        <v>Thailand</v>
      </c>
      <c r="Y1461">
        <v>73.7</v>
      </c>
      <c r="Z1461" s="8">
        <v>73.637194448451524</v>
      </c>
      <c r="AA1461" s="8">
        <v>6.2805551548478888E-2</v>
      </c>
      <c r="AB1461" s="8">
        <v>6.3140844339376917E-2</v>
      </c>
      <c r="AC1461" s="8">
        <v>5.3102360984571117E-3</v>
      </c>
      <c r="AD1461" s="8">
        <v>1.7512820698774866E-2</v>
      </c>
      <c r="AE1461" s="8">
        <v>8.6175692790885738E-8</v>
      </c>
      <c r="AF1461" s="8">
        <v>1.1852957183684145</v>
      </c>
      <c r="AG1461" s="8">
        <v>1.0607924372550053</v>
      </c>
      <c r="AH1461" s="8">
        <v>0.1323360143678767</v>
      </c>
      <c r="AI1461" s="8">
        <v>6.3140844339376917E-2</v>
      </c>
    </row>
    <row r="1462" spans="24:35" x14ac:dyDescent="0.25">
      <c r="X1462" t="str">
        <v>Thailand</v>
      </c>
      <c r="Y1462">
        <v>73.5</v>
      </c>
      <c r="Z1462" s="8">
        <v>70.946026408276509</v>
      </c>
      <c r="AA1462" s="8">
        <v>2.5539735917234907</v>
      </c>
      <c r="AB1462" s="8">
        <v>2.5627626977843492</v>
      </c>
      <c r="AC1462" s="8">
        <v>3.429543464346891E-3</v>
      </c>
      <c r="AD1462" s="8">
        <v>0.71148261060986706</v>
      </c>
      <c r="AE1462" s="8">
        <v>9.1686053994765272E-5</v>
      </c>
      <c r="AF1462" s="8">
        <v>1.1852957183684145</v>
      </c>
      <c r="AG1462" s="8">
        <v>1.0608606350248884</v>
      </c>
      <c r="AH1462" s="8">
        <v>0.84349428605644217</v>
      </c>
      <c r="AI1462" s="8">
        <v>2.5627626977843492</v>
      </c>
    </row>
    <row r="1463" spans="24:35" x14ac:dyDescent="0.25">
      <c r="X1463" t="str">
        <v>Thailand</v>
      </c>
      <c r="Y1463">
        <v>73.3</v>
      </c>
      <c r="Z1463" s="8">
        <v>70.070184331599663</v>
      </c>
      <c r="AA1463" s="8">
        <v>3.2298156684003345</v>
      </c>
      <c r="AB1463" s="8">
        <v>3.2431786386091228</v>
      </c>
      <c r="AC1463" s="8">
        <v>4.120331223727825E-3</v>
      </c>
      <c r="AD1463" s="8">
        <v>0.90006981168187461</v>
      </c>
      <c r="AE1463" s="8">
        <v>1.7641034676287002E-4</v>
      </c>
      <c r="AF1463" s="8">
        <v>1.1852957183684145</v>
      </c>
      <c r="AG1463" s="8">
        <v>1.0638020668545507</v>
      </c>
      <c r="AH1463" s="8">
        <v>0.94872009132402935</v>
      </c>
      <c r="AI1463" s="8">
        <v>3.2431786386091228</v>
      </c>
    </row>
    <row r="1464" spans="24:35" x14ac:dyDescent="0.25">
      <c r="X1464" t="str">
        <v>Thailand</v>
      </c>
      <c r="Y1464">
        <v>73</v>
      </c>
      <c r="Z1464" s="8">
        <v>69.994679092620601</v>
      </c>
      <c r="AA1464" s="8">
        <v>3.0053209073793994</v>
      </c>
      <c r="AB1464" s="8">
        <v>3.0179303241181756</v>
      </c>
      <c r="AC1464" s="8">
        <v>4.1781669503786565E-3</v>
      </c>
      <c r="AD1464" s="8">
        <v>0.83753298971623358</v>
      </c>
      <c r="AE1464" s="8">
        <v>1.5490106003140101E-4</v>
      </c>
      <c r="AF1464" s="8">
        <v>1.2070560687293583</v>
      </c>
      <c r="AG1464" s="8">
        <v>1.0664192253398381</v>
      </c>
      <c r="AH1464" s="8">
        <v>0.91516828491607682</v>
      </c>
      <c r="AI1464" s="8">
        <v>3.0179303241181756</v>
      </c>
    </row>
    <row r="1465" spans="24:35" x14ac:dyDescent="0.25">
      <c r="X1465" t="str">
        <v>Thailand</v>
      </c>
      <c r="Y1465">
        <v>72.5</v>
      </c>
      <c r="Z1465" s="8">
        <v>69.399398607379823</v>
      </c>
      <c r="AA1465" s="8">
        <v>3.1006013926201774</v>
      </c>
      <c r="AB1465" s="8">
        <v>3.1115289556195291</v>
      </c>
      <c r="AC1465" s="8">
        <v>3.5119592827880363E-3</v>
      </c>
      <c r="AD1465" s="8">
        <v>0.86379718434158625</v>
      </c>
      <c r="AE1465" s="8">
        <v>1.3840358780750544E-4</v>
      </c>
      <c r="AF1465" s="8">
        <v>1.2070560687293583</v>
      </c>
      <c r="AG1465" s="8">
        <v>1.0686408179169016</v>
      </c>
      <c r="AH1465" s="8">
        <v>0.92940689923283126</v>
      </c>
      <c r="AI1465" s="8">
        <v>3.1115289556195291</v>
      </c>
    </row>
    <row r="1466" spans="24:35" x14ac:dyDescent="0.25">
      <c r="X1466" t="str">
        <v>Thailand</v>
      </c>
      <c r="Y1466">
        <v>71.599999999999994</v>
      </c>
      <c r="Z1466" s="8">
        <v>69.006938198078913</v>
      </c>
      <c r="AA1466" s="8">
        <v>2.5930618019210812</v>
      </c>
      <c r="AB1466" s="8">
        <v>2.6024653078825817</v>
      </c>
      <c r="AC1466" s="8">
        <v>3.6133069413137545E-3</v>
      </c>
      <c r="AD1466" s="8">
        <v>0.72243836329235345</v>
      </c>
      <c r="AE1466" s="8">
        <v>9.9615045045561737E-5</v>
      </c>
      <c r="AF1466" s="8">
        <v>1.2070560687293583</v>
      </c>
      <c r="AG1466" s="8">
        <v>1.074446641298513</v>
      </c>
      <c r="AH1466" s="8">
        <v>0.8499637423398444</v>
      </c>
      <c r="AI1466" s="8">
        <v>2.6024653078825817</v>
      </c>
    </row>
    <row r="1467" spans="24:35" x14ac:dyDescent="0.25">
      <c r="X1467" t="str">
        <v>Thailand</v>
      </c>
      <c r="Y1467">
        <v>71.7</v>
      </c>
      <c r="Z1467" s="8">
        <v>68.062487685562033</v>
      </c>
      <c r="AA1467" s="8">
        <v>3.63751231443797</v>
      </c>
      <c r="AB1467" s="8">
        <v>3.6602667856432718</v>
      </c>
      <c r="AC1467" s="8">
        <v>6.2166154922237791E-3</v>
      </c>
      <c r="AD1467" s="8">
        <v>1.0147533608584087</v>
      </c>
      <c r="AE1467" s="8">
        <v>3.3902339675310697E-4</v>
      </c>
      <c r="AF1467" s="8">
        <v>1.2070560687293583</v>
      </c>
      <c r="AG1467" s="8">
        <v>1.0763583581028449</v>
      </c>
      <c r="AH1467" s="8">
        <v>1.0073496715929424</v>
      </c>
      <c r="AI1467" s="8">
        <v>3.6602667856432718</v>
      </c>
    </row>
    <row r="1468" spans="24:35" x14ac:dyDescent="0.25">
      <c r="X1468" t="str">
        <v>Thailand</v>
      </c>
      <c r="Y1468">
        <v>71.400000000000006</v>
      </c>
      <c r="Z1468" s="8">
        <v>67.460002424188332</v>
      </c>
      <c r="AA1468" s="8">
        <v>3.9399975758116739</v>
      </c>
      <c r="AB1468" s="8">
        <v>3.9633351488706259</v>
      </c>
      <c r="AC1468" s="8">
        <v>5.888367292279555E-3</v>
      </c>
      <c r="AD1468" s="8">
        <v>1.0989559089332335</v>
      </c>
      <c r="AE1468" s="8">
        <v>3.7650146634140002E-4</v>
      </c>
      <c r="AF1468" s="8">
        <v>1.2070560687293583</v>
      </c>
      <c r="AG1468" s="8">
        <v>1.0770734631356373</v>
      </c>
      <c r="AH1468" s="8">
        <v>1.0483109791150875</v>
      </c>
      <c r="AI1468" s="8">
        <v>3.9633351488706259</v>
      </c>
    </row>
    <row r="1469" spans="24:35" x14ac:dyDescent="0.25">
      <c r="X1469" t="str">
        <v>Thailand</v>
      </c>
      <c r="Y1469">
        <v>71.2</v>
      </c>
      <c r="Z1469" s="8">
        <v>67.668427501288463</v>
      </c>
      <c r="AA1469" s="8">
        <v>3.5315724987115402</v>
      </c>
      <c r="AB1469" s="8">
        <v>3.5487834153373132</v>
      </c>
      <c r="AC1469" s="8">
        <v>4.8498075569756906E-3</v>
      </c>
      <c r="AD1469" s="8">
        <v>0.98452262802109847</v>
      </c>
      <c r="AE1469" s="8">
        <v>2.4861863530291323E-4</v>
      </c>
      <c r="AF1469" s="8">
        <v>1.2070560687293583</v>
      </c>
      <c r="AG1469" s="8">
        <v>1.0786496507530914</v>
      </c>
      <c r="AH1469" s="8">
        <v>0.9922311363896511</v>
      </c>
      <c r="AI1469" s="8">
        <v>3.5487834153373132</v>
      </c>
    </row>
    <row r="1470" spans="24:35" x14ac:dyDescent="0.25">
      <c r="X1470" t="str">
        <v>Thailand</v>
      </c>
      <c r="Y1470">
        <v>71.099999999999994</v>
      </c>
      <c r="Z1470" s="8">
        <v>67.308598817683091</v>
      </c>
      <c r="AA1470" s="8">
        <v>3.7914011823169034</v>
      </c>
      <c r="AB1470" s="8">
        <v>3.8067877738281855</v>
      </c>
      <c r="AC1470" s="8">
        <v>4.0418831900916313E-3</v>
      </c>
      <c r="AD1470" s="8">
        <v>1.0565282046083206</v>
      </c>
      <c r="AE1470" s="8">
        <v>2.3842471520824611E-4</v>
      </c>
      <c r="AF1470" s="8">
        <v>1.2070560687293583</v>
      </c>
      <c r="AG1470" s="8">
        <v>1.0843896129106505</v>
      </c>
      <c r="AH1470" s="8">
        <v>1.0278755783694449</v>
      </c>
      <c r="AI1470" s="8">
        <v>3.8067877738281855</v>
      </c>
    </row>
    <row r="1471" spans="24:35" x14ac:dyDescent="0.25">
      <c r="X1471" t="str">
        <v>Timor-Leste</v>
      </c>
      <c r="Y1471">
        <v>68</v>
      </c>
      <c r="Z1471" s="8">
        <v>69.05887526548041</v>
      </c>
      <c r="AA1471" s="8">
        <v>-1.0588752654804097</v>
      </c>
      <c r="AB1471" s="8">
        <v>-1.0821633207896411</v>
      </c>
      <c r="AC1471" s="8">
        <v>2.1519908189309649E-2</v>
      </c>
      <c r="AD1471" s="8">
        <v>-0.29769442285614045</v>
      </c>
      <c r="AE1471" s="8">
        <v>1.0258319380918664E-4</v>
      </c>
      <c r="AF1471" s="8">
        <v>1.2294035019788656</v>
      </c>
      <c r="AG1471" s="8">
        <v>1.0866581409824747</v>
      </c>
      <c r="AH1471" s="8">
        <v>0.54561380376246027</v>
      </c>
      <c r="AI1471" s="8">
        <v>-1.0821633207896411</v>
      </c>
    </row>
    <row r="1472" spans="24:35" x14ac:dyDescent="0.25">
      <c r="X1472" t="str">
        <v>Timor-Leste</v>
      </c>
      <c r="Y1472">
        <v>67.7</v>
      </c>
      <c r="Z1472" s="8">
        <v>69.041121490142771</v>
      </c>
      <c r="AA1472" s="8">
        <v>-1.3411214901427684</v>
      </c>
      <c r="AB1472" s="8">
        <v>-1.3501892756828959</v>
      </c>
      <c r="AC1472" s="8">
        <v>6.7159365752932883E-3</v>
      </c>
      <c r="AD1472" s="8">
        <v>-0.37422541588170716</v>
      </c>
      <c r="AE1472" s="8">
        <v>4.9836332753812875E-5</v>
      </c>
      <c r="AF1472" s="8">
        <v>1.2294035019788656</v>
      </c>
      <c r="AG1472" s="8">
        <v>1.0888974459126886</v>
      </c>
      <c r="AH1472" s="8">
        <v>0.61173966348578968</v>
      </c>
      <c r="AI1472" s="8">
        <v>-1.3501892756828959</v>
      </c>
    </row>
    <row r="1473" spans="24:35" x14ac:dyDescent="0.25">
      <c r="X1473" t="str">
        <v>Timor-Leste</v>
      </c>
      <c r="Y1473">
        <v>67.400000000000006</v>
      </c>
      <c r="Z1473" s="8">
        <v>69.011276103932261</v>
      </c>
      <c r="AA1473" s="8">
        <v>-1.611276103932255</v>
      </c>
      <c r="AB1473" s="8">
        <v>-1.6224394976618768</v>
      </c>
      <c r="AC1473" s="8">
        <v>6.8806225105526014E-3</v>
      </c>
      <c r="AD1473" s="8">
        <v>-0.44964640985438886</v>
      </c>
      <c r="AE1473" s="8">
        <v>7.3725026199050419E-5</v>
      </c>
      <c r="AF1473" s="8">
        <v>1.2294035019788656</v>
      </c>
      <c r="AG1473" s="8">
        <v>1.0889916036610754</v>
      </c>
      <c r="AH1473" s="8">
        <v>0.67055679092407139</v>
      </c>
      <c r="AI1473" s="8">
        <v>-1.6224394976618768</v>
      </c>
    </row>
    <row r="1474" spans="24:35" x14ac:dyDescent="0.25">
      <c r="X1474" t="str">
        <v>Timor-Leste</v>
      </c>
      <c r="Y1474">
        <v>67.2</v>
      </c>
      <c r="Z1474" s="8">
        <v>68.420320953628391</v>
      </c>
      <c r="AA1474" s="8">
        <v>-1.2203209536283879</v>
      </c>
      <c r="AB1474" s="8">
        <v>-1.2299506012084733</v>
      </c>
      <c r="AC1474" s="8">
        <v>7.8292962096395517E-3</v>
      </c>
      <c r="AD1474" s="8">
        <v>-0.34070833686784741</v>
      </c>
      <c r="AE1474" s="8">
        <v>4.8211233710365693E-5</v>
      </c>
      <c r="AF1474" s="8">
        <v>1.2294035019788656</v>
      </c>
      <c r="AG1474" s="8">
        <v>1.0908278507204283</v>
      </c>
      <c r="AH1474" s="8">
        <v>0.58370226731429387</v>
      </c>
      <c r="AI1474" s="8">
        <v>-1.2299506012084733</v>
      </c>
    </row>
    <row r="1475" spans="24:35" x14ac:dyDescent="0.25">
      <c r="X1475" t="str">
        <v>Timor-Leste</v>
      </c>
      <c r="Y1475">
        <v>66.900000000000006</v>
      </c>
      <c r="Z1475" s="8">
        <v>68.359318973556711</v>
      </c>
      <c r="AA1475" s="8">
        <v>-1.4593189735567051</v>
      </c>
      <c r="AB1475" s="8">
        <v>-1.4701602729569148</v>
      </c>
      <c r="AC1475" s="8">
        <v>7.3742295990659058E-3</v>
      </c>
      <c r="AD1475" s="8">
        <v>-0.40734214667531904</v>
      </c>
      <c r="AE1475" s="8">
        <v>6.4877813343124739E-5</v>
      </c>
      <c r="AF1475" s="8">
        <v>1.2294035019788656</v>
      </c>
      <c r="AG1475" s="8">
        <v>1.0926851340045647</v>
      </c>
      <c r="AH1475" s="8">
        <v>0.63823361449810756</v>
      </c>
      <c r="AI1475" s="8">
        <v>-1.4701602729569148</v>
      </c>
    </row>
    <row r="1476" spans="24:35" x14ac:dyDescent="0.25">
      <c r="X1476" t="str">
        <v>Timor-Leste</v>
      </c>
      <c r="Y1476">
        <v>66.599999999999994</v>
      </c>
      <c r="Z1476" s="8">
        <v>68.110778152571129</v>
      </c>
      <c r="AA1476" s="8">
        <v>-1.5107781525711346</v>
      </c>
      <c r="AB1476" s="8">
        <v>-1.521094554106595</v>
      </c>
      <c r="AC1476" s="8">
        <v>6.7822223855897755E-3</v>
      </c>
      <c r="AD1476" s="8">
        <v>-0.42158033578761578</v>
      </c>
      <c r="AE1476" s="8">
        <v>6.3875546885554726E-5</v>
      </c>
      <c r="AF1476" s="8">
        <v>1.2457497672431228</v>
      </c>
      <c r="AG1476" s="8">
        <v>1.0931339363169847</v>
      </c>
      <c r="AH1476" s="8">
        <v>0.6492921805994708</v>
      </c>
      <c r="AI1476" s="8">
        <v>-1.521094554106595</v>
      </c>
    </row>
    <row r="1477" spans="24:35" x14ac:dyDescent="0.25">
      <c r="X1477" t="str">
        <v>Timor-Leste</v>
      </c>
      <c r="Y1477">
        <v>66.2</v>
      </c>
      <c r="Z1477" s="8">
        <v>67.398320314374502</v>
      </c>
      <c r="AA1477" s="8">
        <v>-1.1983203143744987</v>
      </c>
      <c r="AB1477" s="8">
        <v>-1.2065013719290245</v>
      </c>
      <c r="AC1477" s="8">
        <v>6.780810817848826E-3</v>
      </c>
      <c r="AD1477" s="8">
        <v>-0.33438921569475033</v>
      </c>
      <c r="AE1477" s="8">
        <v>4.0177920089541928E-5</v>
      </c>
      <c r="AF1477" s="8">
        <v>1.2457497672431228</v>
      </c>
      <c r="AG1477" s="8">
        <v>1.0939289488019062</v>
      </c>
      <c r="AH1477" s="8">
        <v>0.57826396714195349</v>
      </c>
      <c r="AI1477" s="8">
        <v>-1.2065013719290245</v>
      </c>
    </row>
    <row r="1478" spans="24:35" x14ac:dyDescent="0.25">
      <c r="X1478" t="str">
        <v>Togo</v>
      </c>
      <c r="Y1478">
        <v>59.7</v>
      </c>
      <c r="Z1478" s="8">
        <v>65.297093214698876</v>
      </c>
      <c r="AA1478" s="8">
        <v>-5.597093214698873</v>
      </c>
      <c r="AB1478" s="8">
        <v>-5.6188957003334332</v>
      </c>
      <c r="AC1478" s="8">
        <v>3.8802082824327998E-3</v>
      </c>
      <c r="AD1478" s="8">
        <v>-1.5595835544784531</v>
      </c>
      <c r="AE1478" s="8">
        <v>4.9866301930035623E-4</v>
      </c>
      <c r="AF1478" s="8">
        <v>1.2457497672431228</v>
      </c>
      <c r="AG1478" s="8">
        <v>1.0945989418102215</v>
      </c>
      <c r="AH1478" s="8">
        <v>1.2488328769208685</v>
      </c>
      <c r="AI1478" s="8">
        <v>-5.6188957003334332</v>
      </c>
    </row>
    <row r="1479" spans="24:35" x14ac:dyDescent="0.25">
      <c r="X1479" t="str">
        <v>Togo</v>
      </c>
      <c r="Y1479">
        <v>59.4</v>
      </c>
      <c r="Z1479" s="8">
        <v>65.040354704217791</v>
      </c>
      <c r="AA1479" s="8">
        <v>-5.6403547042177919</v>
      </c>
      <c r="AB1479" s="8">
        <v>-5.6620037887443608</v>
      </c>
      <c r="AC1479" s="8">
        <v>3.8235729494927708E-3</v>
      </c>
      <c r="AD1479" s="8">
        <v>-1.5715933327772247</v>
      </c>
      <c r="AE1479" s="8">
        <v>4.989532712752991E-4</v>
      </c>
      <c r="AF1479" s="8">
        <v>1.2457497672431228</v>
      </c>
      <c r="AG1479" s="8">
        <v>1.0989559089332335</v>
      </c>
      <c r="AH1479" s="8">
        <v>1.2536320563774781</v>
      </c>
      <c r="AI1479" s="8">
        <v>-5.6620037887443608</v>
      </c>
    </row>
    <row r="1480" spans="24:35" x14ac:dyDescent="0.25">
      <c r="X1480" t="str">
        <v>Togo</v>
      </c>
      <c r="Y1480">
        <v>58.9</v>
      </c>
      <c r="Z1480" s="8">
        <v>64.671202129195137</v>
      </c>
      <c r="AA1480" s="8">
        <v>-5.7712021291951388</v>
      </c>
      <c r="AB1480" s="8">
        <v>-5.7941813645571916</v>
      </c>
      <c r="AC1480" s="8">
        <v>3.965915789694751E-3</v>
      </c>
      <c r="AD1480" s="8">
        <v>-1.6081667438854106</v>
      </c>
      <c r="AE1480" s="8">
        <v>5.4197323655606018E-4</v>
      </c>
      <c r="AF1480" s="8">
        <v>1.2457497672431228</v>
      </c>
      <c r="AG1480" s="8">
        <v>1.0992084253326686</v>
      </c>
      <c r="AH1480" s="8">
        <v>1.2681351441725013</v>
      </c>
      <c r="AI1480" s="8">
        <v>-5.7941813645571916</v>
      </c>
    </row>
    <row r="1481" spans="24:35" x14ac:dyDescent="0.25">
      <c r="X1481" t="str">
        <v>Togo</v>
      </c>
      <c r="Y1481">
        <v>58.3</v>
      </c>
      <c r="Z1481" s="8">
        <v>68.075098252539888</v>
      </c>
      <c r="AA1481" s="8">
        <v>-9.7750982525398911</v>
      </c>
      <c r="AB1481" s="8">
        <v>-9.8174478712462143</v>
      </c>
      <c r="AC1481" s="8">
        <v>4.3137095568757007E-3</v>
      </c>
      <c r="AD1481" s="8">
        <v>-2.7243428381933401</v>
      </c>
      <c r="AE1481" s="8">
        <v>1.6923815848822281E-3</v>
      </c>
      <c r="AF1481" s="8">
        <v>1.262435852359769</v>
      </c>
      <c r="AG1481" s="8">
        <v>1.1091458225250623</v>
      </c>
      <c r="AH1481" s="8">
        <v>1.6505583413479634</v>
      </c>
      <c r="AI1481" s="8">
        <v>-9.8174478712462143</v>
      </c>
    </row>
    <row r="1482" spans="24:35" x14ac:dyDescent="0.25">
      <c r="X1482" t="str">
        <v>Togo</v>
      </c>
      <c r="Y1482">
        <v>57.4</v>
      </c>
      <c r="Z1482" s="8">
        <v>62.11529456576185</v>
      </c>
      <c r="AA1482" s="8">
        <v>-4.7152945657618517</v>
      </c>
      <c r="AB1482" s="8">
        <v>-4.728171384943737</v>
      </c>
      <c r="AC1482" s="8">
        <v>2.7234247943907623E-3</v>
      </c>
      <c r="AD1482" s="8">
        <v>-1.3131154496895989</v>
      </c>
      <c r="AE1482" s="8">
        <v>2.4782892336969376E-4</v>
      </c>
      <c r="AF1482" s="8">
        <v>1.262435852359769</v>
      </c>
      <c r="AG1482" s="8">
        <v>1.116180574937554</v>
      </c>
      <c r="AH1482" s="8">
        <v>1.1459124965238834</v>
      </c>
      <c r="AI1482" s="8">
        <v>-4.728171384943737</v>
      </c>
    </row>
    <row r="1483" spans="24:35" x14ac:dyDescent="0.25">
      <c r="X1483" t="str">
        <v>Togo</v>
      </c>
      <c r="Y1483">
        <v>56.7</v>
      </c>
      <c r="Z1483" s="8">
        <v>60.581585475903054</v>
      </c>
      <c r="AA1483" s="8">
        <v>-3.8815854759030515</v>
      </c>
      <c r="AB1483" s="8">
        <v>-3.8983294621461315</v>
      </c>
      <c r="AC1483" s="8">
        <v>4.2951696119245446E-3</v>
      </c>
      <c r="AD1483" s="8">
        <v>-1.0817969157722156</v>
      </c>
      <c r="AE1483" s="8">
        <v>2.6569756925025827E-4</v>
      </c>
      <c r="AF1483" s="8">
        <v>1.262435852359769</v>
      </c>
      <c r="AG1483" s="8">
        <v>1.1176843640485132</v>
      </c>
      <c r="AH1483" s="8">
        <v>1.0400946667357811</v>
      </c>
      <c r="AI1483" s="8">
        <v>-3.8983294621461315</v>
      </c>
    </row>
    <row r="1484" spans="24:35" x14ac:dyDescent="0.25">
      <c r="X1484" t="str">
        <v>Togo</v>
      </c>
      <c r="Y1484">
        <v>56.2</v>
      </c>
      <c r="Z1484" s="8">
        <v>59.463712818017328</v>
      </c>
      <c r="AA1484" s="8">
        <v>-3.2637128180173249</v>
      </c>
      <c r="AB1484" s="8">
        <v>-3.3180987994917586</v>
      </c>
      <c r="AC1484" s="8">
        <v>1.6390705871315196E-2</v>
      </c>
      <c r="AD1484" s="8">
        <v>-0.9151715633363926</v>
      </c>
      <c r="AE1484" s="8">
        <v>7.3455863165641626E-4</v>
      </c>
      <c r="AF1484" s="8">
        <v>1.262435852359769</v>
      </c>
      <c r="AG1484" s="8">
        <v>1.1214239676633204</v>
      </c>
      <c r="AH1484" s="8">
        <v>0.95664599687470209</v>
      </c>
      <c r="AI1484" s="8">
        <v>-3.3180987994917586</v>
      </c>
    </row>
    <row r="1485" spans="24:35" x14ac:dyDescent="0.25">
      <c r="X1485" t="str">
        <v>Tonga</v>
      </c>
      <c r="Y1485">
        <v>73.3</v>
      </c>
      <c r="Z1485" s="8">
        <v>74.449065822231759</v>
      </c>
      <c r="AA1485" s="8">
        <v>-1.149065822231762</v>
      </c>
      <c r="AB1485" s="8">
        <v>-1.1724538427730586</v>
      </c>
      <c r="AC1485" s="8">
        <v>1.994792433447087E-2</v>
      </c>
      <c r="AD1485" s="8">
        <v>-0.32279159852218631</v>
      </c>
      <c r="AE1485" s="8">
        <v>1.1161932801307794E-4</v>
      </c>
      <c r="AF1485" s="8">
        <v>1.262435852359769</v>
      </c>
      <c r="AG1485" s="8">
        <v>1.1276953195204322</v>
      </c>
      <c r="AH1485" s="8">
        <v>0.56814751475491498</v>
      </c>
      <c r="AI1485" s="8">
        <v>-1.1724538427730586</v>
      </c>
    </row>
    <row r="1486" spans="24:35" x14ac:dyDescent="0.25">
      <c r="X1486" t="str">
        <v>Tonga</v>
      </c>
      <c r="Y1486">
        <v>73.2</v>
      </c>
      <c r="Z1486" s="8">
        <v>75.077779724593597</v>
      </c>
      <c r="AA1486" s="8">
        <v>-1.8777797245935943</v>
      </c>
      <c r="AB1486" s="8">
        <v>-1.8896272554556623</v>
      </c>
      <c r="AC1486" s="8">
        <v>6.2697713677986999E-3</v>
      </c>
      <c r="AD1486" s="8">
        <v>-0.52385643935361026</v>
      </c>
      <c r="AE1486" s="8">
        <v>9.1128490348822743E-5</v>
      </c>
      <c r="AF1486" s="8">
        <v>1.262435852359769</v>
      </c>
      <c r="AG1486" s="8">
        <v>1.1285522929162761</v>
      </c>
      <c r="AH1486" s="8">
        <v>0.72377927529987363</v>
      </c>
      <c r="AI1486" s="8">
        <v>-1.8896272554556623</v>
      </c>
    </row>
    <row r="1487" spans="24:35" x14ac:dyDescent="0.25">
      <c r="X1487" t="str">
        <v>Tonga</v>
      </c>
      <c r="Y1487">
        <v>73</v>
      </c>
      <c r="Z1487" s="8">
        <v>74.751855839611352</v>
      </c>
      <c r="AA1487" s="8">
        <v>-1.7518558396113519</v>
      </c>
      <c r="AB1487" s="8">
        <v>-1.7636721987290911</v>
      </c>
      <c r="AC1487" s="8">
        <v>6.6998613043024293E-3</v>
      </c>
      <c r="AD1487" s="8">
        <v>-0.48883242868963805</v>
      </c>
      <c r="AE1487" s="8">
        <v>8.4830442623168477E-5</v>
      </c>
      <c r="AF1487" s="8">
        <v>1.262435852359769</v>
      </c>
      <c r="AG1487" s="8">
        <v>1.1294438227259591</v>
      </c>
      <c r="AH1487" s="8">
        <v>0.69916552309852786</v>
      </c>
      <c r="AI1487" s="8">
        <v>-1.7636721987290911</v>
      </c>
    </row>
    <row r="1488" spans="24:35" x14ac:dyDescent="0.25">
      <c r="X1488" t="str">
        <v>Tonga</v>
      </c>
      <c r="Y1488">
        <v>72.900000000000006</v>
      </c>
      <c r="Z1488" s="8">
        <v>76.797396297345671</v>
      </c>
      <c r="AA1488" s="8">
        <v>-3.8973962973456651</v>
      </c>
      <c r="AB1488" s="8">
        <v>-3.9214617348377252</v>
      </c>
      <c r="AC1488" s="8">
        <v>6.1368538364829969E-3</v>
      </c>
      <c r="AD1488" s="8">
        <v>-1.0872093199552832</v>
      </c>
      <c r="AE1488" s="8">
        <v>3.8414211697297527E-4</v>
      </c>
      <c r="AF1488" s="8">
        <v>1.262435852359769</v>
      </c>
      <c r="AG1488" s="8">
        <v>1.131172088313724</v>
      </c>
      <c r="AH1488" s="8">
        <v>1.0426933010024009</v>
      </c>
      <c r="AI1488" s="8">
        <v>-3.9214617348377252</v>
      </c>
    </row>
    <row r="1489" spans="24:35" x14ac:dyDescent="0.25">
      <c r="X1489" t="str">
        <v>Tonga</v>
      </c>
      <c r="Y1489">
        <v>72.8</v>
      </c>
      <c r="Z1489" s="8">
        <v>74.768890624885415</v>
      </c>
      <c r="AA1489" s="8">
        <v>-1.9688906248854181</v>
      </c>
      <c r="AB1489" s="8">
        <v>-1.9795616764848698</v>
      </c>
      <c r="AC1489" s="8">
        <v>5.3906133495170748E-3</v>
      </c>
      <c r="AD1489" s="8">
        <v>-0.54903142888438405</v>
      </c>
      <c r="AE1489" s="8">
        <v>8.5985741343082338E-5</v>
      </c>
      <c r="AF1489" s="8">
        <v>1.262435852359769</v>
      </c>
      <c r="AG1489" s="8">
        <v>1.133415731838767</v>
      </c>
      <c r="AH1489" s="8">
        <v>0.74096655044906312</v>
      </c>
      <c r="AI1489" s="8">
        <v>-1.9795616764848698</v>
      </c>
    </row>
    <row r="1490" spans="24:35" x14ac:dyDescent="0.25">
      <c r="X1490" t="str">
        <v>Tonga</v>
      </c>
      <c r="Y1490">
        <v>72.5</v>
      </c>
      <c r="Z1490" s="8">
        <v>74.536311362901188</v>
      </c>
      <c r="AA1490" s="8">
        <v>-2.0363113629011877</v>
      </c>
      <c r="AB1490" s="8">
        <v>-2.0480535617176701</v>
      </c>
      <c r="AC1490" s="8">
        <v>5.7333455706277013E-3</v>
      </c>
      <c r="AD1490" s="8">
        <v>-0.56792977648932008</v>
      </c>
      <c r="AE1490" s="8">
        <v>9.7890584669411775E-5</v>
      </c>
      <c r="AF1490" s="8">
        <v>1.2933897637306977</v>
      </c>
      <c r="AG1490" s="8">
        <v>1.1353479921505021</v>
      </c>
      <c r="AH1490" s="8">
        <v>0.75361115735458695</v>
      </c>
      <c r="AI1490" s="8">
        <v>-2.0480535617176701</v>
      </c>
    </row>
    <row r="1491" spans="24:35" x14ac:dyDescent="0.25">
      <c r="X1491" t="str">
        <v>Tonga</v>
      </c>
      <c r="Y1491">
        <v>72.599999999999994</v>
      </c>
      <c r="Z1491" s="8">
        <v>74.840656338022882</v>
      </c>
      <c r="AA1491" s="8">
        <v>-2.2406563380228874</v>
      </c>
      <c r="AB1491" s="8">
        <v>-2.2528867509622152</v>
      </c>
      <c r="AC1491" s="8">
        <v>5.4287739648271214E-3</v>
      </c>
      <c r="AD1491" s="8">
        <v>-0.62482615116762641</v>
      </c>
      <c r="AE1491" s="8">
        <v>1.121581052950191E-4</v>
      </c>
      <c r="AF1491" s="8">
        <v>1.2933897637306977</v>
      </c>
      <c r="AG1491" s="8">
        <v>1.1384446768259304</v>
      </c>
      <c r="AH1491" s="8">
        <v>0.79045945573927223</v>
      </c>
      <c r="AI1491" s="8">
        <v>-2.2528867509622152</v>
      </c>
    </row>
    <row r="1492" spans="24:35" x14ac:dyDescent="0.25">
      <c r="X1492" t="str">
        <v>Tonga</v>
      </c>
      <c r="Y1492">
        <v>72.5</v>
      </c>
      <c r="Z1492" s="8">
        <v>72.684319203999792</v>
      </c>
      <c r="AA1492" s="8">
        <v>-0.18431920399979163</v>
      </c>
      <c r="AB1492" s="8">
        <v>-0.18605161903847878</v>
      </c>
      <c r="AC1492" s="8">
        <v>9.3114752112361671E-3</v>
      </c>
      <c r="AD1492" s="8">
        <v>-5.1499606620470553E-2</v>
      </c>
      <c r="AE1492" s="8">
        <v>1.3120052755071134E-6</v>
      </c>
      <c r="AF1492" s="8">
        <v>1.2933897637306977</v>
      </c>
      <c r="AG1492" s="8">
        <v>1.1504161887007331</v>
      </c>
      <c r="AH1492" s="8">
        <v>0.22693524763789022</v>
      </c>
      <c r="AI1492" s="8">
        <v>-0.18605161903847878</v>
      </c>
    </row>
    <row r="1493" spans="24:35" x14ac:dyDescent="0.25">
      <c r="X1493" t="str">
        <v>Tonga</v>
      </c>
      <c r="Y1493">
        <v>72.400000000000006</v>
      </c>
      <c r="Z1493" s="8">
        <v>72.668691939491183</v>
      </c>
      <c r="AA1493" s="8">
        <v>-0.26869193949117687</v>
      </c>
      <c r="AB1493" s="8">
        <v>-0.27134621407082443</v>
      </c>
      <c r="AC1493" s="8">
        <v>9.781874380435502E-3</v>
      </c>
      <c r="AD1493" s="8">
        <v>-7.5091554362231389E-2</v>
      </c>
      <c r="AE1493" s="8">
        <v>2.9317018217910512E-6</v>
      </c>
      <c r="AF1493" s="8">
        <v>1.2933897637306977</v>
      </c>
      <c r="AG1493" s="8">
        <v>1.1507154930282464</v>
      </c>
      <c r="AH1493" s="8">
        <v>0.27402838240268357</v>
      </c>
      <c r="AI1493" s="8">
        <v>-0.27134621407082443</v>
      </c>
    </row>
    <row r="1494" spans="24:35" x14ac:dyDescent="0.25">
      <c r="X1494" t="str">
        <v>Tonga</v>
      </c>
      <c r="Y1494">
        <v>72.3</v>
      </c>
      <c r="Z1494" s="8">
        <v>76.530252846727578</v>
      </c>
      <c r="AA1494" s="8">
        <v>-4.2302528467275806</v>
      </c>
      <c r="AB1494" s="8">
        <v>-4.3104300547677257</v>
      </c>
      <c r="AC1494" s="8">
        <v>1.8600744478259698E-2</v>
      </c>
      <c r="AD1494" s="8">
        <v>-1.1875320952616182</v>
      </c>
      <c r="AE1494" s="8">
        <v>1.4067655156212349E-3</v>
      </c>
      <c r="AF1494" s="8">
        <v>1.2933897637306977</v>
      </c>
      <c r="AG1494" s="8">
        <v>1.1550417260941084</v>
      </c>
      <c r="AH1494" s="8">
        <v>1.0897394621016614</v>
      </c>
      <c r="AI1494" s="8">
        <v>-4.3104300547677257</v>
      </c>
    </row>
    <row r="1495" spans="24:35" x14ac:dyDescent="0.25">
      <c r="X1495" t="str">
        <v>Tonga</v>
      </c>
      <c r="Y1495">
        <v>72.2</v>
      </c>
      <c r="Z1495" s="8">
        <v>73.885767241988432</v>
      </c>
      <c r="AA1495" s="8">
        <v>-1.6857672419884295</v>
      </c>
      <c r="AB1495" s="8">
        <v>-1.7204194927519325</v>
      </c>
      <c r="AC1495" s="8">
        <v>2.0141745027588732E-2</v>
      </c>
      <c r="AD1495" s="8">
        <v>-0.47360673991397956</v>
      </c>
      <c r="AE1495" s="8">
        <v>2.4266994164497374E-4</v>
      </c>
      <c r="AF1495" s="8">
        <v>1.2933897637306977</v>
      </c>
      <c r="AG1495" s="8">
        <v>1.1661884325709231</v>
      </c>
      <c r="AH1495" s="8">
        <v>0.68819091821527223</v>
      </c>
      <c r="AI1495" s="8">
        <v>-1.7204194927519325</v>
      </c>
    </row>
    <row r="1496" spans="24:35" x14ac:dyDescent="0.25">
      <c r="X1496" t="str">
        <v>Tonga</v>
      </c>
      <c r="Y1496">
        <v>72</v>
      </c>
      <c r="Z1496" s="8">
        <v>72.423822399157032</v>
      </c>
      <c r="AA1496" s="8">
        <v>-0.42382239915703224</v>
      </c>
      <c r="AB1496" s="8">
        <v>-0.43286263829473415</v>
      </c>
      <c r="AC1496" s="8">
        <v>2.0884775764699791E-2</v>
      </c>
      <c r="AD1496" s="8">
        <v>-0.11911566938042409</v>
      </c>
      <c r="AE1496" s="8">
        <v>1.5928695257582674E-5</v>
      </c>
      <c r="AF1496" s="8">
        <v>1.2933897637306977</v>
      </c>
      <c r="AG1496" s="8">
        <v>1.1672954323985461</v>
      </c>
      <c r="AH1496" s="8">
        <v>0.34513137988369602</v>
      </c>
      <c r="AI1496" s="8">
        <v>-0.43286263829473415</v>
      </c>
    </row>
    <row r="1497" spans="24:35" x14ac:dyDescent="0.25">
      <c r="X1497" t="str">
        <v>Tonga</v>
      </c>
      <c r="Y1497">
        <v>71.900000000000006</v>
      </c>
      <c r="Z1497" s="8">
        <v>73.253435826676437</v>
      </c>
      <c r="AA1497" s="8">
        <v>-1.3534358266764315</v>
      </c>
      <c r="AB1497" s="8">
        <v>-1.3589959540984371</v>
      </c>
      <c r="AC1497" s="8">
        <v>4.091349503460729E-3</v>
      </c>
      <c r="AD1497" s="8">
        <v>-0.37716363083391435</v>
      </c>
      <c r="AE1497" s="8">
        <v>3.0757645763220746E-5</v>
      </c>
      <c r="AF1497" s="8">
        <v>1.2933897637306977</v>
      </c>
      <c r="AG1497" s="8">
        <v>1.1743264961319577</v>
      </c>
      <c r="AH1497" s="8">
        <v>0.61413649202267273</v>
      </c>
      <c r="AI1497" s="8">
        <v>-1.3589959540984371</v>
      </c>
    </row>
    <row r="1498" spans="24:35" x14ac:dyDescent="0.25">
      <c r="X1498" t="str">
        <v>Tonga</v>
      </c>
      <c r="Y1498">
        <v>71.8</v>
      </c>
      <c r="Z1498" s="8">
        <v>73.027047011856553</v>
      </c>
      <c r="AA1498" s="8">
        <v>-1.2270470118565555</v>
      </c>
      <c r="AB1498" s="8">
        <v>-1.2320181596532211</v>
      </c>
      <c r="AC1498" s="8">
        <v>4.0349630869603512E-3</v>
      </c>
      <c r="AD1498" s="8">
        <v>-0.34193302429402861</v>
      </c>
      <c r="AE1498" s="8">
        <v>2.4930096934788613E-5</v>
      </c>
      <c r="AF1498" s="8">
        <v>1.3219841213691266</v>
      </c>
      <c r="AG1498" s="8">
        <v>1.1816574695398494</v>
      </c>
      <c r="AH1498" s="8">
        <v>0.58475039486436309</v>
      </c>
      <c r="AI1498" s="8">
        <v>-1.2320181596532211</v>
      </c>
    </row>
    <row r="1499" spans="24:35" x14ac:dyDescent="0.25">
      <c r="X1499" t="str">
        <v>Tonga</v>
      </c>
      <c r="Y1499">
        <v>71.599999999999994</v>
      </c>
      <c r="Z1499" s="8">
        <v>73.265475141298865</v>
      </c>
      <c r="AA1499" s="8">
        <v>-1.6654751412988702</v>
      </c>
      <c r="AB1499" s="8">
        <v>-1.6731559420703972</v>
      </c>
      <c r="AC1499" s="8">
        <v>4.5906066364755404E-3</v>
      </c>
      <c r="AD1499" s="8">
        <v>-0.46423638876866502</v>
      </c>
      <c r="AE1499" s="8">
        <v>5.2311009725942105E-5</v>
      </c>
      <c r="AF1499" s="8">
        <v>1.3219841213691266</v>
      </c>
      <c r="AG1499" s="8">
        <v>1.1824175574653653</v>
      </c>
      <c r="AH1499" s="8">
        <v>0.68134894787374922</v>
      </c>
      <c r="AI1499" s="8">
        <v>-1.6731559420703972</v>
      </c>
    </row>
    <row r="1500" spans="24:35" x14ac:dyDescent="0.25">
      <c r="X1500" t="str">
        <v>Trinidad and Tobago</v>
      </c>
      <c r="Y1500">
        <v>71.099999999999994</v>
      </c>
      <c r="Z1500" s="8">
        <v>72.748687714412682</v>
      </c>
      <c r="AA1500" s="8">
        <v>-1.6486877144126879</v>
      </c>
      <c r="AB1500" s="8">
        <v>-1.6589176829164725</v>
      </c>
      <c r="AC1500" s="8">
        <v>6.166652275235102E-3</v>
      </c>
      <c r="AD1500" s="8">
        <v>-0.45992128691636874</v>
      </c>
      <c r="AE1500" s="8">
        <v>6.9079520706050781E-5</v>
      </c>
      <c r="AF1500" s="8">
        <v>1.3219841213691266</v>
      </c>
      <c r="AG1500" s="8">
        <v>1.1849117905878828</v>
      </c>
      <c r="AH1500" s="8">
        <v>0.67817496777481312</v>
      </c>
      <c r="AI1500" s="8">
        <v>-1.6589176829164725</v>
      </c>
    </row>
    <row r="1501" spans="24:35" x14ac:dyDescent="0.25">
      <c r="X1501" t="str">
        <v>Trinidad and Tobago</v>
      </c>
      <c r="Y1501">
        <v>71</v>
      </c>
      <c r="Z1501" s="8">
        <v>71.892432627028001</v>
      </c>
      <c r="AA1501" s="8">
        <v>-0.89243262702800052</v>
      </c>
      <c r="AB1501" s="8">
        <v>-0.89448300586039264</v>
      </c>
      <c r="AC1501" s="8">
        <v>2.2922501813434906E-3</v>
      </c>
      <c r="AD1501" s="8">
        <v>-0.2484709717588886</v>
      </c>
      <c r="AE1501" s="8">
        <v>7.4654567903079465E-6</v>
      </c>
      <c r="AF1501" s="8">
        <v>1.3219841213691266</v>
      </c>
      <c r="AG1501" s="8">
        <v>1.1914336218293742</v>
      </c>
      <c r="AH1501" s="8">
        <v>0.49846862665456548</v>
      </c>
      <c r="AI1501" s="8">
        <v>-0.89448300586039264</v>
      </c>
    </row>
    <row r="1502" spans="24:35" x14ac:dyDescent="0.25">
      <c r="X1502" t="str">
        <v>Trinidad and Tobago</v>
      </c>
      <c r="Y1502">
        <v>78</v>
      </c>
      <c r="Z1502" s="8">
        <v>72.37463251689644</v>
      </c>
      <c r="AA1502" s="8">
        <v>5.6253674831035596</v>
      </c>
      <c r="AB1502" s="8">
        <v>5.6620183071540602</v>
      </c>
      <c r="AC1502" s="8">
        <v>6.4731023571915226E-3</v>
      </c>
      <c r="AD1502" s="8">
        <v>1.5695059831571314</v>
      </c>
      <c r="AE1502" s="8">
        <v>8.4470525410973668E-4</v>
      </c>
      <c r="AF1502" s="8">
        <v>1.3219841213691266</v>
      </c>
      <c r="AG1502" s="8">
        <v>1.1924719494232385</v>
      </c>
      <c r="AH1502" s="8">
        <v>1.2527992589226462</v>
      </c>
      <c r="AI1502" s="8">
        <v>5.6620183071540602</v>
      </c>
    </row>
    <row r="1503" spans="24:35" x14ac:dyDescent="0.25">
      <c r="X1503" t="str">
        <v>Trinidad and Tobago</v>
      </c>
      <c r="Y1503">
        <v>76</v>
      </c>
      <c r="Z1503" s="8">
        <v>70.842998641877628</v>
      </c>
      <c r="AA1503" s="8">
        <v>5.1570013581223719</v>
      </c>
      <c r="AB1503" s="8">
        <v>5.2540832691386088</v>
      </c>
      <c r="AC1503" s="8">
        <v>1.8477421472643227E-2</v>
      </c>
      <c r="AD1503" s="8">
        <v>1.4476013863830079</v>
      </c>
      <c r="AE1503" s="8">
        <v>2.076277753271823E-3</v>
      </c>
      <c r="AF1503" s="8">
        <v>1.3404190152831756</v>
      </c>
      <c r="AG1503" s="8">
        <v>1.1946709624053899</v>
      </c>
      <c r="AH1503" s="8">
        <v>1.2031630755566796</v>
      </c>
      <c r="AI1503" s="8">
        <v>5.2540832691386088</v>
      </c>
    </row>
    <row r="1504" spans="24:35" x14ac:dyDescent="0.25">
      <c r="X1504" t="str">
        <v>Trinidad and Tobago</v>
      </c>
      <c r="Y1504">
        <v>74</v>
      </c>
      <c r="Z1504" s="8">
        <v>71.296311746550458</v>
      </c>
      <c r="AA1504" s="8">
        <v>2.7036882534495419</v>
      </c>
      <c r="AB1504" s="8">
        <v>2.761162541183249</v>
      </c>
      <c r="AC1504" s="8">
        <v>2.0815249691558357E-2</v>
      </c>
      <c r="AD1504" s="8">
        <v>0.75984705636034189</v>
      </c>
      <c r="AE1504" s="8">
        <v>6.4597506369136535E-4</v>
      </c>
      <c r="AF1504" s="8">
        <v>1.3404190152831756</v>
      </c>
      <c r="AG1504" s="8">
        <v>1.2040843910900216</v>
      </c>
      <c r="AH1504" s="8">
        <v>0.8716920651011697</v>
      </c>
      <c r="AI1504" s="8">
        <v>2.761162541183249</v>
      </c>
    </row>
    <row r="1505" spans="24:35" x14ac:dyDescent="0.25">
      <c r="X1505" t="str">
        <v>Trinidad and Tobago</v>
      </c>
      <c r="Y1505">
        <v>71</v>
      </c>
      <c r="Z1505" s="8">
        <v>70.060668089013774</v>
      </c>
      <c r="AA1505" s="8">
        <v>0.93933191098622615</v>
      </c>
      <c r="AB1505" s="8">
        <v>0.95407727556881383</v>
      </c>
      <c r="AC1505" s="8">
        <v>1.5455105115879199E-2</v>
      </c>
      <c r="AD1505" s="8">
        <v>0.26327111085423499</v>
      </c>
      <c r="AE1505" s="8">
        <v>5.7264997947905355E-5</v>
      </c>
      <c r="AF1505" s="8">
        <v>1.3404190152831756</v>
      </c>
      <c r="AG1505" s="8">
        <v>1.2047156984784795</v>
      </c>
      <c r="AH1505" s="8">
        <v>0.51309951359773764</v>
      </c>
      <c r="AI1505" s="8">
        <v>0.95407727556881383</v>
      </c>
    </row>
    <row r="1506" spans="24:35" x14ac:dyDescent="0.25">
      <c r="X1506" t="str">
        <v>Trinidad and Tobago</v>
      </c>
      <c r="Y1506">
        <v>69.900000000000006</v>
      </c>
      <c r="Z1506" s="8">
        <v>70.0178100910952</v>
      </c>
      <c r="AA1506" s="8">
        <v>-0.11781009109519403</v>
      </c>
      <c r="AB1506" s="8">
        <v>-0.12090453447870905</v>
      </c>
      <c r="AC1506" s="8">
        <v>2.5594105273693851E-2</v>
      </c>
      <c r="AD1506" s="8">
        <v>-3.3190548710559709E-2</v>
      </c>
      <c r="AE1506" s="8">
        <v>1.5229137680713579E-6</v>
      </c>
      <c r="AF1506" s="8">
        <v>1.3404190152831756</v>
      </c>
      <c r="AG1506" s="8">
        <v>1.2143801125673199</v>
      </c>
      <c r="AH1506" s="8">
        <v>0.18218273439203758</v>
      </c>
      <c r="AI1506" s="8">
        <v>-0.12090453447870905</v>
      </c>
    </row>
    <row r="1507" spans="24:35" x14ac:dyDescent="0.25">
      <c r="X1507" t="str">
        <v>Trinidad and Tobago</v>
      </c>
      <c r="Y1507">
        <v>69.7</v>
      </c>
      <c r="Z1507" s="8">
        <v>70.057578256456338</v>
      </c>
      <c r="AA1507" s="8">
        <v>-0.35757825645633545</v>
      </c>
      <c r="AB1507" s="8">
        <v>-0.36305850475458767</v>
      </c>
      <c r="AC1507" s="8">
        <v>1.509466994019785E-2</v>
      </c>
      <c r="AD1507" s="8">
        <v>-0.10020185241549144</v>
      </c>
      <c r="AE1507" s="8">
        <v>8.0989185841052745E-6</v>
      </c>
      <c r="AF1507" s="8">
        <v>1.3555018111021329</v>
      </c>
      <c r="AG1507" s="8">
        <v>1.2236917709877888</v>
      </c>
      <c r="AH1507" s="8">
        <v>0.316546761814888</v>
      </c>
      <c r="AI1507" s="8">
        <v>-0.36305850475458767</v>
      </c>
    </row>
    <row r="1508" spans="24:35" x14ac:dyDescent="0.25">
      <c r="X1508" t="str">
        <v>Trinidad and Tobago</v>
      </c>
      <c r="Y1508">
        <v>69.599999999999994</v>
      </c>
      <c r="Z1508" s="8">
        <v>70.516450994526423</v>
      </c>
      <c r="AA1508" s="8">
        <v>-0.91645099452642853</v>
      </c>
      <c r="AB1508" s="8">
        <v>-0.91868019287796865</v>
      </c>
      <c r="AC1508" s="8">
        <v>2.4265227103206443E-3</v>
      </c>
      <c r="AD1508" s="8">
        <v>-0.2551753338576585</v>
      </c>
      <c r="AE1508" s="8">
        <v>8.3361063906457722E-6</v>
      </c>
      <c r="AF1508" s="8">
        <v>1.3555018111021329</v>
      </c>
      <c r="AG1508" s="8">
        <v>1.2251947264989356</v>
      </c>
      <c r="AH1508" s="8">
        <v>0.50514882347448709</v>
      </c>
      <c r="AI1508" s="8">
        <v>-0.91868019287796865</v>
      </c>
    </row>
    <row r="1509" spans="24:35" x14ac:dyDescent="0.25">
      <c r="X1509" t="str">
        <v>Trinidad and Tobago</v>
      </c>
      <c r="Y1509">
        <v>69.5</v>
      </c>
      <c r="Z1509" s="8">
        <v>71.144836945350349</v>
      </c>
      <c r="AA1509" s="8">
        <v>-1.6448369453503489</v>
      </c>
      <c r="AB1509" s="8">
        <v>-1.649484146869062</v>
      </c>
      <c r="AC1509" s="8">
        <v>2.8173665855074606E-3</v>
      </c>
      <c r="AD1509" s="8">
        <v>-0.45807584443925109</v>
      </c>
      <c r="AE1509" s="8">
        <v>3.1202531759009862E-5</v>
      </c>
      <c r="AF1509" s="8">
        <v>1.3555018111021329</v>
      </c>
      <c r="AG1509" s="8">
        <v>1.2273354837292088</v>
      </c>
      <c r="AH1509" s="8">
        <v>0.6768130055186965</v>
      </c>
      <c r="AI1509" s="8">
        <v>-1.649484146869062</v>
      </c>
    </row>
    <row r="1510" spans="24:35" x14ac:dyDescent="0.25">
      <c r="X1510" t="str">
        <v>Trinidad and Tobago</v>
      </c>
      <c r="Y1510">
        <v>69.400000000000006</v>
      </c>
      <c r="Z1510" s="8">
        <v>72.968994465702494</v>
      </c>
      <c r="AA1510" s="8">
        <v>-3.5689944657024881</v>
      </c>
      <c r="AB1510" s="8">
        <v>-3.5819273712000648</v>
      </c>
      <c r="AC1510" s="8">
        <v>3.610599589919555E-3</v>
      </c>
      <c r="AD1510" s="8">
        <v>-0.9943361224761218</v>
      </c>
      <c r="AE1510" s="8">
        <v>1.8856585836087231E-4</v>
      </c>
      <c r="AF1510" s="8">
        <v>1.3555018111021329</v>
      </c>
      <c r="AG1510" s="8">
        <v>1.2300162641513999</v>
      </c>
      <c r="AH1510" s="8">
        <v>0.99716403990322566</v>
      </c>
      <c r="AI1510" s="8">
        <v>-3.5819273712000648</v>
      </c>
    </row>
    <row r="1511" spans="24:35" x14ac:dyDescent="0.25">
      <c r="X1511" t="str">
        <v>Trinidad and Tobago</v>
      </c>
      <c r="Y1511">
        <v>69.3</v>
      </c>
      <c r="Z1511" s="8">
        <v>70.013714786793628</v>
      </c>
      <c r="AA1511" s="8">
        <v>-0.71371478679363065</v>
      </c>
      <c r="AB1511" s="8">
        <v>-0.7153384593929355</v>
      </c>
      <c r="AC1511" s="8">
        <v>2.2697963152753901E-3</v>
      </c>
      <c r="AD1511" s="8">
        <v>-0.19871013874527257</v>
      </c>
      <c r="AE1511" s="8">
        <v>4.7278122253645601E-6</v>
      </c>
      <c r="AF1511" s="8">
        <v>1.3555018111021329</v>
      </c>
      <c r="AG1511" s="8">
        <v>1.2409387984369507</v>
      </c>
      <c r="AH1511" s="8">
        <v>0.44576915409802925</v>
      </c>
      <c r="AI1511" s="8">
        <v>-0.7153384593929355</v>
      </c>
    </row>
    <row r="1512" spans="24:35" x14ac:dyDescent="0.25">
      <c r="X1512" t="str">
        <v>Trinidad and Tobago</v>
      </c>
      <c r="Y1512">
        <v>69.2</v>
      </c>
      <c r="Z1512" s="8">
        <v>69.654378291259306</v>
      </c>
      <c r="AA1512" s="8">
        <v>-0.45437829125930307</v>
      </c>
      <c r="AB1512" s="8">
        <v>-0.46037355894836202</v>
      </c>
      <c r="AC1512" s="8">
        <v>1.3022615162247871E-2</v>
      </c>
      <c r="AD1512" s="8">
        <v>-0.12719377734309936</v>
      </c>
      <c r="AE1512" s="8">
        <v>1.123489800784338E-5</v>
      </c>
      <c r="AF1512" s="8">
        <v>1.3748000243745633</v>
      </c>
      <c r="AG1512" s="8">
        <v>1.2538804598248807</v>
      </c>
      <c r="AH1512" s="8">
        <v>0.35664236616405987</v>
      </c>
      <c r="AI1512" s="8">
        <v>-0.46037355894836202</v>
      </c>
    </row>
    <row r="1513" spans="24:35" x14ac:dyDescent="0.25">
      <c r="X1513" t="str">
        <v>Tunisia</v>
      </c>
      <c r="Y1513">
        <v>75.099999999999994</v>
      </c>
      <c r="Z1513" s="8">
        <v>75.333122480500521</v>
      </c>
      <c r="AA1513" s="8">
        <v>-0.23312248050052631</v>
      </c>
      <c r="AB1513" s="8">
        <v>-0.23512944095963909</v>
      </c>
      <c r="AC1513" s="8">
        <v>8.5355557811975149E-3</v>
      </c>
      <c r="AD1513" s="8">
        <v>-6.5109966989123844E-2</v>
      </c>
      <c r="AE1513" s="8">
        <v>1.9208613142575575E-6</v>
      </c>
      <c r="AF1513" s="8">
        <v>1.3748000243745633</v>
      </c>
      <c r="AG1513" s="8">
        <v>1.2595729200556354</v>
      </c>
      <c r="AH1513" s="8">
        <v>0.25516654755105311</v>
      </c>
      <c r="AI1513" s="8">
        <v>-0.23512944095963909</v>
      </c>
    </row>
    <row r="1514" spans="24:35" x14ac:dyDescent="0.25">
      <c r="X1514" t="str">
        <v>Tunisia</v>
      </c>
      <c r="Y1514">
        <v>74.900000000000006</v>
      </c>
      <c r="Z1514" s="8">
        <v>77.102623538534218</v>
      </c>
      <c r="AA1514" s="8">
        <v>-2.2026235385342119</v>
      </c>
      <c r="AB1514" s="8">
        <v>-2.2140444965682216</v>
      </c>
      <c r="AC1514" s="8">
        <v>5.1584139576744664E-3</v>
      </c>
      <c r="AD1514" s="8">
        <v>-0.61413691378631852</v>
      </c>
      <c r="AE1514" s="8">
        <v>1.0292931040677867E-4</v>
      </c>
      <c r="AF1514" s="8">
        <v>1.3748000243745633</v>
      </c>
      <c r="AG1514" s="8">
        <v>1.2628293630646616</v>
      </c>
      <c r="AH1514" s="8">
        <v>0.7836688801951488</v>
      </c>
      <c r="AI1514" s="8">
        <v>-2.2140444965682216</v>
      </c>
    </row>
    <row r="1515" spans="24:35" x14ac:dyDescent="0.25">
      <c r="X1515" t="str">
        <v>Tunisia</v>
      </c>
      <c r="Y1515">
        <v>74.900000000000006</v>
      </c>
      <c r="Z1515" s="8">
        <v>76.923275414229309</v>
      </c>
      <c r="AA1515" s="8">
        <v>-2.0232754142293032</v>
      </c>
      <c r="AB1515" s="8">
        <v>-2.0333165092516907</v>
      </c>
      <c r="AC1515" s="8">
        <v>4.9382843136817362E-3</v>
      </c>
      <c r="AD1515" s="8">
        <v>-0.56406855167537395</v>
      </c>
      <c r="AE1515" s="8">
        <v>8.3106739944735909E-5</v>
      </c>
      <c r="AF1515" s="8">
        <v>1.3748000243745633</v>
      </c>
      <c r="AG1515" s="8">
        <v>1.2692235396671032</v>
      </c>
      <c r="AH1515" s="8">
        <v>0.75104497313767704</v>
      </c>
      <c r="AI1515" s="8">
        <v>-2.0333165092516907</v>
      </c>
    </row>
    <row r="1516" spans="24:35" x14ac:dyDescent="0.25">
      <c r="X1516" t="str">
        <v>Tunisia</v>
      </c>
      <c r="Y1516">
        <v>74.8</v>
      </c>
      <c r="Z1516" s="8">
        <v>76.806771970372694</v>
      </c>
      <c r="AA1516" s="8">
        <v>-2.0067719703726965</v>
      </c>
      <c r="AB1516" s="8">
        <v>-2.0165411534566249</v>
      </c>
      <c r="AC1516" s="8">
        <v>4.8445245301255166E-3</v>
      </c>
      <c r="AD1516" s="8">
        <v>-0.55944120375480566</v>
      </c>
      <c r="AE1516" s="8">
        <v>8.0189133539989885E-5</v>
      </c>
      <c r="AF1516" s="8">
        <v>1.3748000243745633</v>
      </c>
      <c r="AG1516" s="8">
        <v>1.2793820150396442</v>
      </c>
      <c r="AH1516" s="8">
        <v>0.7479580227224023</v>
      </c>
      <c r="AI1516" s="8">
        <v>-2.0165411534566249</v>
      </c>
    </row>
    <row r="1517" spans="24:35" x14ac:dyDescent="0.25">
      <c r="X1517" t="str">
        <v>Tunisia</v>
      </c>
      <c r="Y1517">
        <v>74.8</v>
      </c>
      <c r="Z1517" s="8">
        <v>76.355276825594487</v>
      </c>
      <c r="AA1517" s="8">
        <v>-1.5552768255944898</v>
      </c>
      <c r="AB1517" s="8">
        <v>-1.5628283355243247</v>
      </c>
      <c r="AC1517" s="8">
        <v>4.8319509943498254E-3</v>
      </c>
      <c r="AD1517" s="8">
        <v>-0.43357215255303555</v>
      </c>
      <c r="AE1517" s="8">
        <v>4.8039143667093249E-5</v>
      </c>
      <c r="AF1517" s="8">
        <v>1.3946242806491955</v>
      </c>
      <c r="AG1517" s="8">
        <v>1.2842046590953333</v>
      </c>
      <c r="AH1517" s="8">
        <v>0.65846195983749556</v>
      </c>
      <c r="AI1517" s="8">
        <v>-1.5628283355243247</v>
      </c>
    </row>
    <row r="1518" spans="24:35" x14ac:dyDescent="0.25">
      <c r="X1518" t="str">
        <v>Tunisia</v>
      </c>
      <c r="Y1518">
        <v>74.7</v>
      </c>
      <c r="Z1518" s="8">
        <v>76.515411438990583</v>
      </c>
      <c r="AA1518" s="8">
        <v>-1.81541143899058</v>
      </c>
      <c r="AB1518" s="8">
        <v>-1.8236693757255975</v>
      </c>
      <c r="AC1518" s="8">
        <v>4.5281983921739988E-3</v>
      </c>
      <c r="AD1518" s="8">
        <v>-0.50601393645428716</v>
      </c>
      <c r="AE1518" s="8">
        <v>6.1301039517656388E-5</v>
      </c>
      <c r="AF1518" s="8">
        <v>1.3946242806491955</v>
      </c>
      <c r="AG1518" s="8">
        <v>1.291604709085163</v>
      </c>
      <c r="AH1518" s="8">
        <v>0.71134656564454368</v>
      </c>
      <c r="AI1518" s="8">
        <v>-1.8236693757255975</v>
      </c>
    </row>
    <row r="1519" spans="24:35" x14ac:dyDescent="0.25">
      <c r="X1519" t="str">
        <v>Tunisia</v>
      </c>
      <c r="Y1519">
        <v>74.7</v>
      </c>
      <c r="Z1519" s="8">
        <v>76.054730176769937</v>
      </c>
      <c r="AA1519" s="8">
        <v>-1.3547301767699338</v>
      </c>
      <c r="AB1519" s="8">
        <v>-1.3610848721706912</v>
      </c>
      <c r="AC1519" s="8">
        <v>4.6688458087280702E-3</v>
      </c>
      <c r="AD1519" s="8">
        <v>-0.37763383387733407</v>
      </c>
      <c r="AE1519" s="8">
        <v>3.52070898003755E-5</v>
      </c>
      <c r="AF1519" s="8">
        <v>1.3946242806491955</v>
      </c>
      <c r="AG1519" s="8">
        <v>1.2920121343924684</v>
      </c>
      <c r="AH1519" s="8">
        <v>0.61451918918560555</v>
      </c>
      <c r="AI1519" s="8">
        <v>-1.3610848721706912</v>
      </c>
    </row>
    <row r="1520" spans="24:35" x14ac:dyDescent="0.25">
      <c r="X1520" t="str">
        <v>Tunisia</v>
      </c>
      <c r="Y1520">
        <v>74.599999999999994</v>
      </c>
      <c r="Z1520" s="8">
        <v>76.093340671391061</v>
      </c>
      <c r="AA1520" s="8">
        <v>-1.4933406713910671</v>
      </c>
      <c r="AB1520" s="8">
        <v>-1.5000899643082852</v>
      </c>
      <c r="AC1520" s="8">
        <v>4.4992587630105479E-3</v>
      </c>
      <c r="AD1520" s="8">
        <v>-0.41623633725021991</v>
      </c>
      <c r="AE1520" s="8">
        <v>4.1212196796128179E-5</v>
      </c>
      <c r="AF1520" s="8">
        <v>1.3946242806491955</v>
      </c>
      <c r="AG1520" s="8">
        <v>1.2952922023197804</v>
      </c>
      <c r="AH1520" s="8">
        <v>0.64516380652530403</v>
      </c>
      <c r="AI1520" s="8">
        <v>-1.5000899643082852</v>
      </c>
    </row>
    <row r="1521" spans="24:35" x14ac:dyDescent="0.25">
      <c r="X1521" t="str">
        <v>Tunisia</v>
      </c>
      <c r="Y1521">
        <v>74.400000000000006</v>
      </c>
      <c r="Z1521" s="8">
        <v>75.899398356820583</v>
      </c>
      <c r="AA1521" s="8">
        <v>-1.4993983568205778</v>
      </c>
      <c r="AB1521" s="8">
        <v>-1.5059257561700023</v>
      </c>
      <c r="AC1521" s="8">
        <v>4.3344762002248231E-3</v>
      </c>
      <c r="AD1521" s="8">
        <v>-0.41789020104608426</v>
      </c>
      <c r="AE1521" s="8">
        <v>4.0012337891958942E-5</v>
      </c>
      <c r="AF1521" s="8">
        <v>1.3946242806491955</v>
      </c>
      <c r="AG1521" s="8">
        <v>1.2981743740602556</v>
      </c>
      <c r="AH1521" s="8">
        <v>0.64644427528293902</v>
      </c>
      <c r="AI1521" s="8">
        <v>-1.5059257561700023</v>
      </c>
    </row>
    <row r="1522" spans="24:35" x14ac:dyDescent="0.25">
      <c r="X1522" t="str">
        <v>Tunisia</v>
      </c>
      <c r="Y1522">
        <v>74.2</v>
      </c>
      <c r="Z1522" s="8">
        <v>75.483270255264813</v>
      </c>
      <c r="AA1522" s="8">
        <v>-1.2832702552648101</v>
      </c>
      <c r="AB1522" s="8">
        <v>-1.2885012770566449</v>
      </c>
      <c r="AC1522" s="8">
        <v>4.0597722990109711E-3</v>
      </c>
      <c r="AD1522" s="8">
        <v>-0.35760483529214049</v>
      </c>
      <c r="AE1522" s="8">
        <v>2.7436048705839064E-5</v>
      </c>
      <c r="AF1522" s="8">
        <v>1.3946242806491955</v>
      </c>
      <c r="AG1522" s="8">
        <v>1.2996041966121459</v>
      </c>
      <c r="AH1522" s="8">
        <v>0.59800069840439185</v>
      </c>
      <c r="AI1522" s="8">
        <v>-1.2885012770566449</v>
      </c>
    </row>
    <row r="1523" spans="24:35" x14ac:dyDescent="0.25">
      <c r="X1523" t="str">
        <v>Tunisia</v>
      </c>
      <c r="Y1523">
        <v>74</v>
      </c>
      <c r="Z1523" s="8">
        <v>75.06568208351878</v>
      </c>
      <c r="AA1523" s="8">
        <v>-1.0656820835187801</v>
      </c>
      <c r="AB1523" s="8">
        <v>-1.0697419406489932</v>
      </c>
      <c r="AC1523" s="8">
        <v>3.7951743088150921E-3</v>
      </c>
      <c r="AD1523" s="8">
        <v>-0.29693079125117705</v>
      </c>
      <c r="AE1523" s="8">
        <v>1.7678277892444423E-5</v>
      </c>
      <c r="AF1523" s="8">
        <v>1.4191611772342045</v>
      </c>
      <c r="AG1523" s="8">
        <v>1.304810788089654</v>
      </c>
      <c r="AH1523" s="8">
        <v>0.54491356310077022</v>
      </c>
      <c r="AI1523" s="8">
        <v>-1.0697419406489932</v>
      </c>
    </row>
    <row r="1524" spans="24:35" x14ac:dyDescent="0.25">
      <c r="X1524" t="str">
        <v>Tunisia</v>
      </c>
      <c r="Y1524">
        <v>73.7</v>
      </c>
      <c r="Z1524" s="8">
        <v>73.368237275423652</v>
      </c>
      <c r="AA1524" s="8">
        <v>0.33176272457635037</v>
      </c>
      <c r="AB1524" s="8">
        <v>0.33405185766954532</v>
      </c>
      <c r="AC1524" s="8">
        <v>6.852627939759692E-3</v>
      </c>
      <c r="AD1524" s="8">
        <v>9.258116295840671E-2</v>
      </c>
      <c r="AE1524" s="8">
        <v>3.1126846046839583E-6</v>
      </c>
      <c r="AF1524" s="8">
        <v>1.4191611772342045</v>
      </c>
      <c r="AG1524" s="8">
        <v>1.3079210632652858</v>
      </c>
      <c r="AH1524" s="8">
        <v>0.3042715283400777</v>
      </c>
      <c r="AI1524" s="8">
        <v>0.33405185766954532</v>
      </c>
    </row>
    <row r="1525" spans="24:35" x14ac:dyDescent="0.25">
      <c r="X1525" t="str">
        <v>Tunisia</v>
      </c>
      <c r="Y1525">
        <v>73.5</v>
      </c>
      <c r="Z1525" s="8">
        <v>74.504555536883686</v>
      </c>
      <c r="AA1525" s="8">
        <v>-1.0045555368836858</v>
      </c>
      <c r="AB1525" s="8">
        <v>-1.0081884381789707</v>
      </c>
      <c r="AC1525" s="8">
        <v>3.6033951171337798E-3</v>
      </c>
      <c r="AD1525" s="8">
        <v>-0.27987217570266443</v>
      </c>
      <c r="AE1525" s="8">
        <v>1.4908896288719028E-5</v>
      </c>
      <c r="AF1525" s="8">
        <v>1.4191611772342045</v>
      </c>
      <c r="AG1525" s="8">
        <v>1.3138513491231574</v>
      </c>
      <c r="AH1525" s="8">
        <v>0.52902946581704169</v>
      </c>
      <c r="AI1525" s="8">
        <v>-1.0081884381789707</v>
      </c>
    </row>
    <row r="1526" spans="24:35" x14ac:dyDescent="0.25">
      <c r="X1526" t="str">
        <v>Tunisia</v>
      </c>
      <c r="Y1526">
        <v>73.2</v>
      </c>
      <c r="Z1526" s="8">
        <v>74.395636738201205</v>
      </c>
      <c r="AA1526" s="8">
        <v>-1.1956367382012019</v>
      </c>
      <c r="AB1526" s="8">
        <v>-1.2000909080881819</v>
      </c>
      <c r="AC1526" s="8">
        <v>3.7115270659584523E-3</v>
      </c>
      <c r="AD1526" s="8">
        <v>-0.33312604603791407</v>
      </c>
      <c r="AE1526" s="8">
        <v>2.1758607877299804E-5</v>
      </c>
      <c r="AF1526" s="8">
        <v>1.4191611772342045</v>
      </c>
      <c r="AG1526" s="8">
        <v>1.3224808054138639</v>
      </c>
      <c r="AH1526" s="8">
        <v>0.5771707252086804</v>
      </c>
      <c r="AI1526" s="8">
        <v>-1.2000909080881819</v>
      </c>
    </row>
    <row r="1527" spans="24:35" x14ac:dyDescent="0.25">
      <c r="X1527" t="str">
        <v>Tunisia</v>
      </c>
      <c r="Y1527">
        <v>72.900000000000006</v>
      </c>
      <c r="Z1527" s="8">
        <v>72.298291548710822</v>
      </c>
      <c r="AA1527" s="8">
        <v>0.60170845128918415</v>
      </c>
      <c r="AB1527" s="8">
        <v>0.60322253020494077</v>
      </c>
      <c r="AC1527" s="8">
        <v>2.5099840273575891E-3</v>
      </c>
      <c r="AD1527" s="8">
        <v>0.16754586903368021</v>
      </c>
      <c r="AE1527" s="8">
        <v>3.7177163233271885E-6</v>
      </c>
      <c r="AF1527" s="8">
        <v>1.4191611772342045</v>
      </c>
      <c r="AG1527" s="8">
        <v>1.3415340588717739</v>
      </c>
      <c r="AH1527" s="8">
        <v>0.4093236727012991</v>
      </c>
      <c r="AI1527" s="8">
        <v>0.60322253020494077</v>
      </c>
    </row>
    <row r="1528" spans="24:35" x14ac:dyDescent="0.25">
      <c r="X1528" t="str">
        <v>Turkey</v>
      </c>
      <c r="Y1528">
        <v>75.5</v>
      </c>
      <c r="Z1528" s="8">
        <v>77.388760046405395</v>
      </c>
      <c r="AA1528" s="8">
        <v>-1.8887600464053946</v>
      </c>
      <c r="AB1528" s="8">
        <v>-1.907499580196399</v>
      </c>
      <c r="AC1528" s="8">
        <v>9.824135211120081E-3</v>
      </c>
      <c r="AD1528" s="8">
        <v>-0.52786456712378715</v>
      </c>
      <c r="AE1528" s="8">
        <v>1.4550349184037979E-4</v>
      </c>
      <c r="AF1528" s="8">
        <v>1.4191611772342045</v>
      </c>
      <c r="AG1528" s="8">
        <v>1.3423427826203533</v>
      </c>
      <c r="AH1528" s="8">
        <v>0.72654288732585304</v>
      </c>
      <c r="AI1528" s="8">
        <v>-1.907499580196399</v>
      </c>
    </row>
    <row r="1529" spans="24:35" x14ac:dyDescent="0.25">
      <c r="X1529" t="str">
        <v>Turkey</v>
      </c>
      <c r="Y1529">
        <v>75.2</v>
      </c>
      <c r="Z1529" s="8">
        <v>77.150382920203384</v>
      </c>
      <c r="AA1529" s="8">
        <v>-1.9503829202033813</v>
      </c>
      <c r="AB1529" s="8">
        <v>-1.9733770847581704</v>
      </c>
      <c r="AC1529" s="8">
        <v>1.165218990956666E-2</v>
      </c>
      <c r="AD1529" s="8">
        <v>-0.54559059432246759</v>
      </c>
      <c r="AE1529" s="8">
        <v>1.8470467947322305E-4</v>
      </c>
      <c r="AF1529" s="8">
        <v>1.4191611772342045</v>
      </c>
      <c r="AG1529" s="8">
        <v>1.3494609615743844</v>
      </c>
      <c r="AH1529" s="8">
        <v>0.73864104565239774</v>
      </c>
      <c r="AI1529" s="8">
        <v>-1.9733770847581704</v>
      </c>
    </row>
    <row r="1530" spans="24:35" x14ac:dyDescent="0.25">
      <c r="X1530" t="str">
        <v>Turkey</v>
      </c>
      <c r="Y1530">
        <v>74.8</v>
      </c>
      <c r="Z1530" s="8">
        <v>75.27295122238597</v>
      </c>
      <c r="AA1530" s="8">
        <v>-0.47295122238597287</v>
      </c>
      <c r="AB1530" s="8">
        <v>-0.47516573643176924</v>
      </c>
      <c r="AC1530" s="8">
        <v>4.6605086941373082E-3</v>
      </c>
      <c r="AD1530" s="8">
        <v>-0.13183557759857961</v>
      </c>
      <c r="AE1530" s="8">
        <v>4.2832531060215477E-6</v>
      </c>
      <c r="AF1530" s="8">
        <v>1.4191611772342045</v>
      </c>
      <c r="AG1530" s="8">
        <v>1.3648982343884835</v>
      </c>
      <c r="AH1530" s="8">
        <v>0.36309169310048889</v>
      </c>
      <c r="AI1530" s="8">
        <v>-0.47516573643176924</v>
      </c>
    </row>
    <row r="1531" spans="24:35" x14ac:dyDescent="0.25">
      <c r="X1531" t="str">
        <v>Turkey</v>
      </c>
      <c r="Y1531">
        <v>74.5</v>
      </c>
      <c r="Z1531" s="8">
        <v>75.338726943164104</v>
      </c>
      <c r="AA1531" s="8">
        <v>-0.83872694316410445</v>
      </c>
      <c r="AB1531" s="8">
        <v>-0.84195057752465208</v>
      </c>
      <c r="AC1531" s="8">
        <v>3.8287691066442209E-3</v>
      </c>
      <c r="AD1531" s="8">
        <v>-0.2336982652340811</v>
      </c>
      <c r="AE1531" s="8">
        <v>1.1047971824913951E-5</v>
      </c>
      <c r="AF1531" s="8">
        <v>1.4191611772342045</v>
      </c>
      <c r="AG1531" s="8">
        <v>1.3702339518784261</v>
      </c>
      <c r="AH1531" s="8">
        <v>0.48342348436343169</v>
      </c>
      <c r="AI1531" s="8">
        <v>-0.84195057752465208</v>
      </c>
    </row>
    <row r="1532" spans="24:35" x14ac:dyDescent="0.25">
      <c r="X1532" t="str">
        <v>Turkey</v>
      </c>
      <c r="Y1532">
        <v>74.2</v>
      </c>
      <c r="Z1532" s="8">
        <v>73.689166704522933</v>
      </c>
      <c r="AA1532" s="8">
        <v>0.51083329547707024</v>
      </c>
      <c r="AB1532" s="8">
        <v>0.5128145813885403</v>
      </c>
      <c r="AC1532" s="8">
        <v>3.863552214341042E-3</v>
      </c>
      <c r="AD1532" s="8">
        <v>0.14233826658708645</v>
      </c>
      <c r="AE1532" s="8">
        <v>4.1357825777624415E-6</v>
      </c>
      <c r="AF1532" s="8">
        <v>1.4576525936309466</v>
      </c>
      <c r="AG1532" s="8">
        <v>1.3763016427409425</v>
      </c>
      <c r="AH1532" s="8">
        <v>0.37727743980668449</v>
      </c>
      <c r="AI1532" s="8">
        <v>0.5128145813885403</v>
      </c>
    </row>
    <row r="1533" spans="24:35" x14ac:dyDescent="0.25">
      <c r="X1533" t="str">
        <v>Turkey</v>
      </c>
      <c r="Y1533">
        <v>73.900000000000006</v>
      </c>
      <c r="Z1533" s="8">
        <v>73.279077879404198</v>
      </c>
      <c r="AA1533" s="8">
        <v>0.62092212059580731</v>
      </c>
      <c r="AB1533" s="8">
        <v>0.62333433503009572</v>
      </c>
      <c r="AC1533" s="8">
        <v>3.8698565099449028E-3</v>
      </c>
      <c r="AD1533" s="8">
        <v>0.17301389471960835</v>
      </c>
      <c r="AE1533" s="8">
        <v>6.120503409483279E-6</v>
      </c>
      <c r="AF1533" s="8">
        <v>1.4576525936309466</v>
      </c>
      <c r="AG1533" s="8">
        <v>1.3907384680406882</v>
      </c>
      <c r="AH1533" s="8">
        <v>0.41594938961321765</v>
      </c>
      <c r="AI1533" s="8">
        <v>0.62333433503009572</v>
      </c>
    </row>
    <row r="1534" spans="24:35" x14ac:dyDescent="0.25">
      <c r="X1534" t="str">
        <v>Turkey</v>
      </c>
      <c r="Y1534">
        <v>73.5</v>
      </c>
      <c r="Z1534" s="8">
        <v>71.406495464234752</v>
      </c>
      <c r="AA1534" s="8">
        <v>2.0935045357652484</v>
      </c>
      <c r="AB1534" s="8">
        <v>2.1055400429720246</v>
      </c>
      <c r="AC1534" s="8">
        <v>5.7161141375338693E-3</v>
      </c>
      <c r="AD1534" s="8">
        <v>0.5838759641716651</v>
      </c>
      <c r="AE1534" s="8">
        <v>1.031521026546529E-4</v>
      </c>
      <c r="AF1534" s="8">
        <v>1.4576525936309466</v>
      </c>
      <c r="AG1534" s="8">
        <v>1.4031116265490602</v>
      </c>
      <c r="AH1534" s="8">
        <v>0.76411776852240854</v>
      </c>
      <c r="AI1534" s="8">
        <v>2.1055400429720246</v>
      </c>
    </row>
    <row r="1535" spans="24:35" x14ac:dyDescent="0.25">
      <c r="X1535" t="str">
        <v>Turkey</v>
      </c>
      <c r="Y1535">
        <v>73.2</v>
      </c>
      <c r="Z1535" s="8">
        <v>72.791838228227761</v>
      </c>
      <c r="AA1535" s="8">
        <v>0.40816177177224233</v>
      </c>
      <c r="AB1535" s="8">
        <v>0.40964636858697057</v>
      </c>
      <c r="AC1535" s="8">
        <v>3.6240936782843819E-3</v>
      </c>
      <c r="AD1535" s="8">
        <v>0.11371627096248542</v>
      </c>
      <c r="AE1535" s="8">
        <v>2.4755278485644641E-6</v>
      </c>
      <c r="AF1535" s="8">
        <v>1.4576525936309466</v>
      </c>
      <c r="AG1535" s="8">
        <v>1.4049658419750259</v>
      </c>
      <c r="AH1535" s="8">
        <v>0.33721843212150404</v>
      </c>
      <c r="AI1535" s="8">
        <v>0.40964636858697057</v>
      </c>
    </row>
    <row r="1536" spans="24:35" x14ac:dyDescent="0.25">
      <c r="X1536" t="str">
        <v>Turkey</v>
      </c>
      <c r="Y1536">
        <v>72.8</v>
      </c>
      <c r="Z1536" s="8">
        <v>70.390094150272759</v>
      </c>
      <c r="AA1536" s="8">
        <v>2.4099058497272381</v>
      </c>
      <c r="AB1536" s="8">
        <v>2.4556253452724004</v>
      </c>
      <c r="AC1536" s="8">
        <v>1.8618269938116671E-2</v>
      </c>
      <c r="AD1536" s="8">
        <v>0.67652364999967007</v>
      </c>
      <c r="AE1536" s="8">
        <v>4.5699738994980888E-4</v>
      </c>
      <c r="AF1536" s="8">
        <v>1.4576525936309466</v>
      </c>
      <c r="AG1536" s="8">
        <v>1.4288412674358002</v>
      </c>
      <c r="AH1536" s="8">
        <v>0.82251057743938472</v>
      </c>
      <c r="AI1536" s="8">
        <v>2.4556253452724004</v>
      </c>
    </row>
    <row r="1537" spans="24:35" x14ac:dyDescent="0.25">
      <c r="X1537" t="str">
        <v>Turkey</v>
      </c>
      <c r="Y1537">
        <v>72.400000000000006</v>
      </c>
      <c r="Z1537" s="8">
        <v>70.563444199648657</v>
      </c>
      <c r="AA1537" s="8">
        <v>1.8365558003513485</v>
      </c>
      <c r="AB1537" s="8">
        <v>1.8728851648127403</v>
      </c>
      <c r="AC1537" s="8">
        <v>1.9397539765885301E-2</v>
      </c>
      <c r="AD1537" s="8">
        <v>0.51577410085509778</v>
      </c>
      <c r="AE1537" s="8">
        <v>2.769613278290837E-4</v>
      </c>
      <c r="AF1537" s="8">
        <v>1.4576525936309466</v>
      </c>
      <c r="AG1537" s="8">
        <v>1.4476013863830079</v>
      </c>
      <c r="AH1537" s="8">
        <v>0.71817414382244216</v>
      </c>
      <c r="AI1537" s="8">
        <v>1.8728851648127403</v>
      </c>
    </row>
    <row r="1538" spans="24:35" x14ac:dyDescent="0.25">
      <c r="X1538" t="str">
        <v>Turkey</v>
      </c>
      <c r="Y1538">
        <v>72</v>
      </c>
      <c r="Z1538" s="8">
        <v>71.86890040818011</v>
      </c>
      <c r="AA1538" s="8">
        <v>0.13109959181988984</v>
      </c>
      <c r="AB1538" s="8">
        <v>0.13148667785250662</v>
      </c>
      <c r="AC1538" s="8">
        <v>2.9439182656282995E-3</v>
      </c>
      <c r="AD1538" s="8">
        <v>3.6512657036517973E-2</v>
      </c>
      <c r="AE1538" s="8">
        <v>2.0717599627929142E-7</v>
      </c>
      <c r="AF1538" s="8">
        <v>1.4576525936309466</v>
      </c>
      <c r="AG1538" s="8">
        <v>1.4657550486150561</v>
      </c>
      <c r="AH1538" s="8">
        <v>0.19108285385276716</v>
      </c>
      <c r="AI1538" s="8">
        <v>0.13148667785250662</v>
      </c>
    </row>
    <row r="1539" spans="24:35" x14ac:dyDescent="0.25">
      <c r="X1539" t="str">
        <v>Turkey</v>
      </c>
      <c r="Y1539">
        <v>71.599999999999994</v>
      </c>
      <c r="Z1539" s="8">
        <v>71.469838797492358</v>
      </c>
      <c r="AA1539" s="8">
        <v>0.13016120250763663</v>
      </c>
      <c r="AB1539" s="8">
        <v>0.13052927723166366</v>
      </c>
      <c r="AC1539" s="8">
        <v>2.8198633427944657E-3</v>
      </c>
      <c r="AD1539" s="8">
        <v>3.6249050438618979E-2</v>
      </c>
      <c r="AE1539" s="8">
        <v>1.9556634130519408E-7</v>
      </c>
      <c r="AF1539" s="8">
        <v>1.4576525936309466</v>
      </c>
      <c r="AG1539" s="8">
        <v>1.4704721542534949</v>
      </c>
      <c r="AH1539" s="8">
        <v>0.19039183395991274</v>
      </c>
      <c r="AI1539" s="8">
        <v>0.13052927723166366</v>
      </c>
    </row>
    <row r="1540" spans="24:35" x14ac:dyDescent="0.25">
      <c r="X1540" t="str">
        <v>Turkey</v>
      </c>
      <c r="Y1540">
        <v>71.2</v>
      </c>
      <c r="Z1540" s="8">
        <v>70.96130219404148</v>
      </c>
      <c r="AA1540" s="8">
        <v>0.23869780595852319</v>
      </c>
      <c r="AB1540" s="8">
        <v>0.23932039988194234</v>
      </c>
      <c r="AC1540" s="8">
        <v>2.6015079522108556E-3</v>
      </c>
      <c r="AD1540" s="8">
        <v>6.6468513333966445E-2</v>
      </c>
      <c r="AE1540" s="8">
        <v>6.0650555095174787E-7</v>
      </c>
      <c r="AF1540" s="8">
        <v>1.4576525936309466</v>
      </c>
      <c r="AG1540" s="8">
        <v>1.4738258618985216</v>
      </c>
      <c r="AH1540" s="8">
        <v>0.25781488190941665</v>
      </c>
      <c r="AI1540" s="8">
        <v>0.23932039988194234</v>
      </c>
    </row>
    <row r="1541" spans="24:35" x14ac:dyDescent="0.25">
      <c r="X1541" t="str">
        <v>Turkey</v>
      </c>
      <c r="Y1541">
        <v>78</v>
      </c>
      <c r="Z1541" s="8">
        <v>72.685726156644108</v>
      </c>
      <c r="AA1541" s="8">
        <v>5.3142738433558918</v>
      </c>
      <c r="AB1541" s="8">
        <v>5.3747208461627469</v>
      </c>
      <c r="AC1541" s="8">
        <v>1.1246538106255408E-2</v>
      </c>
      <c r="AD1541" s="8">
        <v>1.4862840355354106</v>
      </c>
      <c r="AE1541" s="8">
        <v>1.3224548905394612E-3</v>
      </c>
      <c r="AF1541" s="8">
        <v>1.4576525936309466</v>
      </c>
      <c r="AG1541" s="8">
        <v>1.4739318653425919</v>
      </c>
      <c r="AH1541" s="8">
        <v>1.2191324930192824</v>
      </c>
      <c r="AI1541" s="8">
        <v>5.3747208461627469</v>
      </c>
    </row>
    <row r="1542" spans="24:35" x14ac:dyDescent="0.25">
      <c r="X1542" t="str">
        <v>Turkey</v>
      </c>
      <c r="Y1542">
        <v>74</v>
      </c>
      <c r="Z1542" s="8">
        <v>70.193420599563936</v>
      </c>
      <c r="AA1542" s="8">
        <v>3.806579400436064</v>
      </c>
      <c r="AB1542" s="8">
        <v>3.8227684443323438</v>
      </c>
      <c r="AC1542" s="8">
        <v>4.2349004738389956E-3</v>
      </c>
      <c r="AD1542" s="8">
        <v>1.0608606350248884</v>
      </c>
      <c r="AE1542" s="8">
        <v>2.5191230146988711E-4</v>
      </c>
      <c r="AF1542" s="8">
        <v>1.4576525936309466</v>
      </c>
      <c r="AG1542" s="8">
        <v>1.4757229257293403</v>
      </c>
      <c r="AH1542" s="8">
        <v>1.0299808906115144</v>
      </c>
      <c r="AI1542" s="8">
        <v>3.8227684443323438</v>
      </c>
    </row>
    <row r="1543" spans="24:35" x14ac:dyDescent="0.25">
      <c r="X1543" t="str">
        <v>Turkmenistan</v>
      </c>
      <c r="Y1543">
        <v>66</v>
      </c>
      <c r="Z1543" s="8">
        <v>69.3228042214607</v>
      </c>
      <c r="AA1543" s="8">
        <v>-3.3228042214607001</v>
      </c>
      <c r="AB1543" s="8">
        <v>-3.3378958117206725</v>
      </c>
      <c r="AC1543" s="8">
        <v>4.5212885935443422E-3</v>
      </c>
      <c r="AD1543" s="8">
        <v>-0.92616988779841747</v>
      </c>
      <c r="AE1543" s="8">
        <v>2.0504914591823689E-4</v>
      </c>
      <c r="AF1543" s="8">
        <v>1.4576525936309466</v>
      </c>
      <c r="AG1543" s="8">
        <v>1.4833503026839843</v>
      </c>
      <c r="AH1543" s="8">
        <v>0.96237720660789627</v>
      </c>
      <c r="AI1543" s="8">
        <v>-3.3378958117206725</v>
      </c>
    </row>
    <row r="1544" spans="24:35" x14ac:dyDescent="0.25">
      <c r="X1544" t="str">
        <v>Turkmenistan</v>
      </c>
      <c r="Y1544">
        <v>65.400000000000006</v>
      </c>
      <c r="Z1544" s="8">
        <v>68.577110294537832</v>
      </c>
      <c r="AA1544" s="8">
        <v>-3.177110294537826</v>
      </c>
      <c r="AB1544" s="8">
        <v>-3.1923551612092713</v>
      </c>
      <c r="AC1544" s="8">
        <v>4.7754293935360799E-3</v>
      </c>
      <c r="AD1544" s="8">
        <v>-0.88567347615739678</v>
      </c>
      <c r="AE1544" s="8">
        <v>1.9810024619737311E-4</v>
      </c>
      <c r="AF1544" s="8">
        <v>1.4576525936309466</v>
      </c>
      <c r="AG1544" s="8">
        <v>1.4862840355354106</v>
      </c>
      <c r="AH1544" s="8">
        <v>0.94110226657754725</v>
      </c>
      <c r="AI1544" s="8">
        <v>-3.1923551612092713</v>
      </c>
    </row>
    <row r="1545" spans="24:35" x14ac:dyDescent="0.25">
      <c r="X1545" t="str">
        <v>Turkmenistan</v>
      </c>
      <c r="Y1545">
        <v>65.599999999999994</v>
      </c>
      <c r="Z1545" s="8">
        <v>72.230041368392023</v>
      </c>
      <c r="AA1545" s="8">
        <v>-6.6300413683920283</v>
      </c>
      <c r="AB1545" s="8">
        <v>-6.6685829416066005</v>
      </c>
      <c r="AC1545" s="8">
        <v>5.7795746940633649E-3</v>
      </c>
      <c r="AD1545" s="8">
        <v>-1.8491697888275669</v>
      </c>
      <c r="AE1545" s="8">
        <v>1.0461962951228581E-3</v>
      </c>
      <c r="AF1545" s="8">
        <v>1.4576525936309466</v>
      </c>
      <c r="AG1545" s="8">
        <v>1.4929805281638646</v>
      </c>
      <c r="AH1545" s="8">
        <v>1.3598418249294904</v>
      </c>
      <c r="AI1545" s="8">
        <v>-6.6685829416066005</v>
      </c>
    </row>
    <row r="1546" spans="24:35" x14ac:dyDescent="0.25">
      <c r="X1546" t="str">
        <v>Turkmenistan</v>
      </c>
      <c r="Y1546">
        <v>65.599999999999994</v>
      </c>
      <c r="Z1546" s="8">
        <v>68.71572940512678</v>
      </c>
      <c r="AA1546" s="8">
        <v>-3.1157294051267854</v>
      </c>
      <c r="AB1546" s="8">
        <v>-3.1306135978221139</v>
      </c>
      <c r="AC1546" s="8">
        <v>4.754401087915491E-3</v>
      </c>
      <c r="AD1546" s="8">
        <v>-0.86855333445242622</v>
      </c>
      <c r="AE1546" s="8">
        <v>1.8967274686610685E-4</v>
      </c>
      <c r="AF1546" s="8">
        <v>1.5222105313262397</v>
      </c>
      <c r="AG1546" s="8">
        <v>1.5033693582290448</v>
      </c>
      <c r="AH1546" s="8">
        <v>0.93196208852743911</v>
      </c>
      <c r="AI1546" s="8">
        <v>-3.1306135978221139</v>
      </c>
    </row>
    <row r="1547" spans="24:35" x14ac:dyDescent="0.25">
      <c r="X1547" t="str">
        <v>Turkmenistan</v>
      </c>
      <c r="Y1547">
        <v>65.8</v>
      </c>
      <c r="Z1547" s="8">
        <v>62.189041206680017</v>
      </c>
      <c r="AA1547" s="8">
        <v>3.6109587933199805</v>
      </c>
      <c r="AB1547" s="8">
        <v>3.6933424512039634</v>
      </c>
      <c r="AC1547" s="8">
        <v>2.2305989485791398E-2</v>
      </c>
      <c r="AD1547" s="8">
        <v>1.0156005956745628</v>
      </c>
      <c r="AE1547" s="8">
        <v>1.23854226506521E-3</v>
      </c>
      <c r="AF1547" s="8">
        <v>1.5222105313262397</v>
      </c>
      <c r="AG1547" s="8">
        <v>1.5040890125600428</v>
      </c>
      <c r="AH1547" s="8">
        <v>1.0077701105284691</v>
      </c>
      <c r="AI1547" s="8">
        <v>3.6933424512039634</v>
      </c>
    </row>
    <row r="1548" spans="24:35" x14ac:dyDescent="0.25">
      <c r="X1548" t="str">
        <v>Turkmenistan</v>
      </c>
      <c r="Y1548">
        <v>65.599999999999994</v>
      </c>
      <c r="Z1548" s="8">
        <v>61.727152800311941</v>
      </c>
      <c r="AA1548" s="8">
        <v>3.8728471996880529</v>
      </c>
      <c r="AB1548" s="8">
        <v>3.9585835187268921</v>
      </c>
      <c r="AC1548" s="8">
        <v>2.1658332742822223E-2</v>
      </c>
      <c r="AD1548" s="8">
        <v>1.0888974459126886</v>
      </c>
      <c r="AE1548" s="8">
        <v>1.3815125310649677E-3</v>
      </c>
      <c r="AF1548" s="8">
        <v>1.5222105313262397</v>
      </c>
      <c r="AG1548" s="8">
        <v>1.5044690910866605</v>
      </c>
      <c r="AH1548" s="8">
        <v>1.0435024896533254</v>
      </c>
      <c r="AI1548" s="8">
        <v>3.9585835187268921</v>
      </c>
    </row>
    <row r="1549" spans="24:35" x14ac:dyDescent="0.25">
      <c r="X1549" t="str">
        <v>Turkmenistan</v>
      </c>
      <c r="Y1549">
        <v>64.5</v>
      </c>
      <c r="Z1549" s="8">
        <v>61.359582584333715</v>
      </c>
      <c r="AA1549" s="8">
        <v>3.1404174156662847</v>
      </c>
      <c r="AB1549" s="8">
        <v>3.209358431742694</v>
      </c>
      <c r="AC1549" s="8">
        <v>2.1481245408595161E-2</v>
      </c>
      <c r="AD1549" s="8">
        <v>0.88288612550649093</v>
      </c>
      <c r="AE1549" s="8">
        <v>9.0062932916225617E-4</v>
      </c>
      <c r="AF1549" s="8">
        <v>1.5222105313262397</v>
      </c>
      <c r="AG1549" s="8">
        <v>1.5122358303221499</v>
      </c>
      <c r="AH1549" s="8">
        <v>0.93962020279817893</v>
      </c>
      <c r="AI1549" s="8">
        <v>3.209358431742694</v>
      </c>
    </row>
    <row r="1550" spans="24:35" x14ac:dyDescent="0.25">
      <c r="X1550" t="str">
        <v>Turkmenistan</v>
      </c>
      <c r="Y1550">
        <v>64.099999999999994</v>
      </c>
      <c r="Z1550" s="8">
        <v>61.172628528023047</v>
      </c>
      <c r="AA1550" s="8">
        <v>2.9273714719769472</v>
      </c>
      <c r="AB1550" s="8">
        <v>2.9909065566125035</v>
      </c>
      <c r="AC1550" s="8">
        <v>2.1242751464464325E-2</v>
      </c>
      <c r="AD1550" s="8">
        <v>0.82289084808144597</v>
      </c>
      <c r="AE1550" s="8">
        <v>7.7351126012933339E-4</v>
      </c>
      <c r="AF1550" s="8">
        <v>1.5222105313262397</v>
      </c>
      <c r="AG1550" s="8">
        <v>1.5212780876329783</v>
      </c>
      <c r="AH1550" s="8">
        <v>0.90713331329052516</v>
      </c>
      <c r="AI1550" s="8">
        <v>2.9909065566125035</v>
      </c>
    </row>
    <row r="1551" spans="24:35" x14ac:dyDescent="0.25">
      <c r="X1551" t="str">
        <v>Turkmenistan</v>
      </c>
      <c r="Y1551">
        <v>63.7</v>
      </c>
      <c r="Z1551" s="8">
        <v>61.174086955327155</v>
      </c>
      <c r="AA1551" s="8">
        <v>2.5259130446728477</v>
      </c>
      <c r="AB1551" s="8">
        <v>2.5795817360465767</v>
      </c>
      <c r="AC1551" s="8">
        <v>2.0805191253982353E-2</v>
      </c>
      <c r="AD1551" s="8">
        <v>0.70988130063939303</v>
      </c>
      <c r="AE1551" s="8">
        <v>5.6353446468176971E-4</v>
      </c>
      <c r="AF1551" s="8">
        <v>1.5222105313262397</v>
      </c>
      <c r="AG1551" s="8">
        <v>1.5243203690666614</v>
      </c>
      <c r="AH1551" s="8">
        <v>0.84254453926151174</v>
      </c>
      <c r="AI1551" s="8">
        <v>2.5795817360465767</v>
      </c>
    </row>
    <row r="1552" spans="24:35" x14ac:dyDescent="0.25">
      <c r="X1552" t="str">
        <v>Turkmenistan</v>
      </c>
      <c r="Y1552">
        <v>63.3</v>
      </c>
      <c r="Z1552" s="8">
        <v>59.821043170769009</v>
      </c>
      <c r="AA1552" s="8">
        <v>3.478956829230988</v>
      </c>
      <c r="AB1552" s="8">
        <v>3.553496652321976</v>
      </c>
      <c r="AC1552" s="8">
        <v>2.0976472017296278E-2</v>
      </c>
      <c r="AD1552" s="8">
        <v>0.97780975779653934</v>
      </c>
      <c r="AE1552" s="8">
        <v>1.0781878932516883E-3</v>
      </c>
      <c r="AF1552" s="8">
        <v>1.5519290565282795</v>
      </c>
      <c r="AG1552" s="8">
        <v>1.5309698222167498</v>
      </c>
      <c r="AH1552" s="8">
        <v>0.98884263550705542</v>
      </c>
      <c r="AI1552" s="8">
        <v>3.553496652321976</v>
      </c>
    </row>
    <row r="1553" spans="24:35" x14ac:dyDescent="0.25">
      <c r="X1553" t="str">
        <v>Turkmenistan</v>
      </c>
      <c r="Y1553">
        <v>63.5</v>
      </c>
      <c r="Z1553" s="8">
        <v>60.099180824375459</v>
      </c>
      <c r="AA1553" s="8">
        <v>3.4008191756245409</v>
      </c>
      <c r="AB1553" s="8">
        <v>3.4720759422387655</v>
      </c>
      <c r="AC1553" s="8">
        <v>2.0522813383015634E-2</v>
      </c>
      <c r="AD1553" s="8">
        <v>0.9556266881572677</v>
      </c>
      <c r="AE1553" s="8">
        <v>1.0070835679991097E-3</v>
      </c>
      <c r="AF1553" s="8">
        <v>1.5519290565282795</v>
      </c>
      <c r="AG1553" s="8">
        <v>1.5335310387088927</v>
      </c>
      <c r="AH1553" s="8">
        <v>0.97756160325437691</v>
      </c>
      <c r="AI1553" s="8">
        <v>3.4720759422387655</v>
      </c>
    </row>
    <row r="1554" spans="24:35" x14ac:dyDescent="0.25">
      <c r="X1554" t="str">
        <v>Turkmenistan</v>
      </c>
      <c r="Y1554">
        <v>63.4</v>
      </c>
      <c r="Z1554" s="8">
        <v>60.99359743914826</v>
      </c>
      <c r="AA1554" s="8">
        <v>2.4064025608517383</v>
      </c>
      <c r="AB1554" s="8">
        <v>2.4538769026439269</v>
      </c>
      <c r="AC1554" s="8">
        <v>1.9346668017877138E-2</v>
      </c>
      <c r="AD1554" s="8">
        <v>0.67579102341876796</v>
      </c>
      <c r="AE1554" s="8">
        <v>4.7420039081391664E-4</v>
      </c>
      <c r="AF1554" s="8">
        <v>1.5519290565282795</v>
      </c>
      <c r="AG1554" s="8">
        <v>1.5347239216998678</v>
      </c>
      <c r="AH1554" s="8">
        <v>0.82206509682552997</v>
      </c>
      <c r="AI1554" s="8">
        <v>2.4538769026439269</v>
      </c>
    </row>
    <row r="1555" spans="24:35" x14ac:dyDescent="0.25">
      <c r="X1555" t="str">
        <v>Turkmenistan</v>
      </c>
      <c r="Y1555">
        <v>63.3</v>
      </c>
      <c r="Z1555" s="8">
        <v>61.360368379743576</v>
      </c>
      <c r="AA1555" s="8">
        <v>1.9396316202564208</v>
      </c>
      <c r="AB1555" s="8">
        <v>1.9784770548688955</v>
      </c>
      <c r="AC1555" s="8">
        <v>1.9634008146255207E-2</v>
      </c>
      <c r="AD1555" s="8">
        <v>0.54478736731716659</v>
      </c>
      <c r="AE1555" s="8">
        <v>3.1283921349012318E-4</v>
      </c>
      <c r="AF1555" s="8">
        <v>1.5519290565282795</v>
      </c>
      <c r="AG1555" s="8">
        <v>1.5371247622528588</v>
      </c>
      <c r="AH1555" s="8">
        <v>0.73809712593747889</v>
      </c>
      <c r="AI1555" s="8">
        <v>1.9784770548688955</v>
      </c>
    </row>
    <row r="1556" spans="24:35" x14ac:dyDescent="0.25">
      <c r="X1556" t="str">
        <v>Uganda</v>
      </c>
      <c r="Y1556">
        <v>61.5</v>
      </c>
      <c r="Z1556" s="8">
        <v>66.461729571706911</v>
      </c>
      <c r="AA1556" s="8">
        <v>-4.9617295717069112</v>
      </c>
      <c r="AB1556" s="8">
        <v>-4.9866190532907826</v>
      </c>
      <c r="AC1556" s="8">
        <v>4.9912538571492936E-3</v>
      </c>
      <c r="AD1556" s="8">
        <v>-1.3833164229030315</v>
      </c>
      <c r="AE1556" s="8">
        <v>5.0521033420919273E-4</v>
      </c>
      <c r="AF1556" s="8">
        <v>1.5725296242490356</v>
      </c>
      <c r="AG1556" s="8">
        <v>1.5416459652863319</v>
      </c>
      <c r="AH1556" s="8">
        <v>1.1761447287230562</v>
      </c>
      <c r="AI1556" s="8">
        <v>-4.9866190532907826</v>
      </c>
    </row>
    <row r="1557" spans="24:35" x14ac:dyDescent="0.25">
      <c r="X1557" t="str">
        <v>Uganda</v>
      </c>
      <c r="Y1557">
        <v>67</v>
      </c>
      <c r="Z1557" s="8">
        <v>61.035136393727747</v>
      </c>
      <c r="AA1557" s="8">
        <v>5.9648636062722531</v>
      </c>
      <c r="AB1557" s="8">
        <v>5.9888069356257363</v>
      </c>
      <c r="AC1557" s="8">
        <v>3.9980132288204608E-3</v>
      </c>
      <c r="AD1557" s="8">
        <v>1.6621580101774232</v>
      </c>
      <c r="AE1557" s="8">
        <v>5.8368029907630262E-4</v>
      </c>
      <c r="AF1557" s="8">
        <v>1.5725296242490356</v>
      </c>
      <c r="AG1557" s="8">
        <v>1.5633210881536634</v>
      </c>
      <c r="AH1557" s="8">
        <v>1.2892470710369766</v>
      </c>
      <c r="AI1557" s="8">
        <v>5.9888069356257363</v>
      </c>
    </row>
    <row r="1558" spans="24:35" x14ac:dyDescent="0.25">
      <c r="X1558" t="str">
        <v>Uganda</v>
      </c>
      <c r="Y1558">
        <v>60</v>
      </c>
      <c r="Z1558" s="8">
        <v>60.354321799002825</v>
      </c>
      <c r="AA1558" s="8">
        <v>-0.35432179900282534</v>
      </c>
      <c r="AB1558" s="8">
        <v>-0.35582725374731694</v>
      </c>
      <c r="AC1558" s="8">
        <v>4.2308584534692661E-3</v>
      </c>
      <c r="AD1558" s="8">
        <v>-9.8746209195641949E-2</v>
      </c>
      <c r="AE1558" s="8">
        <v>2.1805050462612851E-6</v>
      </c>
      <c r="AF1558" s="8">
        <v>1.5725296242490356</v>
      </c>
      <c r="AG1558" s="8">
        <v>1.5695059831571314</v>
      </c>
      <c r="AH1558" s="8">
        <v>0.31423909558748725</v>
      </c>
      <c r="AI1558" s="8">
        <v>-0.35582725374731694</v>
      </c>
    </row>
    <row r="1559" spans="24:35" x14ac:dyDescent="0.25">
      <c r="X1559" t="str">
        <v>Uganda</v>
      </c>
      <c r="Y1559">
        <v>59.3</v>
      </c>
      <c r="Z1559" s="8">
        <v>59.429826515266576</v>
      </c>
      <c r="AA1559" s="8">
        <v>-0.12982651526657918</v>
      </c>
      <c r="AB1559" s="8">
        <v>-0.13082382752200108</v>
      </c>
      <c r="AC1559" s="8">
        <v>7.6233227104916534E-3</v>
      </c>
      <c r="AD1559" s="8">
        <v>-3.6243240209500802E-2</v>
      </c>
      <c r="AE1559" s="8">
        <v>5.3109008017107291E-7</v>
      </c>
      <c r="AF1559" s="8">
        <v>1.5725296242490356</v>
      </c>
      <c r="AG1559" s="8">
        <v>1.5756659640766657</v>
      </c>
      <c r="AH1559" s="8">
        <v>0.19037657473938541</v>
      </c>
      <c r="AI1559" s="8">
        <v>-0.13082382752200108</v>
      </c>
    </row>
    <row r="1560" spans="24:35" x14ac:dyDescent="0.25">
      <c r="X1560" t="str">
        <v>Uganda</v>
      </c>
      <c r="Y1560">
        <v>58.4</v>
      </c>
      <c r="Z1560" s="8">
        <v>58.139671530407192</v>
      </c>
      <c r="AA1560" s="8">
        <v>0.26032846959280675</v>
      </c>
      <c r="AB1560" s="8">
        <v>0.26612754083832874</v>
      </c>
      <c r="AC1560" s="8">
        <v>2.1790571645663965E-2</v>
      </c>
      <c r="AD1560" s="8">
        <v>7.3199419145212649E-2</v>
      </c>
      <c r="AE1560" s="8">
        <v>6.2820074607092771E-6</v>
      </c>
      <c r="AF1560" s="8">
        <v>1.5725296242490356</v>
      </c>
      <c r="AG1560" s="8">
        <v>1.5894097224523007</v>
      </c>
      <c r="AH1560" s="8">
        <v>0.27055391171670878</v>
      </c>
      <c r="AI1560" s="8">
        <v>0.26612754083832874</v>
      </c>
    </row>
    <row r="1561" spans="24:35" x14ac:dyDescent="0.25">
      <c r="X1561" t="str">
        <v>Uganda</v>
      </c>
      <c r="Y1561">
        <v>57.5</v>
      </c>
      <c r="Z1561" s="8">
        <v>57.964979384290956</v>
      </c>
      <c r="AA1561" s="8">
        <v>-0.46497938429095598</v>
      </c>
      <c r="AB1561" s="8">
        <v>-0.46797047473909276</v>
      </c>
      <c r="AC1561" s="8">
        <v>6.3916221419831496E-3</v>
      </c>
      <c r="AD1561" s="8">
        <v>-0.12972628088268975</v>
      </c>
      <c r="AE1561" s="8">
        <v>5.6976816751524187E-6</v>
      </c>
      <c r="AF1561" s="8">
        <v>1.5992570753291051</v>
      </c>
      <c r="AG1561" s="8">
        <v>1.5909887577594832</v>
      </c>
      <c r="AH1561" s="8">
        <v>0.36017534741107665</v>
      </c>
      <c r="AI1561" s="8">
        <v>-0.46797047473909276</v>
      </c>
    </row>
    <row r="1562" spans="24:35" x14ac:dyDescent="0.25">
      <c r="X1562" t="str">
        <v>Uganda</v>
      </c>
      <c r="Y1562">
        <v>56.3</v>
      </c>
      <c r="Z1562" s="8">
        <v>62.976241858932369</v>
      </c>
      <c r="AA1562" s="8">
        <v>-6.6762418589323715</v>
      </c>
      <c r="AB1562" s="8">
        <v>-6.7530214072977017</v>
      </c>
      <c r="AC1562" s="8">
        <v>1.1369658666024324E-2</v>
      </c>
      <c r="AD1562" s="8">
        <v>-1.8673124194259085</v>
      </c>
      <c r="AE1562" s="8">
        <v>2.1105413348621407E-3</v>
      </c>
      <c r="AF1562" s="8">
        <v>1.5992570753291051</v>
      </c>
      <c r="AG1562" s="8">
        <v>1.5995814563921886</v>
      </c>
      <c r="AH1562" s="8">
        <v>1.3664964030051117</v>
      </c>
      <c r="AI1562" s="8">
        <v>-6.7530214072977017</v>
      </c>
    </row>
    <row r="1563" spans="24:35" x14ac:dyDescent="0.25">
      <c r="X1563" t="str">
        <v>Uganda</v>
      </c>
      <c r="Y1563">
        <v>55.5</v>
      </c>
      <c r="Z1563" s="8">
        <v>61.94070396805273</v>
      </c>
      <c r="AA1563" s="8">
        <v>-6.4407039680527305</v>
      </c>
      <c r="AB1563" s="8">
        <v>-6.5873128733451738</v>
      </c>
      <c r="AC1563" s="8">
        <v>2.2256253515098634E-2</v>
      </c>
      <c r="AD1563" s="8">
        <v>-1.8114347989013382</v>
      </c>
      <c r="AE1563" s="8">
        <v>3.9311428442022449E-3</v>
      </c>
      <c r="AF1563" s="8">
        <v>1.5992570753291051</v>
      </c>
      <c r="AG1563" s="8">
        <v>1.602925250404734</v>
      </c>
      <c r="AH1563" s="8">
        <v>1.3458955378859603</v>
      </c>
      <c r="AI1563" s="8">
        <v>-6.5873128733451738</v>
      </c>
    </row>
    <row r="1564" spans="24:35" x14ac:dyDescent="0.25">
      <c r="X1564" t="str">
        <v>Uganda</v>
      </c>
      <c r="Y1564">
        <v>54.9</v>
      </c>
      <c r="Z1564" s="8">
        <v>62.276616281523445</v>
      </c>
      <c r="AA1564" s="8">
        <v>-7.3766162815234466</v>
      </c>
      <c r="AB1564" s="8">
        <v>-7.4743797647113359</v>
      </c>
      <c r="AC1564" s="8">
        <v>1.3079812140327444E-2</v>
      </c>
      <c r="AD1564" s="8">
        <v>-2.0649905484968976</v>
      </c>
      <c r="AE1564" s="8">
        <v>2.9744180588369682E-3</v>
      </c>
      <c r="AF1564" s="8">
        <v>1.5992570753291051</v>
      </c>
      <c r="AG1564" s="8">
        <v>1.6061879588780448</v>
      </c>
      <c r="AH1564" s="8">
        <v>1.4370074977177041</v>
      </c>
      <c r="AI1564" s="8">
        <v>-7.4743797647113359</v>
      </c>
    </row>
    <row r="1565" spans="24:35" x14ac:dyDescent="0.25">
      <c r="X1565" t="str">
        <v>Uganda</v>
      </c>
      <c r="Y1565">
        <v>53.2</v>
      </c>
      <c r="Z1565" s="8">
        <v>55.416769868840326</v>
      </c>
      <c r="AA1565" s="8">
        <v>-2.2167698688403235</v>
      </c>
      <c r="AB1565" s="8">
        <v>-2.2391923950237049</v>
      </c>
      <c r="AC1565" s="8">
        <v>1.0013666638566846E-2</v>
      </c>
      <c r="AD1565" s="8">
        <v>-0.61959499633196957</v>
      </c>
      <c r="AE1565" s="8">
        <v>2.0437422958642881E-4</v>
      </c>
      <c r="AF1565" s="8">
        <v>1.6214924498394727</v>
      </c>
      <c r="AG1565" s="8">
        <v>1.6081962879415868</v>
      </c>
      <c r="AH1565" s="8">
        <v>0.78714356780194139</v>
      </c>
      <c r="AI1565" s="8">
        <v>-2.2391923950237049</v>
      </c>
    </row>
    <row r="1566" spans="24:35" x14ac:dyDescent="0.25">
      <c r="X1566" t="str">
        <v>Uganda</v>
      </c>
      <c r="Y1566">
        <v>51.3</v>
      </c>
      <c r="Z1566" s="8">
        <v>55.011085023013436</v>
      </c>
      <c r="AA1566" s="8">
        <v>-3.7110850230134389</v>
      </c>
      <c r="AB1566" s="8">
        <v>-3.7521634081539963</v>
      </c>
      <c r="AC1566" s="8">
        <v>1.0947920085593352E-2</v>
      </c>
      <c r="AD1566" s="8">
        <v>-1.037751132201558</v>
      </c>
      <c r="AE1566" s="8">
        <v>6.2740111882538354E-4</v>
      </c>
      <c r="AF1566" s="8">
        <v>1.6214924498394727</v>
      </c>
      <c r="AG1566" s="8">
        <v>1.6087524012823657</v>
      </c>
      <c r="AH1566" s="8">
        <v>1.0187007078634813</v>
      </c>
      <c r="AI1566" s="8">
        <v>-3.7521634081539963</v>
      </c>
    </row>
    <row r="1567" spans="24:35" x14ac:dyDescent="0.25">
      <c r="X1567" t="str">
        <v>Uganda</v>
      </c>
      <c r="Y1567">
        <v>51</v>
      </c>
      <c r="Z1567" s="8">
        <v>61.408066396010895</v>
      </c>
      <c r="AA1567" s="8">
        <v>-10.408066396010895</v>
      </c>
      <c r="AB1567" s="8">
        <v>-10.616454419512284</v>
      </c>
      <c r="AC1567" s="8">
        <v>1.9628777675377702E-2</v>
      </c>
      <c r="AD1567" s="8">
        <v>-2.9233220915481097</v>
      </c>
      <c r="AE1567" s="8">
        <v>9.0053881730305565E-3</v>
      </c>
      <c r="AF1567" s="8">
        <v>1.6214924498394727</v>
      </c>
      <c r="AG1567" s="8">
        <v>1.6259499182326036</v>
      </c>
      <c r="AH1567" s="8">
        <v>1.7097725262584229</v>
      </c>
      <c r="AI1567" s="8">
        <v>-10.616454419512284</v>
      </c>
    </row>
    <row r="1568" spans="24:35" x14ac:dyDescent="0.25">
      <c r="X1568" t="str">
        <v>Uganda</v>
      </c>
      <c r="Y1568">
        <v>48.8</v>
      </c>
      <c r="Z1568" s="8">
        <v>52.212317778224467</v>
      </c>
      <c r="AA1568" s="8">
        <v>-3.4123177782244696</v>
      </c>
      <c r="AB1568" s="8">
        <v>-3.5286414424488526</v>
      </c>
      <c r="AC1568" s="8">
        <v>3.2965566527965215E-2</v>
      </c>
      <c r="AD1568" s="8">
        <v>-0.96500683945327348</v>
      </c>
      <c r="AE1568" s="8">
        <v>1.6708050803362798E-3</v>
      </c>
      <c r="AF1568" s="8">
        <v>1.6214924498394727</v>
      </c>
      <c r="AG1568" s="8">
        <v>1.6408207787460747</v>
      </c>
      <c r="AH1568" s="8">
        <v>0.98234761640331447</v>
      </c>
      <c r="AI1568" s="8">
        <v>-3.5286414424488526</v>
      </c>
    </row>
    <row r="1569" spans="24:35" x14ac:dyDescent="0.25">
      <c r="X1569" t="str">
        <v>Ukraine</v>
      </c>
      <c r="Y1569">
        <v>78</v>
      </c>
      <c r="Z1569" s="8">
        <v>74.25308062661891</v>
      </c>
      <c r="AA1569" s="8">
        <v>3.7469193733810897</v>
      </c>
      <c r="AB1569" s="8">
        <v>3.8156724985459736</v>
      </c>
      <c r="AC1569" s="8">
        <v>1.8018612758585399E-2</v>
      </c>
      <c r="AD1569" s="8">
        <v>1.0515371285136725</v>
      </c>
      <c r="AE1569" s="8">
        <v>1.0678585228522332E-3</v>
      </c>
      <c r="AF1569" s="8">
        <v>1.6445597025796697</v>
      </c>
      <c r="AG1569" s="8">
        <v>1.6434404477941205</v>
      </c>
      <c r="AH1569" s="8">
        <v>1.0254448442084403</v>
      </c>
      <c r="AI1569" s="8">
        <v>3.8156724985459736</v>
      </c>
    </row>
    <row r="1570" spans="24:35" x14ac:dyDescent="0.25">
      <c r="X1570" t="str">
        <v>Ukraine</v>
      </c>
      <c r="Y1570">
        <v>71</v>
      </c>
      <c r="Z1570" s="8">
        <v>72.173112401453679</v>
      </c>
      <c r="AA1570" s="8">
        <v>-1.1731124014536789</v>
      </c>
      <c r="AB1570" s="8">
        <v>-1.1851508500593562</v>
      </c>
      <c r="AC1570" s="8">
        <v>1.0157735283296977E-2</v>
      </c>
      <c r="AD1570" s="8">
        <v>-0.32791291425726521</v>
      </c>
      <c r="AE1570" s="8">
        <v>5.8075684595843931E-5</v>
      </c>
      <c r="AF1570" s="8">
        <v>1.6445597025796697</v>
      </c>
      <c r="AG1570" s="8">
        <v>1.64997311543179</v>
      </c>
      <c r="AH1570" s="8">
        <v>0.57263680833252872</v>
      </c>
      <c r="AI1570" s="8">
        <v>-1.1851508500593562</v>
      </c>
    </row>
    <row r="1571" spans="24:35" x14ac:dyDescent="0.25">
      <c r="X1571" t="str">
        <v>Ukraine</v>
      </c>
      <c r="Y1571">
        <v>77</v>
      </c>
      <c r="Z1571" s="8">
        <v>76.91603192362625</v>
      </c>
      <c r="AA1571" s="8">
        <v>8.3968076373750478E-2</v>
      </c>
      <c r="AB1571" s="8">
        <v>8.4478491029997091E-2</v>
      </c>
      <c r="AC1571" s="8">
        <v>6.0419480748700218E-3</v>
      </c>
      <c r="AD1571" s="8">
        <v>2.3422436364106937E-2</v>
      </c>
      <c r="AE1571" s="8">
        <v>1.7551711300781754E-7</v>
      </c>
      <c r="AF1571" s="8">
        <v>1.6445597025796697</v>
      </c>
      <c r="AG1571" s="8">
        <v>1.6621580101774232</v>
      </c>
      <c r="AH1571" s="8">
        <v>0.15304390338758006</v>
      </c>
      <c r="AI1571" s="8">
        <v>8.4478491029997091E-2</v>
      </c>
    </row>
    <row r="1572" spans="24:35" x14ac:dyDescent="0.25">
      <c r="X1572" t="str">
        <v>Ukraine</v>
      </c>
      <c r="Y1572">
        <v>75</v>
      </c>
      <c r="Z1572" s="8">
        <v>75.698648673912516</v>
      </c>
      <c r="AA1572" s="8">
        <v>-0.69864867391251551</v>
      </c>
      <c r="AB1572" s="8">
        <v>-0.70937112072131181</v>
      </c>
      <c r="AC1572" s="8">
        <v>1.5115426179026472E-2</v>
      </c>
      <c r="AD1572" s="8">
        <v>-0.19577988237706995</v>
      </c>
      <c r="AE1572" s="8">
        <v>3.0961185896892339E-5</v>
      </c>
      <c r="AF1572" s="8">
        <v>1.6624525291871317</v>
      </c>
      <c r="AG1572" s="8">
        <v>1.6744796653565959</v>
      </c>
      <c r="AH1572" s="8">
        <v>0.4424702050726918</v>
      </c>
      <c r="AI1572" s="8">
        <v>-0.70937112072131181</v>
      </c>
    </row>
    <row r="1573" spans="24:35" x14ac:dyDescent="0.25">
      <c r="X1573" t="str">
        <v>Ukraine</v>
      </c>
      <c r="Y1573">
        <v>69.8</v>
      </c>
      <c r="Z1573" s="8">
        <v>72.985464061918165</v>
      </c>
      <c r="AA1573" s="8">
        <v>-3.185464061918168</v>
      </c>
      <c r="AB1573" s="8">
        <v>-3.2046498964477141</v>
      </c>
      <c r="AC1573" s="8">
        <v>5.9868738082163803E-3</v>
      </c>
      <c r="AD1573" s="8">
        <v>-0.88854318828231837</v>
      </c>
      <c r="AE1573" s="8">
        <v>2.5027154087734242E-4</v>
      </c>
      <c r="AF1573" s="8">
        <v>1.6624525291871317</v>
      </c>
      <c r="AG1573" s="8">
        <v>1.6799945933592966</v>
      </c>
      <c r="AH1573" s="8">
        <v>0.94262568832082994</v>
      </c>
      <c r="AI1573" s="8">
        <v>-3.2046498964477141</v>
      </c>
    </row>
    <row r="1574" spans="24:35" x14ac:dyDescent="0.25">
      <c r="X1574" t="str">
        <v>Ukraine</v>
      </c>
      <c r="Y1574">
        <v>69.2</v>
      </c>
      <c r="Z1574" s="8">
        <v>72.920110151345995</v>
      </c>
      <c r="AA1574" s="8">
        <v>-3.7201101513459918</v>
      </c>
      <c r="AB1574" s="8">
        <v>-3.7358528013920065</v>
      </c>
      <c r="AC1574" s="8">
        <v>4.2139374549630768E-3</v>
      </c>
      <c r="AD1574" s="8">
        <v>-1.0367514930411104</v>
      </c>
      <c r="AE1574" s="8">
        <v>2.393964907553626E-4</v>
      </c>
      <c r="AF1574" s="8">
        <v>1.6624525291871317</v>
      </c>
      <c r="AG1574" s="8">
        <v>1.6940813971086803</v>
      </c>
      <c r="AH1574" s="8">
        <v>1.0182099454636604</v>
      </c>
      <c r="AI1574" s="8">
        <v>-3.7358528013920065</v>
      </c>
    </row>
    <row r="1575" spans="24:35" x14ac:dyDescent="0.25">
      <c r="X1575" t="str">
        <v>Ukraine</v>
      </c>
      <c r="Y1575">
        <v>67.7</v>
      </c>
      <c r="Z1575" s="8">
        <v>71.188551355478168</v>
      </c>
      <c r="AA1575" s="8">
        <v>-3.4885513554781653</v>
      </c>
      <c r="AB1575" s="8">
        <v>-3.5674417378410195</v>
      </c>
      <c r="AC1575" s="8">
        <v>2.2113993208645363E-2</v>
      </c>
      <c r="AD1575" s="8">
        <v>-0.98107655331799892</v>
      </c>
      <c r="AE1575" s="8">
        <v>1.1455950612349456E-3</v>
      </c>
      <c r="AF1575" s="8">
        <v>1.6624525291871317</v>
      </c>
      <c r="AG1575" s="8">
        <v>1.7142639031778741</v>
      </c>
      <c r="AH1575" s="8">
        <v>0.99049308595163799</v>
      </c>
      <c r="AI1575" s="8">
        <v>-3.5674417378410195</v>
      </c>
    </row>
    <row r="1576" spans="24:35" x14ac:dyDescent="0.25">
      <c r="X1576" t="str">
        <v>Ukraine</v>
      </c>
      <c r="Y1576">
        <v>67.5</v>
      </c>
      <c r="Z1576" s="8">
        <v>71.904341315709132</v>
      </c>
      <c r="AA1576" s="8">
        <v>-4.4043413157091322</v>
      </c>
      <c r="AB1576" s="8">
        <v>-4.4232899822119851</v>
      </c>
      <c r="AC1576" s="8">
        <v>4.283839987668403E-3</v>
      </c>
      <c r="AD1576" s="8">
        <v>-1.2274818560979668</v>
      </c>
      <c r="AE1576" s="8">
        <v>3.4117267972323868E-4</v>
      </c>
      <c r="AF1576" s="8">
        <v>1.6624525291871317</v>
      </c>
      <c r="AG1576" s="8">
        <v>1.7193420366707055</v>
      </c>
      <c r="AH1576" s="8">
        <v>1.1079178020493969</v>
      </c>
      <c r="AI1576" s="8">
        <v>-4.4232899822119851</v>
      </c>
    </row>
    <row r="1577" spans="24:35" x14ac:dyDescent="0.25">
      <c r="X1577" t="str">
        <v>Ukraine</v>
      </c>
      <c r="Y1577">
        <v>67.7</v>
      </c>
      <c r="Z1577" s="8">
        <v>71.523064355183109</v>
      </c>
      <c r="AA1577" s="8">
        <v>-3.8230643551831065</v>
      </c>
      <c r="AB1577" s="8">
        <v>-3.8997948792953014</v>
      </c>
      <c r="AC1577" s="8">
        <v>1.9675528197539503E-2</v>
      </c>
      <c r="AD1577" s="8">
        <v>-1.0738128048773372</v>
      </c>
      <c r="AE1577" s="8">
        <v>1.2180359651202401E-3</v>
      </c>
      <c r="AF1577" s="8">
        <v>1.6624525291871317</v>
      </c>
      <c r="AG1577" s="8">
        <v>1.7258403223262191</v>
      </c>
      <c r="AH1577" s="8">
        <v>1.0362493931855097</v>
      </c>
      <c r="AI1577" s="8">
        <v>-3.8997948792953014</v>
      </c>
    </row>
    <row r="1578" spans="24:35" x14ac:dyDescent="0.25">
      <c r="X1578" t="str">
        <v>Ukraine</v>
      </c>
      <c r="Y1578">
        <v>67</v>
      </c>
      <c r="Z1578" s="8">
        <v>71.426392708234332</v>
      </c>
      <c r="AA1578" s="8">
        <v>-4.4263927082343315</v>
      </c>
      <c r="AB1578" s="8">
        <v>-4.4423213157437615</v>
      </c>
      <c r="AC1578" s="8">
        <v>3.5856495686115014E-3</v>
      </c>
      <c r="AD1578" s="8">
        <v>-1.2331952598660307</v>
      </c>
      <c r="AE1578" s="8">
        <v>2.880301574636105E-4</v>
      </c>
      <c r="AF1578" s="8">
        <v>1.6624525291871317</v>
      </c>
      <c r="AG1578" s="8">
        <v>1.7299837869278185</v>
      </c>
      <c r="AH1578" s="8">
        <v>1.1104932507071039</v>
      </c>
      <c r="AI1578" s="8">
        <v>-4.4423213157437615</v>
      </c>
    </row>
    <row r="1579" spans="24:35" x14ac:dyDescent="0.25">
      <c r="X1579" t="str">
        <v>Ukraine</v>
      </c>
      <c r="Y1579">
        <v>67.400000000000006</v>
      </c>
      <c r="Z1579" s="8">
        <v>71.689458911624627</v>
      </c>
      <c r="AA1579" s="8">
        <v>-4.2894589116246209</v>
      </c>
      <c r="AB1579" s="8">
        <v>-4.3046078097200011</v>
      </c>
      <c r="AC1579" s="8">
        <v>3.5192284094206039E-3</v>
      </c>
      <c r="AD1579" s="8">
        <v>-1.1950056055031117</v>
      </c>
      <c r="AE1579" s="8">
        <v>2.6543905102369543E-4</v>
      </c>
      <c r="AF1579" s="8">
        <v>1.7064083338107217</v>
      </c>
      <c r="AG1579" s="8">
        <v>1.738550011584886</v>
      </c>
      <c r="AH1579" s="8">
        <v>1.0931631193482114</v>
      </c>
      <c r="AI1579" s="8">
        <v>-4.3046078097200011</v>
      </c>
    </row>
    <row r="1580" spans="24:35" x14ac:dyDescent="0.25">
      <c r="X1580" t="str">
        <v>Ukraine</v>
      </c>
      <c r="Y1580">
        <v>67.599999999999994</v>
      </c>
      <c r="Z1580" s="8">
        <v>71.720485223833748</v>
      </c>
      <c r="AA1580" s="8">
        <v>-4.1204852238337537</v>
      </c>
      <c r="AB1580" s="8">
        <v>-4.135309366342069</v>
      </c>
      <c r="AC1580" s="8">
        <v>3.5847723096539609E-3</v>
      </c>
      <c r="AD1580" s="8">
        <v>-1.1479687737765354</v>
      </c>
      <c r="AE1580" s="8">
        <v>2.4953287420941656E-4</v>
      </c>
      <c r="AF1580" s="8">
        <v>1.7064083338107217</v>
      </c>
      <c r="AG1580" s="8">
        <v>1.7447079059850026</v>
      </c>
      <c r="AH1580" s="8">
        <v>1.0714330468006554</v>
      </c>
      <c r="AI1580" s="8">
        <v>-4.135309366342069</v>
      </c>
    </row>
    <row r="1581" spans="24:35" x14ac:dyDescent="0.25">
      <c r="X1581" t="str">
        <v>Ukraine</v>
      </c>
      <c r="Y1581">
        <v>67.599999999999994</v>
      </c>
      <c r="Z1581" s="8">
        <v>71.383709681199491</v>
      </c>
      <c r="AA1581" s="8">
        <v>-3.7837096811994968</v>
      </c>
      <c r="AB1581" s="8">
        <v>-3.8085359880064429</v>
      </c>
      <c r="AC1581" s="8">
        <v>6.5185958292444295E-3</v>
      </c>
      <c r="AD1581" s="8">
        <v>-1.0556983110033562</v>
      </c>
      <c r="AE1581" s="8">
        <v>3.848755871731575E-4</v>
      </c>
      <c r="AF1581" s="8">
        <v>1.7064083338107217</v>
      </c>
      <c r="AG1581" s="8">
        <v>1.7617187919347066</v>
      </c>
      <c r="AH1581" s="8">
        <v>1.0274718054542209</v>
      </c>
      <c r="AI1581" s="8">
        <v>-3.8085359880064429</v>
      </c>
    </row>
    <row r="1582" spans="24:35" x14ac:dyDescent="0.25">
      <c r="X1582" t="str">
        <v>Ukraine</v>
      </c>
      <c r="Y1582">
        <v>67.7</v>
      </c>
      <c r="Z1582" s="8">
        <v>70.802506407657773</v>
      </c>
      <c r="AA1582" s="8">
        <v>-3.1025064076577706</v>
      </c>
      <c r="AB1582" s="8">
        <v>-3.1551603177701684</v>
      </c>
      <c r="AC1582" s="8">
        <v>1.6688188494209281E-2</v>
      </c>
      <c r="AD1582" s="8">
        <v>-0.87009956380726283</v>
      </c>
      <c r="AE1582" s="8">
        <v>6.7624215741007897E-4</v>
      </c>
      <c r="AF1582" s="8">
        <v>1.7064083338107217</v>
      </c>
      <c r="AG1582" s="8">
        <v>1.7718909633360733</v>
      </c>
      <c r="AH1582" s="8">
        <v>0.93279127558487751</v>
      </c>
      <c r="AI1582" s="8">
        <v>-3.1551603177701684</v>
      </c>
    </row>
    <row r="1583" spans="24:35" x14ac:dyDescent="0.25">
      <c r="X1583" t="str">
        <v>Ukraine</v>
      </c>
      <c r="Y1583">
        <v>67.5</v>
      </c>
      <c r="Z1583" s="8">
        <v>70.888370022544024</v>
      </c>
      <c r="AA1583" s="8">
        <v>-3.3883700225440236</v>
      </c>
      <c r="AB1583" s="8">
        <v>-3.440608639146383</v>
      </c>
      <c r="AC1583" s="8">
        <v>1.5182958040621477E-2</v>
      </c>
      <c r="AD1583" s="8">
        <v>-0.94954367429860687</v>
      </c>
      <c r="AE1583" s="8">
        <v>7.3160577572668663E-4</v>
      </c>
      <c r="AF1583" s="8">
        <v>1.7330844772440364</v>
      </c>
      <c r="AG1583" s="8">
        <v>1.7751175764525999</v>
      </c>
      <c r="AH1583" s="8">
        <v>0.9744453162176967</v>
      </c>
      <c r="AI1583" s="8">
        <v>-3.440608639146383</v>
      </c>
    </row>
    <row r="1584" spans="24:35" x14ac:dyDescent="0.25">
      <c r="X1584" t="str">
        <v>Uruguay</v>
      </c>
      <c r="Y1584">
        <v>76.8</v>
      </c>
      <c r="Z1584" s="8">
        <v>77.027809637827573</v>
      </c>
      <c r="AA1584" s="8">
        <v>-0.22780963782757624</v>
      </c>
      <c r="AB1584" s="8">
        <v>-0.23042487129477426</v>
      </c>
      <c r="AC1584" s="8">
        <v>1.1349614529468203E-2</v>
      </c>
      <c r="AD1584" s="8">
        <v>-6.3716603247631218E-2</v>
      </c>
      <c r="AE1584" s="8">
        <v>2.4529573745252216E-6</v>
      </c>
      <c r="AF1584" s="8">
        <v>1.7330844772440364</v>
      </c>
      <c r="AG1584" s="8">
        <v>1.7810192755581478</v>
      </c>
      <c r="AH1584" s="8">
        <v>0.25242147937057818</v>
      </c>
      <c r="AI1584" s="8">
        <v>-0.23042487129477426</v>
      </c>
    </row>
    <row r="1585" spans="24:35" x14ac:dyDescent="0.25">
      <c r="X1585" t="str">
        <v>Uruguay</v>
      </c>
      <c r="Y1585">
        <v>76.8</v>
      </c>
      <c r="Z1585" s="8">
        <v>76.995917483850349</v>
      </c>
      <c r="AA1585" s="8">
        <v>-0.19591748385035146</v>
      </c>
      <c r="AB1585" s="8">
        <v>-0.1981925773716586</v>
      </c>
      <c r="AC1585" s="8">
        <v>1.147920649440265E-2</v>
      </c>
      <c r="AD1585" s="8">
        <v>-5.480020482843953E-2</v>
      </c>
      <c r="AE1585" s="8">
        <v>1.8354257560163631E-6</v>
      </c>
      <c r="AF1585" s="8">
        <v>1.7330844772440364</v>
      </c>
      <c r="AG1585" s="8">
        <v>1.7851683723764424</v>
      </c>
      <c r="AH1585" s="8">
        <v>0.23409443570584826</v>
      </c>
      <c r="AI1585" s="8">
        <v>-0.1981925773716586</v>
      </c>
    </row>
    <row r="1586" spans="24:35" x14ac:dyDescent="0.25">
      <c r="X1586" t="str">
        <v>Uruguay</v>
      </c>
      <c r="Y1586">
        <v>76.5</v>
      </c>
      <c r="Z1586" s="8">
        <v>76.670785549840758</v>
      </c>
      <c r="AA1586" s="8">
        <v>-0.17078554984075822</v>
      </c>
      <c r="AB1586" s="8">
        <v>-0.1713813410133784</v>
      </c>
      <c r="AC1586" s="8">
        <v>3.4764062942749395E-3</v>
      </c>
      <c r="AD1586" s="8">
        <v>-4.7578332963686111E-2</v>
      </c>
      <c r="AE1586" s="8">
        <v>4.1563085792175937E-7</v>
      </c>
      <c r="AF1586" s="8">
        <v>1.7539324289023792</v>
      </c>
      <c r="AG1586" s="8">
        <v>1.7959478549153238</v>
      </c>
      <c r="AH1586" s="8">
        <v>0.21812458129171527</v>
      </c>
      <c r="AI1586" s="8">
        <v>-0.1713813410133784</v>
      </c>
    </row>
    <row r="1587" spans="24:35" x14ac:dyDescent="0.25">
      <c r="X1587" t="str">
        <v>Uruguay</v>
      </c>
      <c r="Y1587">
        <v>77</v>
      </c>
      <c r="Z1587" s="8">
        <v>76.839936953957732</v>
      </c>
      <c r="AA1587" s="8">
        <v>0.16006304604226784</v>
      </c>
      <c r="AB1587" s="8">
        <v>0.1614066896202731</v>
      </c>
      <c r="AC1587" s="8">
        <v>8.3245841988726019E-3</v>
      </c>
      <c r="AD1587" s="8">
        <v>4.4700069221284694E-2</v>
      </c>
      <c r="AE1587" s="8">
        <v>8.8278672493077259E-7</v>
      </c>
      <c r="AF1587" s="8">
        <v>1.7539324289023792</v>
      </c>
      <c r="AG1587" s="8">
        <v>1.8402121377063636</v>
      </c>
      <c r="AH1587" s="8">
        <v>0.21142390882131731</v>
      </c>
      <c r="AI1587" s="8">
        <v>0.1614066896202731</v>
      </c>
    </row>
    <row r="1588" spans="24:35" x14ac:dyDescent="0.25">
      <c r="X1588" t="str">
        <v>Uruguay</v>
      </c>
      <c r="Y1588">
        <v>76.3</v>
      </c>
      <c r="Z1588" s="8">
        <v>77.445241884800083</v>
      </c>
      <c r="AA1588" s="8">
        <v>-1.145241884800086</v>
      </c>
      <c r="AB1588" s="8">
        <v>-1.1498468162069821</v>
      </c>
      <c r="AC1588" s="8">
        <v>4.0048216353605146E-3</v>
      </c>
      <c r="AD1588" s="8">
        <v>-0.31913210498290134</v>
      </c>
      <c r="AE1588" s="8">
        <v>2.1553278225747717E-5</v>
      </c>
      <c r="AF1588" s="8">
        <v>1.7539324289023792</v>
      </c>
      <c r="AG1588" s="8">
        <v>1.8710633191499484</v>
      </c>
      <c r="AH1588" s="8">
        <v>0.56491778603873088</v>
      </c>
      <c r="AI1588" s="8">
        <v>-1.1498468162069821</v>
      </c>
    </row>
    <row r="1589" spans="24:35" x14ac:dyDescent="0.25">
      <c r="X1589" t="str">
        <v>Uruguay</v>
      </c>
      <c r="Y1589">
        <v>76.599999999999994</v>
      </c>
      <c r="Z1589" s="8">
        <v>75.280704760896214</v>
      </c>
      <c r="AA1589" s="8">
        <v>1.3192952391037807</v>
      </c>
      <c r="AB1589" s="8">
        <v>1.3318810836328534</v>
      </c>
      <c r="AC1589" s="8">
        <v>9.4496758635112896E-3</v>
      </c>
      <c r="AD1589" s="8">
        <v>0.36864268006310502</v>
      </c>
      <c r="AE1589" s="8">
        <v>6.8233554566642671E-5</v>
      </c>
      <c r="AF1589" s="8">
        <v>1.7539324289023792</v>
      </c>
      <c r="AG1589" s="8">
        <v>1.8971211674674815</v>
      </c>
      <c r="AH1589" s="8">
        <v>0.60715951780656874</v>
      </c>
      <c r="AI1589" s="8">
        <v>1.3318810836328534</v>
      </c>
    </row>
    <row r="1590" spans="24:35" x14ac:dyDescent="0.25">
      <c r="X1590" t="str">
        <v>Uruguay</v>
      </c>
      <c r="Y1590">
        <v>76.400000000000006</v>
      </c>
      <c r="Z1590" s="8">
        <v>74.590317204678684</v>
      </c>
      <c r="AA1590" s="8">
        <v>1.8096827953213221</v>
      </c>
      <c r="AB1590" s="8">
        <v>1.82649178086979</v>
      </c>
      <c r="AC1590" s="8">
        <v>9.2028804753029603E-3</v>
      </c>
      <c r="AD1590" s="8">
        <v>0.50560572364822465</v>
      </c>
      <c r="AE1590" s="8">
        <v>1.249710470892617E-4</v>
      </c>
      <c r="AF1590" s="8">
        <v>1.7539324289023792</v>
      </c>
      <c r="AG1590" s="8">
        <v>1.9006609503071605</v>
      </c>
      <c r="AH1590" s="8">
        <v>0.71105957812846077</v>
      </c>
      <c r="AI1590" s="8">
        <v>1.82649178086979</v>
      </c>
    </row>
    <row r="1591" spans="24:35" x14ac:dyDescent="0.25">
      <c r="X1591" t="str">
        <v>Uruguay</v>
      </c>
      <c r="Y1591">
        <v>75.400000000000006</v>
      </c>
      <c r="Z1591" s="8">
        <v>75.836610935121229</v>
      </c>
      <c r="AA1591" s="8">
        <v>-0.43661093512122306</v>
      </c>
      <c r="AB1591" s="8">
        <v>-0.43791263027186933</v>
      </c>
      <c r="AC1591" s="8">
        <v>2.9724996738234137E-3</v>
      </c>
      <c r="AD1591" s="8">
        <v>-0.12160261987589634</v>
      </c>
      <c r="AE1591" s="8">
        <v>2.3203149637301701E-6</v>
      </c>
      <c r="AF1591" s="8">
        <v>1.7539324289023792</v>
      </c>
      <c r="AG1591" s="8">
        <v>1.9069914941091515</v>
      </c>
      <c r="AH1591" s="8">
        <v>0.34871567196771691</v>
      </c>
      <c r="AI1591" s="8">
        <v>-0.43791263027186933</v>
      </c>
    </row>
    <row r="1592" spans="24:35" x14ac:dyDescent="0.25">
      <c r="X1592" t="str">
        <v>Uruguay</v>
      </c>
      <c r="Y1592">
        <v>76.2</v>
      </c>
      <c r="Z1592" s="8">
        <v>76.781980454136786</v>
      </c>
      <c r="AA1592" s="8">
        <v>-0.58198045413678301</v>
      </c>
      <c r="AB1592" s="8">
        <v>-0.58606918291347709</v>
      </c>
      <c r="AC1592" s="8">
        <v>6.9765292151485383E-3</v>
      </c>
      <c r="AD1592" s="8">
        <v>-0.16241664462029351</v>
      </c>
      <c r="AE1592" s="8">
        <v>9.7541037586662861E-6</v>
      </c>
      <c r="AF1592" s="8">
        <v>1.7539324289023792</v>
      </c>
      <c r="AG1592" s="8">
        <v>1.9097231865521502</v>
      </c>
      <c r="AH1592" s="8">
        <v>0.40300948452895435</v>
      </c>
      <c r="AI1592" s="8">
        <v>-0.58606918291347709</v>
      </c>
    </row>
    <row r="1593" spans="24:35" x14ac:dyDescent="0.25">
      <c r="X1593" t="str">
        <v>Uruguay</v>
      </c>
      <c r="Y1593">
        <v>75.7</v>
      </c>
      <c r="Z1593" s="8">
        <v>76.25691902480267</v>
      </c>
      <c r="AA1593" s="8">
        <v>-0.5569190248026672</v>
      </c>
      <c r="AB1593" s="8">
        <v>-0.55997048799367277</v>
      </c>
      <c r="AC1593" s="8">
        <v>5.4493285921883294E-3</v>
      </c>
      <c r="AD1593" s="8">
        <v>-0.1553032300070058</v>
      </c>
      <c r="AE1593" s="8">
        <v>6.9554215601150955E-6</v>
      </c>
      <c r="AF1593" s="8">
        <v>1.7539324289023792</v>
      </c>
      <c r="AG1593" s="8">
        <v>1.919138010147744</v>
      </c>
      <c r="AH1593" s="8">
        <v>0.39408530803241804</v>
      </c>
      <c r="AI1593" s="8">
        <v>-0.55997048799367277</v>
      </c>
    </row>
    <row r="1594" spans="24:35" x14ac:dyDescent="0.25">
      <c r="X1594" t="str">
        <v>Uruguay</v>
      </c>
      <c r="Y1594">
        <v>75.400000000000006</v>
      </c>
      <c r="Z1594" s="8">
        <v>76.597939620737108</v>
      </c>
      <c r="AA1594" s="8">
        <v>-1.1979396207371025</v>
      </c>
      <c r="AB1594" s="8">
        <v>-1.2051513509168008</v>
      </c>
      <c r="AC1594" s="8">
        <v>5.9840867076255914E-3</v>
      </c>
      <c r="AD1594" s="8">
        <v>-0.33414898960855144</v>
      </c>
      <c r="AE1594" s="8">
        <v>3.5377834353021701E-5</v>
      </c>
      <c r="AF1594" s="8">
        <v>1.7539324289023792</v>
      </c>
      <c r="AG1594" s="8">
        <v>1.9551134696821983</v>
      </c>
      <c r="AH1594" s="8">
        <v>0.57805621665072626</v>
      </c>
      <c r="AI1594" s="8">
        <v>-1.2051513509168008</v>
      </c>
    </row>
    <row r="1595" spans="24:35" x14ac:dyDescent="0.25">
      <c r="X1595" t="str">
        <v>Uruguay</v>
      </c>
      <c r="Y1595">
        <v>75.400000000000006</v>
      </c>
      <c r="Z1595" s="8">
        <v>75.409102898514092</v>
      </c>
      <c r="AA1595" s="8">
        <v>-9.1028985140866325E-3</v>
      </c>
      <c r="AB1595" s="8">
        <v>-9.1218986768676798E-3</v>
      </c>
      <c r="AC1595" s="8">
        <v>2.0829175431679049E-3</v>
      </c>
      <c r="AD1595" s="8">
        <v>-2.5341619407907847E-3</v>
      </c>
      <c r="AE1595" s="8">
        <v>7.0549306377626747E-10</v>
      </c>
      <c r="AF1595" s="8">
        <v>1.7539324289023792</v>
      </c>
      <c r="AG1595" s="8">
        <v>1.963385897662121</v>
      </c>
      <c r="AH1595" s="8">
        <v>5.0340460275913101E-2</v>
      </c>
      <c r="AI1595" s="8">
        <v>-9.1218986768676798E-3</v>
      </c>
    </row>
    <row r="1596" spans="24:35" x14ac:dyDescent="0.25">
      <c r="X1596" t="str">
        <v>Uruguay</v>
      </c>
      <c r="Y1596">
        <v>75.400000000000006</v>
      </c>
      <c r="Z1596" s="8">
        <v>75.025593021834268</v>
      </c>
      <c r="AA1596" s="8">
        <v>0.37440697816573731</v>
      </c>
      <c r="AB1596" s="8">
        <v>0.37521401206349769</v>
      </c>
      <c r="AC1596" s="8">
        <v>2.1508628990747724E-3</v>
      </c>
      <c r="AD1596" s="8">
        <v>0.10423495499164349</v>
      </c>
      <c r="AE1596" s="8">
        <v>1.2325967199752006E-6</v>
      </c>
      <c r="AF1596" s="8">
        <v>1.8295749434197284</v>
      </c>
      <c r="AG1596" s="8">
        <v>1.9646925584740611</v>
      </c>
      <c r="AH1596" s="8">
        <v>0.32285438666935207</v>
      </c>
      <c r="AI1596" s="8">
        <v>0.37521401206349769</v>
      </c>
    </row>
    <row r="1597" spans="24:35" x14ac:dyDescent="0.25">
      <c r="X1597" t="str">
        <v>Uruguay</v>
      </c>
      <c r="Y1597">
        <v>75.2</v>
      </c>
      <c r="Z1597" s="8">
        <v>74.761726771066023</v>
      </c>
      <c r="AA1597" s="8">
        <v>0.43827322893397991</v>
      </c>
      <c r="AB1597" s="8">
        <v>0.43905551203398741</v>
      </c>
      <c r="AC1597" s="8">
        <v>1.7817407561596128E-3</v>
      </c>
      <c r="AD1597" s="8">
        <v>0.12199276656104752</v>
      </c>
      <c r="AE1597" s="8">
        <v>1.3980849622386249E-6</v>
      </c>
      <c r="AF1597" s="8">
        <v>1.8295749434197284</v>
      </c>
      <c r="AG1597" s="8">
        <v>1.9763835335598512</v>
      </c>
      <c r="AH1597" s="8">
        <v>0.34927462914023333</v>
      </c>
      <c r="AI1597" s="8">
        <v>0.43905551203398741</v>
      </c>
    </row>
    <row r="1598" spans="24:35" x14ac:dyDescent="0.25">
      <c r="X1598" t="str">
        <v>Uruguay</v>
      </c>
      <c r="Y1598">
        <v>75.099999999999994</v>
      </c>
      <c r="Z1598" s="8">
        <v>73.270994952697436</v>
      </c>
      <c r="AA1598" s="8">
        <v>1.8290050473025588</v>
      </c>
      <c r="AB1598" s="8">
        <v>1.8679069592944035</v>
      </c>
      <c r="AC1598" s="8">
        <v>2.0826472002941583E-2</v>
      </c>
      <c r="AD1598" s="8">
        <v>0.51402822182283725</v>
      </c>
      <c r="AE1598" s="8">
        <v>2.9578515236235636E-4</v>
      </c>
      <c r="AF1598" s="8">
        <v>1.8460302671294702</v>
      </c>
      <c r="AG1598" s="8">
        <v>2.0021867105954105</v>
      </c>
      <c r="AH1598" s="8">
        <v>0.71695761508114075</v>
      </c>
      <c r="AI1598" s="8">
        <v>1.8679069592944035</v>
      </c>
    </row>
    <row r="1599" spans="24:35" x14ac:dyDescent="0.25">
      <c r="X1599" t="str">
        <v>Uzbekistan</v>
      </c>
      <c r="Y1599">
        <v>69.2</v>
      </c>
      <c r="Z1599" s="8">
        <v>71.16641043254694</v>
      </c>
      <c r="AA1599" s="8">
        <v>-1.9664104325469367</v>
      </c>
      <c r="AB1599" s="8">
        <v>-1.9731444935038989</v>
      </c>
      <c r="AC1599" s="8">
        <v>3.4128574866831209E-3</v>
      </c>
      <c r="AD1599" s="8">
        <v>-0.54779545105407668</v>
      </c>
      <c r="AE1599" s="8">
        <v>5.4086155911588812E-5</v>
      </c>
      <c r="AF1599" s="8">
        <v>1.8460302671294702</v>
      </c>
      <c r="AG1599" s="8">
        <v>2.0078656339075556</v>
      </c>
      <c r="AH1599" s="8">
        <v>0.74013204974117741</v>
      </c>
      <c r="AI1599" s="8">
        <v>-1.9731444935038989</v>
      </c>
    </row>
    <row r="1600" spans="24:35" x14ac:dyDescent="0.25">
      <c r="X1600" t="str">
        <v>Uzbekistan</v>
      </c>
      <c r="Y1600">
        <v>69.099999999999994</v>
      </c>
      <c r="Z1600" s="8">
        <v>71.01415078416774</v>
      </c>
      <c r="AA1600" s="8">
        <v>-1.9141507841677452</v>
      </c>
      <c r="AB1600" s="8">
        <v>-1.920614666748425</v>
      </c>
      <c r="AC1600" s="8">
        <v>3.3655280742092347E-3</v>
      </c>
      <c r="AD1600" s="8">
        <v>-0.53322448702300296</v>
      </c>
      <c r="AE1600" s="8">
        <v>5.0534024002960963E-5</v>
      </c>
      <c r="AF1600" s="8">
        <v>1.8630011940066851</v>
      </c>
      <c r="AG1600" s="8">
        <v>2.0084874229488099</v>
      </c>
      <c r="AH1600" s="8">
        <v>0.73022221756325856</v>
      </c>
      <c r="AI1600" s="8">
        <v>-1.920614666748425</v>
      </c>
    </row>
    <row r="1601" spans="24:35" x14ac:dyDescent="0.25">
      <c r="X1601" t="str">
        <v>Uzbekistan</v>
      </c>
      <c r="Y1601">
        <v>68.8</v>
      </c>
      <c r="Z1601" s="8">
        <v>70.890531490557152</v>
      </c>
      <c r="AA1601" s="8">
        <v>-2.0905314905571544</v>
      </c>
      <c r="AB1601" s="8">
        <v>-2.0975193979138913</v>
      </c>
      <c r="AC1601" s="8">
        <v>3.3315102419014244E-3</v>
      </c>
      <c r="AD1601" s="8">
        <v>-0.58234887612569175</v>
      </c>
      <c r="AE1601" s="8">
        <v>5.9662755486028905E-5</v>
      </c>
      <c r="AF1601" s="8">
        <v>1.8630011940066851</v>
      </c>
      <c r="AG1601" s="8">
        <v>2.0160844812297842</v>
      </c>
      <c r="AH1601" s="8">
        <v>0.76311786515956481</v>
      </c>
      <c r="AI1601" s="8">
        <v>-2.0975193979138913</v>
      </c>
    </row>
    <row r="1602" spans="24:35" x14ac:dyDescent="0.25">
      <c r="X1602" t="str">
        <v>Uzbekistan</v>
      </c>
      <c r="Y1602">
        <v>68.5</v>
      </c>
      <c r="Z1602" s="8">
        <v>70.657133015424435</v>
      </c>
      <c r="AA1602" s="8">
        <v>-2.157133015424435</v>
      </c>
      <c r="AB1602" s="8">
        <v>-2.1612197120807628</v>
      </c>
      <c r="AC1602" s="8">
        <v>1.8909214243623363E-3</v>
      </c>
      <c r="AD1602" s="8">
        <v>-0.60046792625930956</v>
      </c>
      <c r="AE1602" s="8">
        <v>3.5951871687768315E-5</v>
      </c>
      <c r="AF1602" s="8">
        <v>1.8630011940066851</v>
      </c>
      <c r="AG1602" s="8">
        <v>2.0235038819873807</v>
      </c>
      <c r="AH1602" s="8">
        <v>0.77489865547651426</v>
      </c>
      <c r="AI1602" s="8">
        <v>-2.1612197120807628</v>
      </c>
    </row>
    <row r="1603" spans="24:35" x14ac:dyDescent="0.25">
      <c r="X1603" t="str">
        <v>Uzbekistan</v>
      </c>
      <c r="Y1603">
        <v>68.3</v>
      </c>
      <c r="Z1603" s="8">
        <v>69.2237479489348</v>
      </c>
      <c r="AA1603" s="8">
        <v>-0.92374794893480328</v>
      </c>
      <c r="AB1603" s="8">
        <v>-0.92905796695151244</v>
      </c>
      <c r="AC1603" s="8">
        <v>5.7154862297050732E-3</v>
      </c>
      <c r="AD1603" s="8">
        <v>-0.25763214018209746</v>
      </c>
      <c r="AE1603" s="8">
        <v>2.0081168907159855E-5</v>
      </c>
      <c r="AF1603" s="8">
        <v>1.8895099603334296</v>
      </c>
      <c r="AG1603" s="8">
        <v>2.0292397705253591</v>
      </c>
      <c r="AH1603" s="8">
        <v>0.50757476314538874</v>
      </c>
      <c r="AI1603" s="8">
        <v>-0.92905796695151244</v>
      </c>
    </row>
    <row r="1604" spans="24:35" x14ac:dyDescent="0.25">
      <c r="X1604" t="str">
        <v>Uzbekistan</v>
      </c>
      <c r="Y1604">
        <v>68</v>
      </c>
      <c r="Z1604" s="8">
        <v>69.142345129392041</v>
      </c>
      <c r="AA1604" s="8">
        <v>-1.1423451293920408</v>
      </c>
      <c r="AB1604" s="8">
        <v>-1.1490556595146748</v>
      </c>
      <c r="AC1604" s="8">
        <v>5.8400392244430041E-3</v>
      </c>
      <c r="AD1604" s="8">
        <v>-0.31861857578558306</v>
      </c>
      <c r="AE1604" s="8">
        <v>3.1386875081563473E-5</v>
      </c>
      <c r="AF1604" s="8">
        <v>1.898648757670367</v>
      </c>
      <c r="AG1604" s="8">
        <v>2.0509059696759508</v>
      </c>
      <c r="AH1604" s="8">
        <v>0.56446308629137398</v>
      </c>
      <c r="AI1604" s="8">
        <v>-1.1490556595146748</v>
      </c>
    </row>
    <row r="1605" spans="24:35" x14ac:dyDescent="0.25">
      <c r="X1605" t="str">
        <v>Uzbekistan</v>
      </c>
      <c r="Y1605">
        <v>67.900000000000006</v>
      </c>
      <c r="Z1605" s="8">
        <v>70.273490048279612</v>
      </c>
      <c r="AA1605" s="8">
        <v>-2.3734900482796064</v>
      </c>
      <c r="AB1605" s="8">
        <v>-2.378184378458049</v>
      </c>
      <c r="AC1605" s="8">
        <v>1.9739134698573413E-3</v>
      </c>
      <c r="AD1605" s="8">
        <v>-0.66072138025689253</v>
      </c>
      <c r="AE1605" s="8">
        <v>4.5443245159288248E-5</v>
      </c>
      <c r="AF1605" s="8">
        <v>1.898648757670367</v>
      </c>
      <c r="AG1605" s="8">
        <v>2.0780551348088401</v>
      </c>
      <c r="AH1605" s="8">
        <v>0.81284769806950463</v>
      </c>
      <c r="AI1605" s="8">
        <v>-2.378184378458049</v>
      </c>
    </row>
    <row r="1606" spans="24:35" x14ac:dyDescent="0.25">
      <c r="X1606" t="str">
        <v>Uzbekistan</v>
      </c>
      <c r="Y1606">
        <v>67.8</v>
      </c>
      <c r="Z1606" s="8">
        <v>69.886053124124913</v>
      </c>
      <c r="AA1606" s="8">
        <v>-2.0860531241249163</v>
      </c>
      <c r="AB1606" s="8">
        <v>-2.090325714915378</v>
      </c>
      <c r="AC1606" s="8">
        <v>2.0439832701548404E-3</v>
      </c>
      <c r="AD1606" s="8">
        <v>-0.58072638101573748</v>
      </c>
      <c r="AE1606" s="8">
        <v>3.6354271464391227E-5</v>
      </c>
      <c r="AF1606" s="8">
        <v>1.917417123160428</v>
      </c>
      <c r="AG1606" s="8">
        <v>2.0849170912718753</v>
      </c>
      <c r="AH1606" s="8">
        <v>0.76205405386739955</v>
      </c>
      <c r="AI1606" s="8">
        <v>-2.090325714915378</v>
      </c>
    </row>
    <row r="1607" spans="24:35" x14ac:dyDescent="0.25">
      <c r="X1607" t="str">
        <v>Uzbekistan</v>
      </c>
      <c r="Y1607">
        <v>67.599999999999994</v>
      </c>
      <c r="Z1607" s="8">
        <v>69.764493390524322</v>
      </c>
      <c r="AA1607" s="8">
        <v>-2.1644933905243278</v>
      </c>
      <c r="AB1607" s="8">
        <v>-2.1687079972312788</v>
      </c>
      <c r="AC1607" s="8">
        <v>1.9433721424607635E-3</v>
      </c>
      <c r="AD1607" s="8">
        <v>-0.60253262064445434</v>
      </c>
      <c r="AE1607" s="8">
        <v>3.7205600416308516E-5</v>
      </c>
      <c r="AF1607" s="8">
        <v>1.9270603903023944</v>
      </c>
      <c r="AG1607" s="8">
        <v>2.097812146009979</v>
      </c>
      <c r="AH1607" s="8">
        <v>0.77622974733287198</v>
      </c>
      <c r="AI1607" s="8">
        <v>-2.1687079972312788</v>
      </c>
    </row>
    <row r="1608" spans="24:35" x14ac:dyDescent="0.25">
      <c r="X1608" t="str">
        <v>Uzbekistan</v>
      </c>
      <c r="Y1608">
        <v>67.3</v>
      </c>
      <c r="Z1608" s="8">
        <v>69.5897346769423</v>
      </c>
      <c r="AA1608" s="8">
        <v>-2.2897346769423024</v>
      </c>
      <c r="AB1608" s="8">
        <v>-2.2950417521159014</v>
      </c>
      <c r="AC1608" s="8">
        <v>2.3124089872030127E-3</v>
      </c>
      <c r="AD1608" s="8">
        <v>-0.63751406076187545</v>
      </c>
      <c r="AE1608" s="8">
        <v>4.9578800203091315E-5</v>
      </c>
      <c r="AF1608" s="8">
        <v>1.9368862628682144</v>
      </c>
      <c r="AG1608" s="8">
        <v>2.0981617158295567</v>
      </c>
      <c r="AH1608" s="8">
        <v>0.79844477627565169</v>
      </c>
      <c r="AI1608" s="8">
        <v>-2.2950417521159014</v>
      </c>
    </row>
    <row r="1609" spans="24:35" x14ac:dyDescent="0.25">
      <c r="X1609" t="str">
        <v>Uzbekistan</v>
      </c>
      <c r="Y1609">
        <v>67.8</v>
      </c>
      <c r="Z1609" s="8">
        <v>69.508881922325926</v>
      </c>
      <c r="AA1609" s="8">
        <v>-1.7088819223259293</v>
      </c>
      <c r="AB1609" s="8">
        <v>-1.7128656616653943</v>
      </c>
      <c r="AC1609" s="8">
        <v>2.3257745359853287E-3</v>
      </c>
      <c r="AD1609" s="8">
        <v>-0.47579466828175476</v>
      </c>
      <c r="AE1609" s="8">
        <v>2.7775660803272016E-5</v>
      </c>
      <c r="AF1609" s="8">
        <v>1.9368862628682144</v>
      </c>
      <c r="AG1609" s="8">
        <v>2.100108777843503</v>
      </c>
      <c r="AH1609" s="8">
        <v>0.68977870964661903</v>
      </c>
      <c r="AI1609" s="8">
        <v>-1.7128656616653943</v>
      </c>
    </row>
    <row r="1610" spans="24:35" x14ac:dyDescent="0.25">
      <c r="X1610" t="str">
        <v>Uzbekistan</v>
      </c>
      <c r="Y1610">
        <v>67.2</v>
      </c>
      <c r="Z1610" s="8">
        <v>69.173437827764403</v>
      </c>
      <c r="AA1610" s="8">
        <v>-1.9734378277643998</v>
      </c>
      <c r="AB1610" s="8">
        <v>-1.9780191537615079</v>
      </c>
      <c r="AC1610" s="8">
        <v>2.3161181166502513E-3</v>
      </c>
      <c r="AD1610" s="8">
        <v>-0.54945086631217699</v>
      </c>
      <c r="AE1610" s="8">
        <v>3.6886875643888974E-5</v>
      </c>
      <c r="AF1610" s="8">
        <v>1.9368862628682144</v>
      </c>
      <c r="AG1610" s="8">
        <v>2.1110972641812791</v>
      </c>
      <c r="AH1610" s="8">
        <v>0.74124953039592345</v>
      </c>
      <c r="AI1610" s="8">
        <v>-1.9780191537615079</v>
      </c>
    </row>
    <row r="1611" spans="24:35" x14ac:dyDescent="0.25">
      <c r="X1611" t="str">
        <v>Uzbekistan</v>
      </c>
      <c r="Y1611">
        <v>67.099999999999994</v>
      </c>
      <c r="Z1611" s="8">
        <v>69.109338308497001</v>
      </c>
      <c r="AA1611" s="8">
        <v>-2.0093383084970071</v>
      </c>
      <c r="AB1611" s="8">
        <v>-2.0167297162495683</v>
      </c>
      <c r="AC1611" s="8">
        <v>3.665046284093519E-3</v>
      </c>
      <c r="AD1611" s="8">
        <v>-0.55982497928829689</v>
      </c>
      <c r="AE1611" s="8">
        <v>6.0677131488458856E-5</v>
      </c>
      <c r="AF1611" s="8">
        <v>1.9368862628682144</v>
      </c>
      <c r="AG1611" s="8">
        <v>2.1215023943355344</v>
      </c>
      <c r="AH1611" s="8">
        <v>0.74821452758436657</v>
      </c>
      <c r="AI1611" s="8">
        <v>-2.0167297162495683</v>
      </c>
    </row>
    <row r="1612" spans="24:35" x14ac:dyDescent="0.25">
      <c r="X1612" t="str">
        <v>Vanuatu</v>
      </c>
      <c r="Y1612">
        <v>71.7</v>
      </c>
      <c r="Z1612" s="8">
        <v>69.733710386112747</v>
      </c>
      <c r="AA1612" s="8">
        <v>1.9662896138872554</v>
      </c>
      <c r="AB1612" s="8">
        <v>1.9730968878341424</v>
      </c>
      <c r="AC1612" s="8">
        <v>3.450045453347832E-3</v>
      </c>
      <c r="AD1612" s="8">
        <v>0.54777201407116394</v>
      </c>
      <c r="AE1612" s="8">
        <v>5.467286372784859E-5</v>
      </c>
      <c r="AF1612" s="8">
        <v>1.9368862628682144</v>
      </c>
      <c r="AG1612" s="8">
        <v>2.1285201508880149</v>
      </c>
      <c r="AH1612" s="8">
        <v>0.74011621659788263</v>
      </c>
      <c r="AI1612" s="8">
        <v>1.9730968878341424</v>
      </c>
    </row>
    <row r="1613" spans="24:35" x14ac:dyDescent="0.25">
      <c r="X1613" t="str">
        <v>Vanuatu</v>
      </c>
      <c r="Y1613">
        <v>71.599999999999994</v>
      </c>
      <c r="Z1613" s="8">
        <v>69.494720104278258</v>
      </c>
      <c r="AA1613" s="8">
        <v>2.1052798957217362</v>
      </c>
      <c r="AB1613" s="8">
        <v>2.1130905111683558</v>
      </c>
      <c r="AC1613" s="8">
        <v>3.6962995221160532E-3</v>
      </c>
      <c r="AD1613" s="8">
        <v>0.58656461909276858</v>
      </c>
      <c r="AE1613" s="8">
        <v>6.7182094330576819E-5</v>
      </c>
      <c r="AF1613" s="8">
        <v>1.9368862628682144</v>
      </c>
      <c r="AG1613" s="8">
        <v>2.1371946694014405</v>
      </c>
      <c r="AH1613" s="8">
        <v>0.76587506754872792</v>
      </c>
      <c r="AI1613" s="8">
        <v>2.1130905111683558</v>
      </c>
    </row>
    <row r="1614" spans="24:35" x14ac:dyDescent="0.25">
      <c r="X1614" t="str">
        <v>Vanuatu</v>
      </c>
      <c r="Y1614">
        <v>71.400000000000006</v>
      </c>
      <c r="Z1614" s="8">
        <v>67.891268620478186</v>
      </c>
      <c r="AA1614" s="8">
        <v>3.5087313795218193</v>
      </c>
      <c r="AB1614" s="8">
        <v>3.5344273394825021</v>
      </c>
      <c r="AC1614" s="8">
        <v>7.2701904700762402E-3</v>
      </c>
      <c r="AD1614" s="8">
        <v>0.97934673810554418</v>
      </c>
      <c r="AE1614" s="8">
        <v>3.6968692206189302E-4</v>
      </c>
      <c r="AF1614" s="8">
        <v>1.9368862628682144</v>
      </c>
      <c r="AG1614" s="8">
        <v>2.1382257117648678</v>
      </c>
      <c r="AH1614" s="8">
        <v>0.98961949157519336</v>
      </c>
      <c r="AI1614" s="8">
        <v>3.5344273394825021</v>
      </c>
    </row>
    <row r="1615" spans="24:35" x14ac:dyDescent="0.25">
      <c r="X1615" t="str">
        <v>Vanuatu</v>
      </c>
      <c r="Y1615">
        <v>71.2</v>
      </c>
      <c r="Z1615" s="8">
        <v>69.307276526552329</v>
      </c>
      <c r="AA1615" s="8">
        <v>1.8927234734476741</v>
      </c>
      <c r="AB1615" s="8">
        <v>1.8989350307590189</v>
      </c>
      <c r="AC1615" s="8">
        <v>3.2710741603740011E-3</v>
      </c>
      <c r="AD1615" s="8">
        <v>0.52723050365505175</v>
      </c>
      <c r="AE1615" s="8">
        <v>4.8013214761986395E-5</v>
      </c>
      <c r="AF1615" s="8">
        <v>1.9368862628682144</v>
      </c>
      <c r="AG1615" s="8">
        <v>2.1399414473612799</v>
      </c>
      <c r="AH1615" s="8">
        <v>0.72610639967917356</v>
      </c>
      <c r="AI1615" s="8">
        <v>1.8989350307590189</v>
      </c>
    </row>
    <row r="1616" spans="24:35" x14ac:dyDescent="0.25">
      <c r="X1616" t="str">
        <v>Vanuatu</v>
      </c>
      <c r="Y1616">
        <v>71</v>
      </c>
      <c r="Z1616" s="8">
        <v>69.28280494128947</v>
      </c>
      <c r="AA1616" s="8">
        <v>1.71719505871053</v>
      </c>
      <c r="AB1616" s="8">
        <v>1.7222032837124051</v>
      </c>
      <c r="AC1616" s="8">
        <v>2.9080335923406392E-3</v>
      </c>
      <c r="AD1616" s="8">
        <v>0.47824882678174502</v>
      </c>
      <c r="AE1616" s="8">
        <v>3.5108997393836301E-5</v>
      </c>
      <c r="AF1616" s="8">
        <v>1.9368862628682144</v>
      </c>
      <c r="AG1616" s="8">
        <v>2.1401779218802774</v>
      </c>
      <c r="AH1616" s="8">
        <v>0.69155536783524785</v>
      </c>
      <c r="AI1616" s="8">
        <v>1.7222032837124051</v>
      </c>
    </row>
    <row r="1617" spans="24:35" x14ac:dyDescent="0.25">
      <c r="X1617" t="str">
        <v>Vanuatu</v>
      </c>
      <c r="Y1617">
        <v>78</v>
      </c>
      <c r="Z1617" s="8">
        <v>68.990311815044421</v>
      </c>
      <c r="AA1617" s="8">
        <v>9.0096881849555785</v>
      </c>
      <c r="AB1617" s="8">
        <v>9.0380868755863286</v>
      </c>
      <c r="AC1617" s="8">
        <v>3.1421130402564902E-3</v>
      </c>
      <c r="AD1617" s="8">
        <v>2.5095452327590513</v>
      </c>
      <c r="AE1617" s="8">
        <v>1.0447803857457616E-3</v>
      </c>
      <c r="AF1617" s="8">
        <v>2.0350728680272758</v>
      </c>
      <c r="AG1617" s="8">
        <v>2.1619547538317905</v>
      </c>
      <c r="AH1617" s="8">
        <v>1.5841544220053332</v>
      </c>
      <c r="AI1617" s="8">
        <v>9.0380868755863286</v>
      </c>
    </row>
    <row r="1618" spans="24:35" x14ac:dyDescent="0.25">
      <c r="X1618" t="str">
        <v>Vanuatu</v>
      </c>
      <c r="Y1618">
        <v>75</v>
      </c>
      <c r="Z1618" s="8">
        <v>68.803803803696312</v>
      </c>
      <c r="AA1618" s="8">
        <v>6.1961961963036885</v>
      </c>
      <c r="AB1618" s="8">
        <v>6.2154457304128226</v>
      </c>
      <c r="AC1618" s="8">
        <v>3.0970480548071456E-3</v>
      </c>
      <c r="AD1618" s="8">
        <v>1.7258403223262191</v>
      </c>
      <c r="AE1618" s="8">
        <v>4.8701538870958648E-4</v>
      </c>
      <c r="AF1618" s="8">
        <v>2.0350728680272758</v>
      </c>
      <c r="AG1618" s="8">
        <v>2.1914249061060458</v>
      </c>
      <c r="AH1618" s="8">
        <v>1.3137124199482242</v>
      </c>
      <c r="AI1618" s="8">
        <v>6.2154457304128226</v>
      </c>
    </row>
    <row r="1619" spans="24:35" x14ac:dyDescent="0.25">
      <c r="X1619" t="str">
        <v>Vanuatu</v>
      </c>
      <c r="Y1619">
        <v>73</v>
      </c>
      <c r="Z1619" s="8">
        <v>68.998596743056794</v>
      </c>
      <c r="AA1619" s="8">
        <v>4.0014032569432061</v>
      </c>
      <c r="AB1619" s="8">
        <v>4.0366606945482761</v>
      </c>
      <c r="AC1619" s="8">
        <v>8.734307952285086E-3</v>
      </c>
      <c r="AD1619" s="8">
        <v>1.1176843640485132</v>
      </c>
      <c r="AE1619" s="8">
        <v>5.7932620615127868E-4</v>
      </c>
      <c r="AF1619" s="8">
        <v>2.0350728680272758</v>
      </c>
      <c r="AG1619" s="8">
        <v>2.2253523280455898</v>
      </c>
      <c r="AH1619" s="8">
        <v>1.057205923199692</v>
      </c>
      <c r="AI1619" s="8">
        <v>4.0366606945482761</v>
      </c>
    </row>
    <row r="1620" spans="24:35" x14ac:dyDescent="0.25">
      <c r="X1620" t="str">
        <v>Vanuatu</v>
      </c>
      <c r="Y1620">
        <v>71</v>
      </c>
      <c r="Z1620" s="8">
        <v>68.343769193151118</v>
      </c>
      <c r="AA1620" s="8">
        <v>2.6562308068488818</v>
      </c>
      <c r="AB1620" s="8">
        <v>2.664221413361771</v>
      </c>
      <c r="AC1620" s="8">
        <v>2.9992276440742862E-3</v>
      </c>
      <c r="AD1620" s="8">
        <v>0.73980958494247473</v>
      </c>
      <c r="AE1620" s="8">
        <v>8.6656320001338502E-5</v>
      </c>
      <c r="AF1620" s="8">
        <v>2.0350728680272758</v>
      </c>
      <c r="AG1620" s="8">
        <v>2.2957711888144985</v>
      </c>
      <c r="AH1620" s="8">
        <v>0.86012184307949924</v>
      </c>
      <c r="AI1620" s="8">
        <v>2.664221413361771</v>
      </c>
    </row>
    <row r="1621" spans="24:35" x14ac:dyDescent="0.25">
      <c r="X1621" t="str">
        <v>Vanuatu</v>
      </c>
      <c r="Y1621">
        <v>69.900000000000006</v>
      </c>
      <c r="Z1621" s="8">
        <v>62.752043823087746</v>
      </c>
      <c r="AA1621" s="8">
        <v>7.1479561769122597</v>
      </c>
      <c r="AB1621" s="8">
        <v>7.2926207402216106</v>
      </c>
      <c r="AC1621" s="8">
        <v>1.9837115964562599E-2</v>
      </c>
      <c r="AD1621" s="8">
        <v>2.0078656339075556</v>
      </c>
      <c r="AE1621" s="8">
        <v>4.2943355004006105E-3</v>
      </c>
      <c r="AF1621" s="8">
        <v>2.0350728680272758</v>
      </c>
      <c r="AG1621" s="8">
        <v>2.297904338772621</v>
      </c>
      <c r="AH1621" s="8">
        <v>1.4169917550598365</v>
      </c>
      <c r="AI1621" s="8">
        <v>7.2926207402216106</v>
      </c>
    </row>
    <row r="1622" spans="24:35" x14ac:dyDescent="0.25">
      <c r="X1622" t="str">
        <v>Vanuatu</v>
      </c>
      <c r="Y1622">
        <v>69.599999999999994</v>
      </c>
      <c r="Z1622" s="8">
        <v>62.767785032879992</v>
      </c>
      <c r="AA1622" s="8">
        <v>6.8322149671200023</v>
      </c>
      <c r="AB1622" s="8">
        <v>6.9702299879775502</v>
      </c>
      <c r="AC1622" s="8">
        <v>1.9800640882094378E-2</v>
      </c>
      <c r="AD1622" s="8">
        <v>1.919138010147744</v>
      </c>
      <c r="AE1622" s="8">
        <v>3.9158283491265026E-3</v>
      </c>
      <c r="AF1622" s="8">
        <v>2.0350728680272758</v>
      </c>
      <c r="AG1622" s="8">
        <v>2.3020025192046263</v>
      </c>
      <c r="AH1622" s="8">
        <v>1.3853295673404737</v>
      </c>
      <c r="AI1622" s="8">
        <v>6.9702299879775502</v>
      </c>
    </row>
    <row r="1623" spans="24:35" x14ac:dyDescent="0.25">
      <c r="X1623" t="str">
        <v>Vanuatu</v>
      </c>
      <c r="Y1623">
        <v>69.400000000000006</v>
      </c>
      <c r="Z1623" s="8">
        <v>62.246603763688483</v>
      </c>
      <c r="AA1623" s="8">
        <v>7.1533962363115222</v>
      </c>
      <c r="AB1623" s="8">
        <v>7.2915887747075638</v>
      </c>
      <c r="AC1623" s="8">
        <v>1.8952322006335915E-2</v>
      </c>
      <c r="AD1623" s="8">
        <v>2.0084874229488099</v>
      </c>
      <c r="AE1623" s="8">
        <v>4.1016343782430504E-3</v>
      </c>
      <c r="AF1623" s="8">
        <v>2.1134016615055304</v>
      </c>
      <c r="AG1623" s="8">
        <v>2.3107012281771699</v>
      </c>
      <c r="AH1623" s="8">
        <v>1.4172111426843954</v>
      </c>
      <c r="AI1623" s="8">
        <v>7.2915887747075638</v>
      </c>
    </row>
    <row r="1624" spans="24:35" x14ac:dyDescent="0.25">
      <c r="X1624" t="str">
        <v>Vanuatu</v>
      </c>
      <c r="Y1624">
        <v>69.3</v>
      </c>
      <c r="Z1624" s="8">
        <v>61.107688330595039</v>
      </c>
      <c r="AA1624" s="8">
        <v>8.1923116694049583</v>
      </c>
      <c r="AB1624" s="8">
        <v>8.4270843411395848</v>
      </c>
      <c r="AC1624" s="8">
        <v>2.7859300112674339E-2</v>
      </c>
      <c r="AD1624" s="8">
        <v>2.3107012281771699</v>
      </c>
      <c r="AE1624" s="8">
        <v>8.0533220249578395E-3</v>
      </c>
      <c r="AF1624" s="8">
        <v>2.1134016615055304</v>
      </c>
      <c r="AG1624" s="8">
        <v>2.3159740966498559</v>
      </c>
      <c r="AH1624" s="8">
        <v>1.5200990849866234</v>
      </c>
      <c r="AI1624" s="8">
        <v>8.4270843411395848</v>
      </c>
    </row>
    <row r="1625" spans="24:35" x14ac:dyDescent="0.25">
      <c r="X1625" t="str">
        <v>Vanuatu</v>
      </c>
      <c r="Y1625">
        <v>69.099999999999994</v>
      </c>
      <c r="Z1625" s="8">
        <v>60.938565341212126</v>
      </c>
      <c r="AA1625" s="8">
        <v>8.1614346587878686</v>
      </c>
      <c r="AB1625" s="8">
        <v>8.3953981563031252</v>
      </c>
      <c r="AC1625" s="8">
        <v>2.7868064522895801E-2</v>
      </c>
      <c r="AD1625" s="8">
        <v>2.3020025192046263</v>
      </c>
      <c r="AE1625" s="8">
        <v>7.9953887580923831E-3</v>
      </c>
      <c r="AF1625" s="8">
        <v>2.1134016615055304</v>
      </c>
      <c r="AG1625" s="8">
        <v>2.3243425588087558</v>
      </c>
      <c r="AH1625" s="8">
        <v>1.51723515619848</v>
      </c>
      <c r="AI1625" s="8">
        <v>8.3953981563031252</v>
      </c>
    </row>
    <row r="1626" spans="24:35" x14ac:dyDescent="0.25">
      <c r="X1626" t="str">
        <v>Vanuatu</v>
      </c>
      <c r="Y1626">
        <v>69</v>
      </c>
      <c r="Z1626" s="8">
        <v>64.372606898501928</v>
      </c>
      <c r="AA1626" s="8">
        <v>4.6273931014980718</v>
      </c>
      <c r="AB1626" s="8">
        <v>4.7572382178668873</v>
      </c>
      <c r="AC1626" s="8">
        <v>2.7294222072199895E-2</v>
      </c>
      <c r="AD1626" s="8">
        <v>1.304810788089654</v>
      </c>
      <c r="AE1626" s="8">
        <v>2.5143787736107955E-3</v>
      </c>
      <c r="AF1626" s="8">
        <v>2.1134016615055304</v>
      </c>
      <c r="AG1626" s="8">
        <v>2.3647900008226799</v>
      </c>
      <c r="AH1626" s="8">
        <v>1.142283147074163</v>
      </c>
      <c r="AI1626" s="8">
        <v>4.7572382178668873</v>
      </c>
    </row>
    <row r="1627" spans="24:35" x14ac:dyDescent="0.25">
      <c r="X1627" t="str">
        <v>Zambia</v>
      </c>
      <c r="Y1627">
        <v>61.1</v>
      </c>
      <c r="Z1627" s="8">
        <v>64.661682276088598</v>
      </c>
      <c r="AA1627" s="8">
        <v>-3.5616822760885967</v>
      </c>
      <c r="AB1627" s="8">
        <v>-3.577059140445606</v>
      </c>
      <c r="AC1627" s="8">
        <v>4.2987447937732053E-3</v>
      </c>
      <c r="AD1627" s="8">
        <v>-0.99264175489645157</v>
      </c>
      <c r="AE1627" s="8">
        <v>2.2389484090625376E-4</v>
      </c>
      <c r="AF1627" s="8">
        <v>2.1134016615055304</v>
      </c>
      <c r="AG1627" s="8">
        <v>2.391751786979365</v>
      </c>
      <c r="AH1627" s="8">
        <v>0.99631408446154746</v>
      </c>
      <c r="AI1627" s="8">
        <v>-3.577059140445606</v>
      </c>
    </row>
    <row r="1628" spans="24:35" x14ac:dyDescent="0.25">
      <c r="X1628" t="str">
        <v>Zambia</v>
      </c>
      <c r="Y1628">
        <v>63</v>
      </c>
      <c r="Z1628" s="8">
        <v>63.850990687816903</v>
      </c>
      <c r="AA1628" s="8">
        <v>-0.85099068781690335</v>
      </c>
      <c r="AB1628" s="8">
        <v>-0.85388390673140546</v>
      </c>
      <c r="AC1628" s="8">
        <v>3.388304770348786E-3</v>
      </c>
      <c r="AD1628" s="8">
        <v>-0.2370629638717533</v>
      </c>
      <c r="AE1628" s="8">
        <v>1.0056116746846155E-5</v>
      </c>
      <c r="AF1628" s="8">
        <v>2.190305027167327</v>
      </c>
      <c r="AG1628" s="8">
        <v>2.3933972929986531</v>
      </c>
      <c r="AH1628" s="8">
        <v>0.48689112116750832</v>
      </c>
      <c r="AI1628" s="8">
        <v>-0.85388390673140546</v>
      </c>
    </row>
    <row r="1629" spans="24:35" x14ac:dyDescent="0.25">
      <c r="X1629" t="str">
        <v>Zambia</v>
      </c>
      <c r="Y1629">
        <v>59.2</v>
      </c>
      <c r="Z1629" s="8">
        <v>62.286867673988297</v>
      </c>
      <c r="AA1629" s="8">
        <v>-3.0868676739882943</v>
      </c>
      <c r="AB1629" s="8">
        <v>-3.130772159227742</v>
      </c>
      <c r="AC1629" s="8">
        <v>1.4023532536547617E-2</v>
      </c>
      <c r="AD1629" s="8">
        <v>-0.86454306167835204</v>
      </c>
      <c r="AE1629" s="8">
        <v>5.5951345575513153E-4</v>
      </c>
      <c r="AF1629" s="8">
        <v>2.190305027167327</v>
      </c>
      <c r="AG1629" s="8">
        <v>2.3959044910391984</v>
      </c>
      <c r="AH1629" s="8">
        <v>0.92980807787325237</v>
      </c>
      <c r="AI1629" s="8">
        <v>-3.130772159227742</v>
      </c>
    </row>
    <row r="1630" spans="24:35" x14ac:dyDescent="0.25">
      <c r="X1630" t="str">
        <v>Zambia</v>
      </c>
      <c r="Y1630">
        <v>58.2</v>
      </c>
      <c r="Z1630" s="8">
        <v>61.686903812096396</v>
      </c>
      <c r="AA1630" s="8">
        <v>-3.4869038120963936</v>
      </c>
      <c r="AB1630" s="8">
        <v>-3.5035481125259254</v>
      </c>
      <c r="AC1630" s="8">
        <v>4.7506984048613305E-3</v>
      </c>
      <c r="AD1630" s="8">
        <v>-0.97202160568125395</v>
      </c>
      <c r="AE1630" s="8">
        <v>2.3736889858211408E-4</v>
      </c>
      <c r="AF1630" s="8">
        <v>2.190305027167327</v>
      </c>
      <c r="AG1630" s="8">
        <v>2.4071385692980343</v>
      </c>
      <c r="AH1630" s="8">
        <v>0.98591156078081055</v>
      </c>
      <c r="AI1630" s="8">
        <v>-3.5035481125259254</v>
      </c>
    </row>
    <row r="1631" spans="24:35" x14ac:dyDescent="0.25">
      <c r="X1631" t="str">
        <v>Zambia</v>
      </c>
      <c r="Y1631">
        <v>58</v>
      </c>
      <c r="Z1631" s="8">
        <v>60.075357204159531</v>
      </c>
      <c r="AA1631" s="8">
        <v>-2.0753572041595305</v>
      </c>
      <c r="AB1631" s="8">
        <v>-2.113402014184647</v>
      </c>
      <c r="AC1631" s="8">
        <v>1.8001691003305995E-2</v>
      </c>
      <c r="AD1631" s="8">
        <v>-0.58242415562533167</v>
      </c>
      <c r="AE1631" s="8">
        <v>3.2728621936921017E-4</v>
      </c>
      <c r="AF1631" s="8">
        <v>2.190305027167327</v>
      </c>
      <c r="AG1631" s="8">
        <v>2.4073783220574709</v>
      </c>
      <c r="AH1631" s="8">
        <v>0.76316718720430565</v>
      </c>
      <c r="AI1631" s="8">
        <v>-2.113402014184647</v>
      </c>
    </row>
    <row r="1632" spans="24:35" x14ac:dyDescent="0.25">
      <c r="X1632" t="str">
        <v>Zambia</v>
      </c>
      <c r="Y1632">
        <v>57.4</v>
      </c>
      <c r="Z1632" s="8">
        <v>59.401255064924321</v>
      </c>
      <c r="AA1632" s="8">
        <v>-2.0012550649243224</v>
      </c>
      <c r="AB1632" s="8">
        <v>-2.0130681290589232</v>
      </c>
      <c r="AC1632" s="8">
        <v>5.8681889420818542E-3</v>
      </c>
      <c r="AD1632" s="8">
        <v>-0.55819038373494112</v>
      </c>
      <c r="AE1632" s="8">
        <v>9.6799077289964677E-5</v>
      </c>
      <c r="AF1632" s="8">
        <v>2.190305027167327</v>
      </c>
      <c r="AG1632" s="8">
        <v>2.4114645667190162</v>
      </c>
      <c r="AH1632" s="8">
        <v>0.74712139825796797</v>
      </c>
      <c r="AI1632" s="8">
        <v>-2.0130681290589232</v>
      </c>
    </row>
    <row r="1633" spans="24:35" x14ac:dyDescent="0.25">
      <c r="X1633" t="str">
        <v>Zambia</v>
      </c>
      <c r="Y1633">
        <v>55.7</v>
      </c>
      <c r="Z1633" s="8">
        <v>63.164100161588401</v>
      </c>
      <c r="AA1633" s="8">
        <v>-7.464100161588398</v>
      </c>
      <c r="AB1633" s="8">
        <v>-7.6162737584427482</v>
      </c>
      <c r="AC1633" s="8">
        <v>1.998005871121206E-2</v>
      </c>
      <c r="AD1633" s="8">
        <v>-2.0968235904648691</v>
      </c>
      <c r="AE1633" s="8">
        <v>4.7177186181840353E-3</v>
      </c>
      <c r="AF1633" s="8">
        <v>2.190305027167327</v>
      </c>
      <c r="AG1633" s="8">
        <v>2.4599270371080935</v>
      </c>
      <c r="AH1633" s="8">
        <v>1.4480412944612004</v>
      </c>
      <c r="AI1633" s="8">
        <v>-7.6162737584427482</v>
      </c>
    </row>
    <row r="1634" spans="24:35" x14ac:dyDescent="0.25">
      <c r="X1634" t="str">
        <v>Zambia</v>
      </c>
      <c r="Y1634">
        <v>52.6</v>
      </c>
      <c r="Z1634" s="8">
        <v>54.219797772514042</v>
      </c>
      <c r="AA1634" s="8">
        <v>-1.6197977725140404</v>
      </c>
      <c r="AB1634" s="8">
        <v>-1.6491792341059841</v>
      </c>
      <c r="AC1634" s="8">
        <v>1.7815808606073881E-2</v>
      </c>
      <c r="AD1634" s="8">
        <v>-0.45453383724784496</v>
      </c>
      <c r="AE1634" s="8">
        <v>1.9723838434670358E-4</v>
      </c>
      <c r="AF1634" s="8">
        <v>2.190305027167327</v>
      </c>
      <c r="AG1634" s="8">
        <v>2.5095452327590513</v>
      </c>
      <c r="AH1634" s="8">
        <v>0.67419124678969611</v>
      </c>
      <c r="AI1634" s="8">
        <v>-1.6491792341059841</v>
      </c>
    </row>
    <row r="1635" spans="24:35" x14ac:dyDescent="0.25">
      <c r="X1635" t="str">
        <v>Zambia</v>
      </c>
      <c r="Y1635">
        <v>58</v>
      </c>
      <c r="Z1635" s="8">
        <v>53.069022600677776</v>
      </c>
      <c r="AA1635" s="8">
        <v>4.9309773993222237</v>
      </c>
      <c r="AB1635" s="8">
        <v>4.9669576945387837</v>
      </c>
      <c r="AC1635" s="8">
        <v>7.2439302746871758E-3</v>
      </c>
      <c r="AD1635" s="8">
        <v>1.3763016427409425</v>
      </c>
      <c r="AE1635" s="8">
        <v>7.274537147371567E-4</v>
      </c>
      <c r="AF1635" s="8">
        <v>2.190305027167327</v>
      </c>
      <c r="AG1635" s="8">
        <v>2.5199319931824578</v>
      </c>
      <c r="AH1635" s="8">
        <v>1.1731588309947389</v>
      </c>
      <c r="AI1635" s="8">
        <v>4.9669576945387837</v>
      </c>
    </row>
    <row r="1636" spans="24:35" x14ac:dyDescent="0.25">
      <c r="X1636" t="str">
        <v>Zambia</v>
      </c>
      <c r="Y1636">
        <v>49.3</v>
      </c>
      <c r="Z1636" s="8">
        <v>51.877265660082159</v>
      </c>
      <c r="AA1636" s="8">
        <v>-2.577265660082162</v>
      </c>
      <c r="AB1636" s="8">
        <v>-2.599369578801578</v>
      </c>
      <c r="AC1636" s="8">
        <v>8.5035690575430978E-3</v>
      </c>
      <c r="AD1636" s="8">
        <v>-0.71980606449294804</v>
      </c>
      <c r="AE1636" s="8">
        <v>2.3387698657638246E-4</v>
      </c>
      <c r="AF1636" s="8">
        <v>2.349487559997844</v>
      </c>
      <c r="AG1636" s="8">
        <v>2.5525024669765601</v>
      </c>
      <c r="AH1636" s="8">
        <v>0.84841385213405607</v>
      </c>
      <c r="AI1636" s="8">
        <v>-2.599369578801578</v>
      </c>
    </row>
    <row r="1637" spans="24:35" x14ac:dyDescent="0.25">
      <c r="X1637" t="str">
        <v>Zimbabwe</v>
      </c>
      <c r="Y1637">
        <v>59.2</v>
      </c>
      <c r="Z1637" s="8">
        <v>60.336082015219802</v>
      </c>
      <c r="AA1637" s="8">
        <v>-1.1360820152197988</v>
      </c>
      <c r="AB1637" s="8">
        <v>-1.1400770124408486</v>
      </c>
      <c r="AC1637" s="8">
        <v>3.5041468053958261E-3</v>
      </c>
      <c r="AD1637" s="8">
        <v>-0.3165000833098352</v>
      </c>
      <c r="AE1637" s="8">
        <v>1.8539621060145819E-5</v>
      </c>
      <c r="AF1637" s="8">
        <v>2.349487559997844</v>
      </c>
      <c r="AG1637" s="8">
        <v>2.5591390038416884</v>
      </c>
      <c r="AH1637" s="8">
        <v>0.56258340120362171</v>
      </c>
      <c r="AI1637" s="8">
        <v>-1.1400770124408486</v>
      </c>
    </row>
    <row r="1638" spans="24:35" x14ac:dyDescent="0.25">
      <c r="X1638" t="str">
        <v>Zimbabwe</v>
      </c>
      <c r="Y1638">
        <v>58</v>
      </c>
      <c r="Z1638" s="8">
        <v>58.850999884208264</v>
      </c>
      <c r="AA1638" s="8">
        <v>-0.85099988420826378</v>
      </c>
      <c r="AB1638" s="8">
        <v>-0.85605387348304962</v>
      </c>
      <c r="AC1638" s="8">
        <v>5.9038215132683437E-3</v>
      </c>
      <c r="AD1638" s="8">
        <v>-0.23736527818292694</v>
      </c>
      <c r="AE1638" s="8">
        <v>1.7611063996655067E-5</v>
      </c>
      <c r="AF1638" s="8">
        <v>2.349487559997844</v>
      </c>
      <c r="AG1638" s="8">
        <v>2.5712772024760531</v>
      </c>
      <c r="AH1638" s="8">
        <v>0.48720147596546437</v>
      </c>
      <c r="AI1638" s="8">
        <v>-0.85605387348304962</v>
      </c>
    </row>
    <row r="1639" spans="24:35" x14ac:dyDescent="0.25">
      <c r="X1639" t="str">
        <v>Zimbabwe</v>
      </c>
      <c r="Y1639">
        <v>56.6</v>
      </c>
      <c r="Z1639" s="8">
        <v>56.579111842966718</v>
      </c>
      <c r="AA1639" s="8">
        <v>2.0888157033283505E-2</v>
      </c>
      <c r="AB1639" s="8">
        <v>2.1017895526931608E-2</v>
      </c>
      <c r="AC1639" s="8">
        <v>6.1727632760311514E-3</v>
      </c>
      <c r="AD1639" s="8">
        <v>5.8270207973663488E-3</v>
      </c>
      <c r="AE1639" s="8">
        <v>1.1099623883260772E-8</v>
      </c>
      <c r="AF1639" s="8">
        <v>2.428517260365656</v>
      </c>
      <c r="AG1639" s="8">
        <v>2.6124622684307339</v>
      </c>
      <c r="AH1639" s="8">
        <v>7.6334925148102084E-2</v>
      </c>
      <c r="AI1639" s="8">
        <v>2.1017895526931608E-2</v>
      </c>
    </row>
    <row r="1640" spans="24:35" x14ac:dyDescent="0.25">
      <c r="X1640" t="str">
        <v>Zimbabwe</v>
      </c>
      <c r="Y1640">
        <v>54.9</v>
      </c>
      <c r="Z1640" s="8">
        <v>54.935791146937646</v>
      </c>
      <c r="AA1640" s="8">
        <v>-3.5791146937647511E-2</v>
      </c>
      <c r="AB1640" s="8">
        <v>-3.5991484060929939E-2</v>
      </c>
      <c r="AC1640" s="8">
        <v>5.5662368059977317E-3</v>
      </c>
      <c r="AD1640" s="8">
        <v>-9.9813567190465014E-3</v>
      </c>
      <c r="AE1640" s="8">
        <v>2.9350220643401815E-8</v>
      </c>
      <c r="AF1640" s="8">
        <v>2.428517260365656</v>
      </c>
      <c r="AG1640" s="8">
        <v>2.6607875432501578</v>
      </c>
      <c r="AH1640" s="8">
        <v>9.9906740108195405E-2</v>
      </c>
      <c r="AI1640" s="8">
        <v>-3.5991484060929939E-2</v>
      </c>
    </row>
    <row r="1641" spans="24:35" x14ac:dyDescent="0.25">
      <c r="X1641" t="str">
        <v>Zimbabwe</v>
      </c>
      <c r="Y1641">
        <v>52.4</v>
      </c>
      <c r="Z1641" s="8">
        <v>52.766171099805412</v>
      </c>
      <c r="AA1641" s="8">
        <v>-0.36617109980541329</v>
      </c>
      <c r="AB1641" s="8">
        <v>-0.37209537577577972</v>
      </c>
      <c r="AC1641" s="8">
        <v>1.5921391008998496E-2</v>
      </c>
      <c r="AD1641" s="8">
        <v>-0.10265286158873253</v>
      </c>
      <c r="AE1641" s="8">
        <v>8.9730427424975079E-6</v>
      </c>
      <c r="AF1641" s="8">
        <v>2.428517260365656</v>
      </c>
      <c r="AG1641" s="8">
        <v>2.6645113447166495</v>
      </c>
      <c r="AH1641" s="8">
        <v>0.32039485262521389</v>
      </c>
      <c r="AI1641" s="8">
        <v>-0.37209537577577972</v>
      </c>
    </row>
    <row r="1642" spans="24:35" x14ac:dyDescent="0.25">
      <c r="X1642" t="str">
        <v>Zimbabwe</v>
      </c>
      <c r="Y1642">
        <v>50</v>
      </c>
      <c r="Z1642" s="8">
        <v>49.837266571510021</v>
      </c>
      <c r="AA1642" s="8">
        <v>0.16273342848997885</v>
      </c>
      <c r="AB1642" s="8">
        <v>0.16417732330786217</v>
      </c>
      <c r="AC1642" s="8">
        <v>8.7947274860594015E-3</v>
      </c>
      <c r="AD1642" s="8">
        <v>4.5456591153585413E-2</v>
      </c>
      <c r="AE1642" s="8">
        <v>9.6493689245605489E-7</v>
      </c>
      <c r="AF1642" s="8">
        <v>2.428517260365656</v>
      </c>
      <c r="AG1642" s="8">
        <v>2.7726134862042606</v>
      </c>
      <c r="AH1642" s="8">
        <v>0.21320551389114076</v>
      </c>
      <c r="AI1642" s="8">
        <v>0.16417732330786217</v>
      </c>
    </row>
    <row r="1643" spans="24:35" x14ac:dyDescent="0.25">
      <c r="X1643" t="str">
        <v>Zimbabwe</v>
      </c>
      <c r="Y1643">
        <v>48.2</v>
      </c>
      <c r="Z1643" s="8">
        <v>47.792038849137384</v>
      </c>
      <c r="AA1643" s="8">
        <v>0.40796115086261864</v>
      </c>
      <c r="AB1643" s="8">
        <v>0.41242178002548524</v>
      </c>
      <c r="AC1643" s="8">
        <v>1.0815697373186613E-2</v>
      </c>
      <c r="AD1643" s="8">
        <v>0.11407279745801735</v>
      </c>
      <c r="AE1643" s="8">
        <v>7.4883803388337834E-6</v>
      </c>
      <c r="AF1643" s="8">
        <v>2.428517260365656</v>
      </c>
      <c r="AG1643" s="8">
        <v>2.7840411451629197</v>
      </c>
      <c r="AH1643" s="8">
        <v>0.33774664684940597</v>
      </c>
      <c r="AI1643" s="8">
        <v>0.41242178002548524</v>
      </c>
    </row>
    <row r="1644" spans="24:35" x14ac:dyDescent="0.25">
      <c r="X1644" t="str">
        <v>Zimbabwe</v>
      </c>
      <c r="Y1644">
        <v>46.6</v>
      </c>
      <c r="Z1644" s="8">
        <v>55.570421869220723</v>
      </c>
      <c r="AA1644" s="8">
        <v>-8.970421869220722</v>
      </c>
      <c r="AB1644" s="8">
        <v>-9.1355381022347455</v>
      </c>
      <c r="AC1644" s="8">
        <v>1.8074056630953402E-2</v>
      </c>
      <c r="AD1644" s="8">
        <v>-2.5175342773589398</v>
      </c>
      <c r="AE1644" s="8">
        <v>6.1400808231457417E-3</v>
      </c>
      <c r="AF1644" s="8">
        <v>2.428517260365656</v>
      </c>
      <c r="AG1644" s="8">
        <v>2.7965404542385945</v>
      </c>
      <c r="AH1644" s="8">
        <v>1.5866739669380536</v>
      </c>
      <c r="AI1644" s="8">
        <v>-9.1355381022347455</v>
      </c>
    </row>
    <row r="1645" spans="24:35" x14ac:dyDescent="0.25">
      <c r="X1645" t="str">
        <v>Zimbabwe</v>
      </c>
      <c r="Y1645">
        <v>45.4</v>
      </c>
      <c r="Z1645" s="8">
        <v>54.086355308506882</v>
      </c>
      <c r="AA1645" s="8">
        <v>-8.686355308506883</v>
      </c>
      <c r="AB1645" s="8">
        <v>-9.0195110135754017</v>
      </c>
      <c r="AC1645" s="8">
        <v>3.6937224708421659E-2</v>
      </c>
      <c r="AD1645" s="8">
        <v>-2.4615699599494847</v>
      </c>
      <c r="AE1645" s="8">
        <v>1.2231520019677453E-2</v>
      </c>
      <c r="AF1645" s="8">
        <v>2.6570161854420777</v>
      </c>
      <c r="AG1645" s="8">
        <v>2.7980681930751596</v>
      </c>
      <c r="AH1645" s="8">
        <v>1.5689391192616382</v>
      </c>
      <c r="AI1645" s="8">
        <v>-9.0195110135754017</v>
      </c>
    </row>
    <row r="1646" spans="24:35" x14ac:dyDescent="0.25">
      <c r="X1646" t="str">
        <v>Zimbabwe</v>
      </c>
      <c r="Y1646">
        <v>44.6</v>
      </c>
      <c r="Z1646" s="8">
        <v>41.475126117071696</v>
      </c>
      <c r="AA1646" s="8">
        <v>3.1248738829283056</v>
      </c>
      <c r="AB1646" s="8">
        <v>3.1825804722653963</v>
      </c>
      <c r="AC1646" s="8">
        <v>1.8132012635650577E-2</v>
      </c>
      <c r="AD1646" s="8">
        <v>0.87701664460400219</v>
      </c>
      <c r="AE1646" s="8">
        <v>7.4757536753481952E-4</v>
      </c>
      <c r="AF1646" s="8">
        <v>2.6570161854420777</v>
      </c>
      <c r="AG1646" s="8">
        <v>2.8224321438290354</v>
      </c>
      <c r="AH1646" s="8">
        <v>0.93649166819785545</v>
      </c>
      <c r="AI1646" s="8">
        <v>3.1825804722653963</v>
      </c>
    </row>
    <row r="1647" spans="24:35" x14ac:dyDescent="0.25">
      <c r="X1647" t="str">
        <v>Zimbabwe</v>
      </c>
      <c r="Y1647">
        <v>44.3</v>
      </c>
      <c r="Z1647" s="8">
        <v>39.747749790070927</v>
      </c>
      <c r="AA1647" s="8">
        <v>4.5522502099290705</v>
      </c>
      <c r="AB1647" s="8">
        <v>4.6491180562298737</v>
      </c>
      <c r="AC1647" s="8">
        <v>2.0835746722111918E-2</v>
      </c>
      <c r="AD1647" s="8">
        <v>1.2793820150396442</v>
      </c>
      <c r="AE1647" s="8">
        <v>1.8331601216175055E-3</v>
      </c>
      <c r="AF1647" s="8">
        <v>2.6570161854420777</v>
      </c>
      <c r="AG1647" s="8">
        <v>2.9551142632689715</v>
      </c>
      <c r="AH1647" s="8">
        <v>1.1310977035780969</v>
      </c>
      <c r="AI1647" s="8">
        <v>4.6491180562298737</v>
      </c>
    </row>
    <row r="1648" spans="24:35" x14ac:dyDescent="0.25">
      <c r="X1648" t="str">
        <v>Zimbabwe</v>
      </c>
      <c r="Y1648">
        <v>44.5</v>
      </c>
      <c r="Z1648" s="8">
        <v>38.70291978706986</v>
      </c>
      <c r="AA1648" s="8">
        <v>5.7970802129301404</v>
      </c>
      <c r="AB1648" s="8">
        <v>6.0049473102150444</v>
      </c>
      <c r="AC1648" s="8">
        <v>3.4615973554222516E-2</v>
      </c>
      <c r="AD1648" s="8">
        <v>1.6408207787460747</v>
      </c>
      <c r="AE1648" s="8">
        <v>5.0809525034395918E-3</v>
      </c>
      <c r="AF1648" s="8">
        <v>2.6570161854420777</v>
      </c>
      <c r="AG1648" s="8">
        <v>3.111017244322241</v>
      </c>
      <c r="AH1648" s="8">
        <v>1.2809452676621569</v>
      </c>
      <c r="AI1648" s="8">
        <v>6.0049473102150444</v>
      </c>
    </row>
    <row r="1649" spans="24:35" x14ac:dyDescent="0.25">
      <c r="X1649" t="str">
        <v>Zimbabwe</v>
      </c>
      <c r="Y1649">
        <v>44.8</v>
      </c>
      <c r="Z1649" s="8">
        <v>49.374482890869309</v>
      </c>
      <c r="AA1649" s="8">
        <v>-4.5744828908693123</v>
      </c>
      <c r="AB1649" s="8">
        <v>-4.7879127207827921</v>
      </c>
      <c r="AC1649" s="8">
        <v>4.4576800447311736E-2</v>
      </c>
      <c r="AD1649" s="8">
        <v>-1.301505501104308</v>
      </c>
      <c r="AE1649" s="8">
        <v>4.159599582021745E-3</v>
      </c>
      <c r="AF1649" s="8">
        <v>2.6570161854420777</v>
      </c>
      <c r="AG1649" s="8">
        <v>3.1349969030296054</v>
      </c>
      <c r="AH1649" s="8">
        <v>1.1408354399755944</v>
      </c>
      <c r="AI1649" s="8">
        <v>-4.7879127207827921</v>
      </c>
    </row>
    <row r="1650" spans="24:35" x14ac:dyDescent="0.25">
      <c r="X1650" t="str">
        <v>Zimbabwe</v>
      </c>
      <c r="Y1650">
        <v>45.3</v>
      </c>
      <c r="Z1650" s="8">
        <v>38.049656146615135</v>
      </c>
      <c r="AA1650" s="8">
        <v>7.2503438533848623</v>
      </c>
      <c r="AB1650" s="8">
        <v>7.5011717790708277</v>
      </c>
      <c r="AC1650" s="8">
        <v>3.343849908701E-2</v>
      </c>
      <c r="AD1650" s="8">
        <v>2.0509059696759508</v>
      </c>
      <c r="AE1650" s="8">
        <v>7.6587021550287588E-3</v>
      </c>
      <c r="AF1650" s="8">
        <v>2.6570161854420777</v>
      </c>
      <c r="AG1650" s="8">
        <v>3.3338509343308735</v>
      </c>
      <c r="AH1650" s="8">
        <v>1.4320984497149456</v>
      </c>
      <c r="AI1650" s="8">
        <v>7.5011717790708277</v>
      </c>
    </row>
    <row r="1651" spans="24:35" x14ac:dyDescent="0.25">
      <c r="X1651" t="str">
        <v>Zimbabwe</v>
      </c>
      <c r="Y1651">
        <v>46</v>
      </c>
      <c r="Z1651" s="8">
        <v>37.295304158635055</v>
      </c>
      <c r="AA1651" s="8">
        <v>8.7046958413649449</v>
      </c>
      <c r="AB1651" s="8">
        <v>8.9884967874231947</v>
      </c>
      <c r="AC1651" s="8">
        <v>3.157379401362724E-2</v>
      </c>
      <c r="AD1651" s="8">
        <v>2.4599270371080935</v>
      </c>
      <c r="AE1651" s="8">
        <v>1.0383675056364592E-2</v>
      </c>
      <c r="AF1651" s="8">
        <v>2.6570161854420777</v>
      </c>
      <c r="AG1651" s="8">
        <v>3.3493587450403712</v>
      </c>
      <c r="AH1651" s="8">
        <v>1.5684154542429418</v>
      </c>
      <c r="AI1651" s="8">
        <v>8.9884967874231947</v>
      </c>
    </row>
  </sheetData>
  <conditionalFormatting sqref="I3:I1048576">
    <cfRule type="expression" dxfId="22" priority="1">
      <formula>AND(ISNUMBER(I3),I3&gt;5,I3&lt;=10)</formula>
    </cfRule>
    <cfRule type="expression" dxfId="21" priority="2">
      <formula>AND(ISNUMBER(I3),I3&gt;10)</formula>
    </cfRule>
  </conditionalFormatting>
  <conditionalFormatting sqref="P5">
    <cfRule type="expression" dxfId="20" priority="3">
      <formula>AND(ISNUMBER(P5),P5&lt;0)</formula>
    </cfRule>
  </conditionalFormatting>
  <conditionalFormatting sqref="P10">
    <cfRule type="expression" dxfId="19" priority="4">
      <formula>AND(ISNUMBER(P10),P10&lt;0.98,P10&gt;=0.95)</formula>
    </cfRule>
    <cfRule type="expression" dxfId="18" priority="5">
      <formula>AND(ISNUMBER(P10),P10&lt;0.95)</formula>
    </cfRule>
  </conditionalFormatting>
  <conditionalFormatting sqref="P21:P1048576">
    <cfRule type="expression" dxfId="17" priority="6">
      <formula>AND(ISNUMBER(P21),P21&gt;$M$12)</formula>
    </cfRule>
  </conditionalFormatting>
  <conditionalFormatting sqref="Q15">
    <cfRule type="expression" dxfId="16" priority="7">
      <formula>AND(ISNUMBER(Q15),Q15&gt;$M$12)</formula>
    </cfRule>
  </conditionalFormatting>
  <conditionalFormatting sqref="AC3:AC1048576">
    <cfRule type="expression" dxfId="15" priority="8">
      <formula>AND(ISNUMBER(AC3),AC3&gt;2*$P$6)</formula>
    </cfRule>
    <cfRule type="expression" dxfId="14" priority="9">
      <formula>AND(ISNUMBER(AC3),AC3&gt;3*$P$6)</formula>
    </cfRule>
  </conditionalFormatting>
  <conditionalFormatting sqref="AD3:AD1048576">
    <cfRule type="expression" dxfId="13" priority="10">
      <formula>AND(ISNUMBER(AD3),ABS(AD3)&gt;2,ABS(AD3)&lt;3)</formula>
    </cfRule>
    <cfRule type="expression" dxfId="12" priority="11">
      <formula>AND(ISNUMBER(AD3),ABS(AD3)&gt;=3)</formula>
    </cfRule>
  </conditionalFormatting>
  <conditionalFormatting sqref="AG3:AG1048576">
    <cfRule type="expression" dxfId="11" priority="12">
      <formula>AND(ISNUMBER(AG3),ABS(AG3)&gt;2,ABS(AG3)&lt;3)</formula>
    </cfRule>
    <cfRule type="expression" dxfId="10" priority="13">
      <formula>AND(ISNUMBER(AG3),ABS(AG3)&gt;=3)</formula>
    </cfRule>
  </conditionalFormatting>
  <conditionalFormatting sqref="AE3:AE1048576">
    <cfRule type="expression" dxfId="9" priority="14">
      <formula>AND(ISNUMBER(AE3),AE3&gt;4/$M$8,AE3&lt;=0.9)</formula>
    </cfRule>
    <cfRule type="expression" dxfId="8" priority="15">
      <formula>AND(ISNUMBER(AE3),AE3&gt;0.9)</formula>
    </cfRule>
  </conditionalFormatting>
  <conditionalFormatting sqref="AH3:AH1048576">
    <cfRule type="expression" dxfId="7" priority="16">
      <formula>AND(ISNUMBER(AH3),AH3&gt;1.414,AH3&lt;=1.732)</formula>
    </cfRule>
    <cfRule type="expression" dxfId="6" priority="17">
      <formula>AND(ISNUMBER(AH3),AH3&gt;1.732)</formula>
    </cfRule>
  </conditionalFormatting>
  <conditionalFormatting sqref="AI3:AI1048576">
    <cfRule type="expression" dxfId="5" priority="18">
      <formula>AND(ISNUMBER(AI3),ABS(AI3)&gt;2*$M$7,ABS(AI3)&lt;=3*$M$7)</formula>
    </cfRule>
    <cfRule type="expression" dxfId="4" priority="19">
      <formula>AND(ISNUMBER(AI3),ABS(AI3)&gt;3*$M$7)</formula>
    </cfRule>
  </conditionalFormatting>
  <conditionalFormatting sqref="U13:U1048576">
    <cfRule type="expression" dxfId="3" priority="20">
      <formula>NOT(INDEX(_xlfn.TAKE(Ind_Var_Include,COLUMNS(All_Xs)),ROW()-ROW($U$13)+1))</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089EE-EB83-4E99-9D15-556B6B736F1A}">
  <dimension ref="A1:C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576</v>
      </c>
      <c r="U1" s="51" t="s">
        <v>591</v>
      </c>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c r="BB1" s="51"/>
      <c r="BC1" s="51"/>
      <c r="BE1" s="51" t="s">
        <v>781</v>
      </c>
      <c r="BF1" s="52"/>
      <c r="BG1" s="52"/>
      <c r="BH1" s="52"/>
      <c r="BI1" s="52"/>
      <c r="BJ1" s="52"/>
      <c r="BK1" s="52"/>
      <c r="BL1" s="52"/>
      <c r="BM1" s="52"/>
      <c r="BN1" s="52"/>
      <c r="BO1" s="52"/>
      <c r="BP1" s="52"/>
      <c r="BQ1" s="52"/>
      <c r="BR1" s="52"/>
      <c r="BS1" s="52"/>
      <c r="BT1" s="52"/>
      <c r="BU1" s="52"/>
      <c r="BV1" s="52"/>
      <c r="BW1" s="52"/>
      <c r="BX1" s="52"/>
      <c r="BY1" s="52"/>
      <c r="CA1" s="51" t="s">
        <v>621</v>
      </c>
      <c r="CB1" s="52"/>
      <c r="CC1" s="52"/>
      <c r="CD1" s="52"/>
      <c r="CE1" s="52"/>
      <c r="CF1" s="52"/>
      <c r="CG1" s="52"/>
      <c r="CH1" s="52"/>
      <c r="CI1" s="52"/>
      <c r="CJ1" s="52"/>
      <c r="CK1" s="52"/>
      <c r="CL1" s="52"/>
      <c r="CM1" s="52"/>
      <c r="CN1" s="52"/>
      <c r="CO1" s="52"/>
      <c r="CP1" s="52"/>
      <c r="CQ1" s="52"/>
      <c r="CR1" s="52"/>
      <c r="CS1" s="52"/>
      <c r="CT1" s="52"/>
      <c r="CU1" s="52"/>
    </row>
    <row r="2" spans="1:99" ht="18" customHeight="1" x14ac:dyDescent="0.25">
      <c r="G2" s="51" t="s">
        <v>597</v>
      </c>
      <c r="H2" s="51"/>
      <c r="I2" s="51"/>
      <c r="J2" s="51"/>
      <c r="K2" s="51"/>
      <c r="L2" s="51"/>
      <c r="M2" s="51"/>
      <c r="N2" s="51"/>
      <c r="O2" s="51"/>
      <c r="P2" s="51"/>
      <c r="Q2" s="51"/>
      <c r="R2" s="51"/>
      <c r="S2" s="51"/>
      <c r="V2" s="5" t="s">
        <v>592</v>
      </c>
      <c r="W2" s="5" t="s">
        <v>593</v>
      </c>
      <c r="AH2" s="5" t="s">
        <v>592</v>
      </c>
      <c r="AI2" s="5" t="s">
        <v>595</v>
      </c>
      <c r="AT2" s="5" t="s">
        <v>592</v>
      </c>
      <c r="AU2" s="5" t="s">
        <v>596</v>
      </c>
      <c r="BE2" s="22" t="s">
        <v>615</v>
      </c>
      <c r="BF2" s="22" t="s">
        <v>775</v>
      </c>
      <c r="BH2" s="61" t="s">
        <v>616</v>
      </c>
      <c r="BI2" s="62" t="s">
        <v>617</v>
      </c>
      <c r="BJ2" s="62" t="s">
        <v>586</v>
      </c>
      <c r="BK2" s="62" t="s">
        <v>587</v>
      </c>
      <c r="BL2" s="62" t="s">
        <v>774</v>
      </c>
      <c r="BM2" s="63" t="s">
        <v>618</v>
      </c>
      <c r="CA2" s="22" t="s">
        <v>615</v>
      </c>
      <c r="CB2" s="22" t="s">
        <v>775</v>
      </c>
      <c r="CD2" s="61" t="s">
        <v>616</v>
      </c>
      <c r="CE2" s="62" t="s">
        <v>617</v>
      </c>
      <c r="CF2" s="62" t="s">
        <v>586</v>
      </c>
      <c r="CG2" s="62" t="s">
        <v>587</v>
      </c>
      <c r="CH2" s="62" t="s">
        <v>774</v>
      </c>
      <c r="CI2" s="63" t="s">
        <v>618</v>
      </c>
    </row>
    <row r="3" spans="1:99" ht="18" customHeight="1" x14ac:dyDescent="0.25">
      <c r="A3" s="47" t="s">
        <v>577</v>
      </c>
      <c r="B3" s="5" t="s">
        <v>578</v>
      </c>
      <c r="D3" s="56" t="s">
        <v>579</v>
      </c>
      <c r="E3" s="58"/>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1" cm="1">
        <f t="array" ref="BE3">IFERROR(_xlfn.TAKE(Grid_Argument_Minimum(UV_WB_S1),,1),"—")</f>
        <v>10609.698265985251</v>
      </c>
      <c r="BF3" s="42">
        <v>20</v>
      </c>
      <c r="BH3" s="11" t="s">
        <v>619</v>
      </c>
      <c r="BI3" s="54">
        <v>1</v>
      </c>
      <c r="BJ3" s="64">
        <v>0.5</v>
      </c>
      <c r="BK3" s="64">
        <v>10</v>
      </c>
      <c r="BL3" s="54">
        <f>($BK$3-$BJ$3)/($BF$3-1)</f>
        <v>0.5</v>
      </c>
      <c r="BM3" s="39" cm="1">
        <f t="array" aca="1" ref="BM3:BM4" ca="1">Grid_Search_Optimum(UV_WB_S1)</f>
        <v>9</v>
      </c>
      <c r="CA3" s="41" cm="1">
        <f t="array" ref="CA3">IFERROR(_xlfn.TAKE(Grid_Argument_Minimum(UV_WB_S2),,1),"—")</f>
        <v>19560.642070493846</v>
      </c>
      <c r="CB3" s="42">
        <v>20</v>
      </c>
      <c r="CD3" s="11" t="s">
        <v>619</v>
      </c>
      <c r="CE3" s="54">
        <v>1</v>
      </c>
      <c r="CF3" s="54">
        <f ca="1">MAX(0.001,$BM$3-$BL$3)</f>
        <v>8.5</v>
      </c>
      <c r="CG3" s="54">
        <f ca="1">$BM$3+$BL$3</f>
        <v>9.5</v>
      </c>
      <c r="CH3" s="54">
        <f ca="1">($CG$3-$CF$3)/($CB$3-1)</f>
        <v>5.2631578947368418E-2</v>
      </c>
      <c r="CI3" s="39" cm="1">
        <f t="array" aca="1" ref="CI3:CI4" ca="1">Grid_Search_Optimum(UV_WB_S2)</f>
        <v>8.868421052631577</v>
      </c>
    </row>
    <row r="4" spans="1:99" ht="18" customHeight="1" x14ac:dyDescent="0.25">
      <c r="A4" s="46" cm="1">
        <f t="array" ref="A4:A2941">IF(LifeExpectancyData[Life expectancy]="","",LifeExpectancyData[Life expectancy])</f>
        <v>65</v>
      </c>
      <c r="B4" s="48" t="b" cm="1">
        <f t="array" ref="B4:B2941">_xlfn.MAP(LifeExpectancyData[Life expectancy],Data_Completeness)</f>
        <v>1</v>
      </c>
      <c r="D4" s="10" t="s">
        <v>581</v>
      </c>
      <c r="E4" s="38">
        <f>AVERAGE(_xlfn._xlws.FILTER(UV_Data,UV_Include))</f>
        <v>69.22493169398912</v>
      </c>
      <c r="G4" s="61" t="s">
        <v>598</v>
      </c>
      <c r="H4" s="62" t="s">
        <v>599</v>
      </c>
      <c r="I4" s="62" t="s">
        <v>580</v>
      </c>
      <c r="J4" s="62" t="s">
        <v>600</v>
      </c>
      <c r="K4" s="62" t="s">
        <v>580</v>
      </c>
      <c r="L4" s="62" t="s">
        <v>601</v>
      </c>
      <c r="M4" s="62" t="s">
        <v>580</v>
      </c>
      <c r="N4" s="62" t="s">
        <v>602</v>
      </c>
      <c r="O4" s="62" t="s">
        <v>603</v>
      </c>
      <c r="P4" s="62" t="s">
        <v>58</v>
      </c>
      <c r="Q4" s="62" t="s">
        <v>62</v>
      </c>
      <c r="R4" s="62" t="s">
        <v>847</v>
      </c>
      <c r="S4" s="63" t="s">
        <v>848</v>
      </c>
      <c r="U4" s="7" t="s">
        <v>849</v>
      </c>
      <c r="V4" s="7" t="s">
        <v>850</v>
      </c>
      <c r="W4" s="7" t="s">
        <v>589</v>
      </c>
      <c r="X4" s="7" t="s">
        <v>604</v>
      </c>
      <c r="Y4" s="7" t="s">
        <v>605</v>
      </c>
      <c r="Z4" s="7" t="s">
        <v>608</v>
      </c>
      <c r="AA4" s="7" t="s">
        <v>612</v>
      </c>
      <c r="AB4" s="7" t="s">
        <v>776</v>
      </c>
      <c r="AC4" s="7" t="s">
        <v>610</v>
      </c>
      <c r="AD4" s="7" t="s">
        <v>778</v>
      </c>
      <c r="AE4" s="7" t="s">
        <v>611</v>
      </c>
      <c r="AG4" s="7" t="s">
        <v>849</v>
      </c>
      <c r="AH4" s="7" t="s">
        <v>850</v>
      </c>
      <c r="AI4" s="7" t="s">
        <v>589</v>
      </c>
      <c r="AJ4" s="7" t="s">
        <v>604</v>
      </c>
      <c r="AK4" s="7" t="s">
        <v>605</v>
      </c>
      <c r="AL4" s="7" t="s">
        <v>608</v>
      </c>
      <c r="AM4" s="7" t="s">
        <v>612</v>
      </c>
      <c r="AN4" s="7" t="s">
        <v>776</v>
      </c>
      <c r="AO4" s="7" t="s">
        <v>610</v>
      </c>
      <c r="AP4" s="7" t="s">
        <v>778</v>
      </c>
      <c r="AQ4" s="7" t="s">
        <v>611</v>
      </c>
      <c r="AS4" s="7" t="s">
        <v>849</v>
      </c>
      <c r="AT4" s="7" t="s">
        <v>850</v>
      </c>
      <c r="AU4" s="7" t="s">
        <v>589</v>
      </c>
      <c r="AV4" s="7" t="s">
        <v>604</v>
      </c>
      <c r="AW4" s="7" t="s">
        <v>605</v>
      </c>
      <c r="AX4" s="7" t="s">
        <v>608</v>
      </c>
      <c r="AY4" s="7" t="s">
        <v>612</v>
      </c>
      <c r="AZ4" s="7" t="s">
        <v>776</v>
      </c>
      <c r="BA4" s="7" t="s">
        <v>610</v>
      </c>
      <c r="BB4" s="7" t="s">
        <v>778</v>
      </c>
      <c r="BC4" s="7" t="s">
        <v>611</v>
      </c>
      <c r="BH4" s="11" t="s">
        <v>620</v>
      </c>
      <c r="BI4" s="54">
        <v>1</v>
      </c>
      <c r="BJ4" s="64">
        <v>0.1</v>
      </c>
      <c r="BK4" s="64">
        <f>IFERROR(2*AVERAGE(_xlfn._xlws.FILTER(UV_Data,UV_Include)),10)</f>
        <v>138.44986338797824</v>
      </c>
      <c r="BL4" s="54">
        <f>($BK$4-$BJ$4)/($BF$3-1)</f>
        <v>7.2815717572620127</v>
      </c>
      <c r="BM4" s="39">
        <f ca="1"/>
        <v>72.915717572620139</v>
      </c>
      <c r="CD4" s="11" t="s">
        <v>620</v>
      </c>
      <c r="CE4" s="54">
        <v>1</v>
      </c>
      <c r="CF4" s="54">
        <f ca="1">MAX(0.001,$BM$4-$BL$4)</f>
        <v>65.634145815358124</v>
      </c>
      <c r="CG4" s="54">
        <f ca="1">$BM$4+$BL$4</f>
        <v>80.197289329882153</v>
      </c>
      <c r="CH4" s="54">
        <f ca="1">($CG$4-$CF$4)/($CB$3-1)</f>
        <v>0.76648123760652787</v>
      </c>
      <c r="CI4" s="39">
        <f ca="1"/>
        <v>80.197289329882139</v>
      </c>
    </row>
    <row r="5" spans="1:99" x14ac:dyDescent="0.25">
      <c r="A5" s="46">
        <v>59.9</v>
      </c>
      <c r="B5" s="48" t="b">
        <v>1</v>
      </c>
      <c r="D5" s="11" t="s">
        <v>582</v>
      </c>
      <c r="E5" s="39">
        <f>MEDIAN(_xlfn._xlws.FILTER(UV_Data,UV_Include))</f>
        <v>72.099999999999994</v>
      </c>
      <c r="G5" s="11" t="s">
        <v>604</v>
      </c>
      <c r="H5" s="53" t="s">
        <v>581</v>
      </c>
      <c r="I5" s="54">
        <f>AVERAGE(_xlfn._xlws.FILTER(UV_Data,UV_Include))</f>
        <v>69.22493169398912</v>
      </c>
      <c r="J5" s="53" t="s">
        <v>584</v>
      </c>
      <c r="K5" s="54">
        <f>_xlfn.STDEV.S(_xlfn._xlws.FILTER(UV_Data,UV_Include))</f>
        <v>9.5238674878241394</v>
      </c>
      <c r="L5" s="53"/>
      <c r="M5" s="54"/>
      <c r="N5" s="59" cm="1">
        <f t="array" ref="N5">NLL_Normal(UV_Data,$I$5,$K$5,UV_Include)</f>
        <v>10753.281397224202</v>
      </c>
      <c r="O5" s="55">
        <v>2</v>
      </c>
      <c r="P5" s="54" cm="1">
        <f t="array" ref="P5">GoF_AIC($N$5,$O$5)</f>
        <v>21510.562794448404</v>
      </c>
      <c r="Q5" s="54" cm="1">
        <f t="array" ref="Q5">GoF_BIC($N$5,$O$5,UV_n)</f>
        <v>21522.526944198566</v>
      </c>
      <c r="R5" s="60" cm="1">
        <f t="array" ref="R5">GoF_Anderson_Darling(UV_Data,_xlfn.NORM.DIST(UV_Data,$I$5,$K$5,TRUE),UV_Include)</f>
        <v>49.530137845392801</v>
      </c>
      <c r="S5" s="14" cm="1">
        <f t="array" ref="S5">GoF_Kolmogorov_Smirnov(UV_Data,_xlfn.NORM.DIST(UV_Data,$I$5,$K$5,TRUE),UV_Include)</f>
        <v>0.12720570774832907</v>
      </c>
      <c r="U5" s="37" cm="1">
        <f t="array" ref="U5:U17">Bin_Lower_Edges(UV_Data,W2,UV_Include)</f>
        <v>36.299999999999997</v>
      </c>
      <c r="V5" s="37"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1.3761433454492632E-3</v>
      </c>
      <c r="AB5" s="8" cm="1">
        <f t="array" aca="1" ref="AB5:AB17" ca="1">_xlfn.LET(_xlpm.edges,_xlfn.ANCHORARRAY(V5),_xlpm.lower,_xlfn.ANCHORARRAY(U5),CDF_Gamma(_xlpm.edges,$I$9,$K$9,_xlpm.lower))</f>
        <v>3.2768295740113553E-5</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8.7051660208031638E-8</v>
      </c>
      <c r="AE5" s="8" cm="1">
        <f t="array" ref="AE5:AE17">_xlfn.LET(_xlpm.edges,_xlfn.ANCHORARRAY(V5),_xlpm.lower,_xlfn.ANCHORARRAY(U5),CDF_BetaPERT(_xlpm.edges,$I$12,$K$12,$M$12,_xlpm.lower))</f>
        <v>3.6417380469642177E-4</v>
      </c>
      <c r="AG5" s="37" cm="1">
        <f t="array" ref="AG5:AG27">Bin_Lower_Edges(UV_Data,AI2,UV_Include)</f>
        <v>36.299999999999997</v>
      </c>
      <c r="AH5" s="37"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6.3731202998901031E-4</v>
      </c>
      <c r="AN5" s="8" cm="1">
        <f t="array" aca="1" ref="AN5:AN27" ca="1">_xlfn.LET(_xlpm.edges,_xlfn.ANCHORARRAY(AH5),_xlpm.lower,_xlfn.ANCHORARRAY(AG5),CDF_Gamma(_xlpm.edges,$I$9,$K$9,_xlpm.lower))</f>
        <v>7.9864443979845973E-6</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1.0243669168654983E-9</v>
      </c>
      <c r="AQ5" s="8" cm="1">
        <f t="array" ref="AQ5:AQ27">_xlfn.LET(_xlpm.edges,_xlfn.ANCHORARRAY(AH5),_xlpm.lower,_xlfn.ANCHORARRAY(AG5),CDF_BetaPERT(_xlpm.edges,$I$12,$K$12,$M$12,_xlpm.lower))</f>
        <v>4.5131103873402364E-5</v>
      </c>
      <c r="AS5" s="37" cm="1">
        <f t="array" ref="AS5:AS34">Bin_Lower_Edges(UV_Data,AU2,UV_Include)</f>
        <v>36.299999999999997</v>
      </c>
      <c r="AT5" s="37"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4.6030228207624268E-4</v>
      </c>
      <c r="AZ5" s="8" cm="1">
        <f t="array" aca="1" ref="AZ5:AZ34" ca="1">_xlfn.LET(_xlpm.edges,_xlfn.ANCHORARRAY(AT5),_xlpm.lower,_xlfn.ANCHORARRAY(AS5),CDF_Gamma(_xlpm.edges,$I$9,$K$9,_xlpm.lower))</f>
        <v>4.7749460585424651E-6</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1.3003824702280785E-10</v>
      </c>
      <c r="BC5" s="8" cm="1">
        <f t="array" ref="BC5:BC34">_xlfn.LET(_xlpm.edges,_xlfn.ANCHORARRAY(AT5),_xlpm.lower,_xlfn.ANCHORARRAY(AS5),CDF_BetaPERT(_xlpm.edges,$I$12,$K$12,$M$12,_xlpm.lower))</f>
        <v>1.7115746157230954E-5</v>
      </c>
      <c r="BE5" s="65" cm="1">
        <f t="array" ref="BE5">NLL_Weibull(UV_Data,$BI$3,$BI$4,UV_Include)</f>
        <v>202690.60000000015</v>
      </c>
      <c r="BF5" s="66" cm="1">
        <f t="array" ref="BF5:BY5">_xlfn.SEQUENCE(1,$BF$3,$BJ$3,$BL$3)</f>
        <v>0.5</v>
      </c>
      <c r="BG5" s="66">
        <v>1</v>
      </c>
      <c r="BH5" s="66">
        <v>1.5</v>
      </c>
      <c r="BI5" s="66">
        <v>2</v>
      </c>
      <c r="BJ5" s="66">
        <v>2.5</v>
      </c>
      <c r="BK5" s="66">
        <v>3</v>
      </c>
      <c r="BL5" s="66">
        <v>3.5</v>
      </c>
      <c r="BM5" s="66">
        <v>4</v>
      </c>
      <c r="BN5" s="66">
        <v>4.5</v>
      </c>
      <c r="BO5" s="66">
        <v>5</v>
      </c>
      <c r="BP5" s="66">
        <v>5.5</v>
      </c>
      <c r="BQ5" s="66">
        <v>6</v>
      </c>
      <c r="BR5" s="66">
        <v>6.5</v>
      </c>
      <c r="BS5" s="66">
        <v>7</v>
      </c>
      <c r="BT5" s="66">
        <v>7.5</v>
      </c>
      <c r="BU5" s="66">
        <v>8</v>
      </c>
      <c r="BV5" s="66">
        <v>8.5</v>
      </c>
      <c r="BW5" s="66">
        <v>9</v>
      </c>
      <c r="BX5" s="66">
        <v>9.5</v>
      </c>
      <c r="BY5" s="67">
        <v>10</v>
      </c>
      <c r="CA5" s="65" cm="1">
        <f t="array" ref="CA5">NLL_Weibull(UV_Data,$CE$3,$CE$4,UV_Include)</f>
        <v>202690.60000000015</v>
      </c>
      <c r="CB5" s="66" cm="1">
        <f t="array" aca="1" ref="CB5:CU5" ca="1">_xlfn.SEQUENCE(1,$CB$3,$CF$3,$CH$3)</f>
        <v>8.5</v>
      </c>
      <c r="CC5" s="66">
        <f ca="1"/>
        <v>8.5526315789473681</v>
      </c>
      <c r="CD5" s="66">
        <f ca="1"/>
        <v>8.6052631578947363</v>
      </c>
      <c r="CE5" s="66">
        <f ca="1"/>
        <v>8.6578947368421044</v>
      </c>
      <c r="CF5" s="66">
        <f ca="1"/>
        <v>8.7105263157894726</v>
      </c>
      <c r="CG5" s="66">
        <f ca="1"/>
        <v>8.7631578947368407</v>
      </c>
      <c r="CH5" s="66">
        <f ca="1"/>
        <v>8.8157894736842088</v>
      </c>
      <c r="CI5" s="66">
        <f ca="1"/>
        <v>8.868421052631577</v>
      </c>
      <c r="CJ5" s="66">
        <f ca="1"/>
        <v>8.9210526315789451</v>
      </c>
      <c r="CK5" s="66">
        <f ca="1"/>
        <v>8.9736842105263133</v>
      </c>
      <c r="CL5" s="66">
        <f ca="1"/>
        <v>9.0263157894736814</v>
      </c>
      <c r="CM5" s="66">
        <f ca="1"/>
        <v>9.0789473684210495</v>
      </c>
      <c r="CN5" s="66">
        <f ca="1"/>
        <v>9.1315789473684177</v>
      </c>
      <c r="CO5" s="66">
        <f ca="1"/>
        <v>9.1842105263157858</v>
      </c>
      <c r="CP5" s="66">
        <f ca="1"/>
        <v>9.236842105263154</v>
      </c>
      <c r="CQ5" s="66">
        <f ca="1"/>
        <v>9.2894736842105221</v>
      </c>
      <c r="CR5" s="66">
        <f ca="1"/>
        <v>9.3421052631578902</v>
      </c>
      <c r="CS5" s="66">
        <f ca="1"/>
        <v>9.3947368421052584</v>
      </c>
      <c r="CT5" s="66">
        <f ca="1"/>
        <v>9.4473684210526265</v>
      </c>
      <c r="CU5" s="67">
        <f ca="1"/>
        <v>9.4999999999999947</v>
      </c>
    </row>
    <row r="6" spans="1:99" x14ac:dyDescent="0.25">
      <c r="A6" s="46">
        <v>59.9</v>
      </c>
      <c r="B6" s="48" t="b">
        <v>1</v>
      </c>
      <c r="D6" s="11" t="s">
        <v>583</v>
      </c>
      <c r="E6" s="39">
        <f>IFERROR(_xlfn.MODE.SNGL(_xlfn._xlws.FILTER(UV_Data,UV_Include)),"N/A")</f>
        <v>73</v>
      </c>
      <c r="G6" s="11" t="s">
        <v>605</v>
      </c>
      <c r="H6" s="53" t="s">
        <v>606</v>
      </c>
      <c r="I6" s="54" cm="1">
        <f t="array" ref="I6">AVERAGE(LN(_xlfn._xlws.FILTER(UV_Data,(UV_Include)*(ISNUMBER(UV_Data)))))</f>
        <v>4.2270447585350537</v>
      </c>
      <c r="J6" s="53" t="s">
        <v>607</v>
      </c>
      <c r="K6" s="54" cm="1">
        <f t="array" ref="K6">_xlfn.STDEV.S(LN(_xlfn._xlws.FILTER(UV_Data,(UV_Include)*(ISNUMBER(UV_Data)))))</f>
        <v>0.14706091907970009</v>
      </c>
      <c r="L6" s="53"/>
      <c r="M6" s="54"/>
      <c r="N6" s="59" cm="1">
        <f t="array" ref="N6">NLL_Lognormal(UV_Data,$I$6,$K$6,UV_Include)</f>
        <v>10918.231392692034</v>
      </c>
      <c r="O6" s="55">
        <v>2</v>
      </c>
      <c r="P6" s="54" cm="1">
        <f t="array" ref="P6">GoF_AIC($N$6,$O$6)</f>
        <v>21840.462785384068</v>
      </c>
      <c r="Q6" s="54" cm="1">
        <f t="array" ref="Q6">GoF_BIC($N$6,$O$6,UV_n)</f>
        <v>21852.42693513423</v>
      </c>
      <c r="R6" s="60" cm="1">
        <f t="array" ref="R6">GoF_Anderson_Darling(UV_Data,_xlfn.LOGNORM.DIST(UV_Data,$I$6,$K$6,TRUE),UV_Include)</f>
        <v>78.307353213923307</v>
      </c>
      <c r="S6" s="14" cm="1">
        <f t="array" ref="S6">GoF_Kolmogorov_Smirnov(UV_Data,_xlfn.LOGNORM.DIST(UV_Data,$I$6,$K$6,TRUE),UV_Include)</f>
        <v>0.14901077937037588</v>
      </c>
      <c r="U6" s="37">
        <v>40.353846153846149</v>
      </c>
      <c r="V6" s="37">
        <v>44.407692307692301</v>
      </c>
      <c r="W6" s="9">
        <v>10</v>
      </c>
      <c r="X6" s="8">
        <v>3.3661457178731109E-3</v>
      </c>
      <c r="Y6" s="8">
        <v>1.4364316601807102E-3</v>
      </c>
      <c r="Z6" s="8">
        <v>3.1752926380709812E-2</v>
      </c>
      <c r="AA6" s="8">
        <f ca="1"/>
        <v>3.0152174442467533E-3</v>
      </c>
      <c r="AB6" s="8">
        <f ca="1"/>
        <v>3.9490243667927519E-4</v>
      </c>
      <c r="AC6" s="8">
        <v>2.5623347304948585E-2</v>
      </c>
      <c r="AD6" s="8">
        <f ca="1"/>
        <v>1.8176785049254187E-5</v>
      </c>
      <c r="AE6" s="8">
        <v>4.1496533728314433E-3</v>
      </c>
      <c r="AG6" s="37">
        <v>38.591304347826082</v>
      </c>
      <c r="AH6" s="37">
        <v>40.882608695652166</v>
      </c>
      <c r="AI6" s="9">
        <v>1</v>
      </c>
      <c r="AJ6" s="8">
        <v>8.1173049876288557E-4</v>
      </c>
      <c r="AK6" s="8">
        <v>1.7570837812127689E-4</v>
      </c>
      <c r="AL6" s="8">
        <v>1.8644187249057476E-2</v>
      </c>
      <c r="AM6" s="8">
        <f ca="1"/>
        <v>1.0151648431330495E-3</v>
      </c>
      <c r="AN6" s="8">
        <f ca="1"/>
        <v>3.9747159851644953E-5</v>
      </c>
      <c r="AO6" s="8">
        <v>8.2400125100781218E-3</v>
      </c>
      <c r="AP6" s="8">
        <f ca="1"/>
        <v>2.2463079074222305E-7</v>
      </c>
      <c r="AQ6" s="8">
        <v>5.2487906589482639E-4</v>
      </c>
      <c r="AS6" s="37">
        <v>38.056666666666665</v>
      </c>
      <c r="AT6" s="37">
        <v>39.813333333333333</v>
      </c>
      <c r="AU6" s="9">
        <v>1</v>
      </c>
      <c r="AV6" s="8">
        <v>4.7414221709001273E-4</v>
      </c>
      <c r="AW6" s="8">
        <v>7.9641957868959069E-5</v>
      </c>
      <c r="AX6" s="8">
        <v>1.4460159284635898E-2</v>
      </c>
      <c r="AY6" s="8">
        <f ca="1"/>
        <v>6.6125839858643606E-4</v>
      </c>
      <c r="AZ6" s="8">
        <f ca="1"/>
        <v>1.7131266555941883E-5</v>
      </c>
      <c r="BA6" s="8">
        <v>4.8655569601531706E-3</v>
      </c>
      <c r="BB6" s="8">
        <f ca="1"/>
        <v>2.8457527225944557E-8</v>
      </c>
      <c r="BC6" s="8">
        <v>1.986165542827967E-4</v>
      </c>
      <c r="BE6" s="43" cm="1">
        <f t="array" ref="BE6:BE25">_xlfn.SEQUENCE($BF$3,1,$BJ$4,$BL$4)</f>
        <v>0.1</v>
      </c>
      <c r="BF6" s="59">
        <f t="dataTable" ref="BF6:BY25" dt2D="1" dtr="1" r1="BI3" r2="BI4"/>
        <v>81690.738099934359</v>
      </c>
      <c r="BG6" s="59">
        <v>1000000000000000</v>
      </c>
      <c r="BH6" s="59">
        <v>1000000000000000</v>
      </c>
      <c r="BI6" s="59">
        <v>1000000000000000</v>
      </c>
      <c r="BJ6" s="59">
        <v>1000000000000000</v>
      </c>
      <c r="BK6" s="59">
        <v>1000000000000000</v>
      </c>
      <c r="BL6" s="59">
        <v>1000000000000000</v>
      </c>
      <c r="BM6" s="59">
        <v>1000000000000000</v>
      </c>
      <c r="BN6" s="59">
        <v>1000000000000000</v>
      </c>
      <c r="BO6" s="59">
        <v>1000000000000000</v>
      </c>
      <c r="BP6" s="59">
        <v>1000000000000000</v>
      </c>
      <c r="BQ6" s="59">
        <v>1000000000000000</v>
      </c>
      <c r="BR6" s="59">
        <v>1000000000000000</v>
      </c>
      <c r="BS6" s="59">
        <v>1000000000000000</v>
      </c>
      <c r="BT6" s="59">
        <v>1000000000000000</v>
      </c>
      <c r="BU6" s="59">
        <v>1000000000000000</v>
      </c>
      <c r="BV6" s="59">
        <v>1000000000000000</v>
      </c>
      <c r="BW6" s="59">
        <v>1000000000000000</v>
      </c>
      <c r="BX6" s="59">
        <v>1000000000000000</v>
      </c>
      <c r="BY6" s="29">
        <v>1000000000000000</v>
      </c>
      <c r="CA6" s="43" cm="1">
        <f t="array" aca="1" ref="CA6:CA25" ca="1">_xlfn.SEQUENCE($CB$3,1,$CF$4,$CH$4)</f>
        <v>65.634145815358124</v>
      </c>
      <c r="CB6" s="59">
        <f t="dataTable" ref="CB6:CU25" dt2D="1" dtr="1" r1="CE3" r2="CE4" ca="1"/>
        <v>35530.876729676667</v>
      </c>
      <c r="CC6" s="59">
        <v>24516.222160902333</v>
      </c>
      <c r="CD6" s="59">
        <v>25032.243182860737</v>
      </c>
      <c r="CE6" s="59">
        <v>29742.170103834866</v>
      </c>
      <c r="CF6" s="59">
        <v>40846.063824509751</v>
      </c>
      <c r="CG6" s="59">
        <v>63012.827383786767</v>
      </c>
      <c r="CH6" s="59">
        <v>104838.08786265309</v>
      </c>
      <c r="CI6" s="59">
        <v>181853.60034776153</v>
      </c>
      <c r="CJ6" s="59">
        <v>322013.48344747868</v>
      </c>
      <c r="CK6" s="59">
        <v>575578.56715048768</v>
      </c>
      <c r="CL6" s="59">
        <v>1032891.9142693023</v>
      </c>
      <c r="CM6" s="59">
        <v>1000000000000000</v>
      </c>
      <c r="CN6" s="59">
        <v>1000000000000000</v>
      </c>
      <c r="CO6" s="59">
        <v>1000000000000000</v>
      </c>
      <c r="CP6" s="59">
        <v>1000000000000000</v>
      </c>
      <c r="CQ6" s="59">
        <v>1000000000000000</v>
      </c>
      <c r="CR6" s="59">
        <v>1000000000000000</v>
      </c>
      <c r="CS6" s="59">
        <v>1000000000000000</v>
      </c>
      <c r="CT6" s="59">
        <v>1000000000000000</v>
      </c>
      <c r="CU6" s="29">
        <v>1000000000000000</v>
      </c>
    </row>
    <row r="7" spans="1:99" x14ac:dyDescent="0.25">
      <c r="A7" s="46">
        <v>59.5</v>
      </c>
      <c r="B7" s="48" t="b">
        <v>1</v>
      </c>
      <c r="D7" s="11" t="s">
        <v>584</v>
      </c>
      <c r="E7" s="39">
        <f>_xlfn.STDEV.S(_xlfn._xlws.FILTER(UV_Data,UV_Include))</f>
        <v>9.5238674878241394</v>
      </c>
      <c r="G7" s="11" t="s">
        <v>608</v>
      </c>
      <c r="H7" s="53" t="s">
        <v>609</v>
      </c>
      <c r="I7" s="54">
        <f>1/AVERAGE(_xlfn._xlws.FILTER(UV_Data,UV_Include))</f>
        <v>1.4445662502355797E-2</v>
      </c>
      <c r="J7" s="53"/>
      <c r="K7" s="54"/>
      <c r="L7" s="53"/>
      <c r="M7" s="54"/>
      <c r="N7" s="59" cm="1">
        <f t="array" ref="N7">NLL_Exponential(UV_Data,$I$7,UV_Include)</f>
        <v>15334.993249067882</v>
      </c>
      <c r="O7" s="55">
        <v>1</v>
      </c>
      <c r="P7" s="54" cm="1">
        <f t="array" ref="P7">GoF_AIC($N$7,$O$7)</f>
        <v>30671.986498135764</v>
      </c>
      <c r="Q7" s="54" cm="1">
        <f t="array" ref="Q7">GoF_BIC($N$7,$O$7,UV_n)</f>
        <v>30677.968573010847</v>
      </c>
      <c r="R7" s="60" cm="1">
        <f t="array" ref="R7">GoF_Anderson_Darling(UV_Data,_xlfn.EXPON.DIST(UV_Data,$I$7,TRUE),UV_Include)</f>
        <v>1006.1988634823924</v>
      </c>
      <c r="S7" s="14" cm="1">
        <f t="array" ref="S7">GoF_Kolmogorov_Smirnov(UV_Data,_xlfn.EXPON.DIST(UV_Data,$I$7,TRUE),UV_Include)</f>
        <v>0.47794847104865268</v>
      </c>
      <c r="U7" s="37">
        <v>44.407692307692301</v>
      </c>
      <c r="V7" s="37">
        <v>48.461538461538453</v>
      </c>
      <c r="W7" s="9">
        <v>76</v>
      </c>
      <c r="X7" s="8">
        <v>1.0040355986001379E-2</v>
      </c>
      <c r="Y7" s="8">
        <v>7.6747416512020442E-3</v>
      </c>
      <c r="Z7" s="8">
        <v>2.9946857590017917E-2</v>
      </c>
      <c r="AA7" s="8">
        <f ca="1"/>
        <v>6.1377161295301406E-3</v>
      </c>
      <c r="AB7" s="8">
        <f ca="1"/>
        <v>2.7884273992681702E-3</v>
      </c>
      <c r="AC7" s="8">
        <v>4.25588048759655E-2</v>
      </c>
      <c r="AD7" s="8">
        <f ca="1"/>
        <v>3.6576759582630124E-4</v>
      </c>
      <c r="AE7" s="8">
        <v>1.4521290689172997E-2</v>
      </c>
      <c r="AG7" s="37">
        <v>40.882608695652166</v>
      </c>
      <c r="AH7" s="37">
        <v>43.173913043478251</v>
      </c>
      <c r="AI7" s="9">
        <v>4</v>
      </c>
      <c r="AJ7" s="8">
        <v>1.6552630813993351E-3</v>
      </c>
      <c r="AK7" s="8">
        <v>6.2085332778785652E-4</v>
      </c>
      <c r="AL7" s="8">
        <v>1.8037176923422993E-2</v>
      </c>
      <c r="AM7" s="8">
        <f ca="1"/>
        <v>1.5747094116164767E-3</v>
      </c>
      <c r="AN7" s="8">
        <f ca="1"/>
        <v>1.616792174603025E-4</v>
      </c>
      <c r="AO7" s="8">
        <v>1.3650394985506959E-2</v>
      </c>
      <c r="AP7" s="8">
        <f ca="1"/>
        <v>4.9439987330912644E-6</v>
      </c>
      <c r="AQ7" s="8">
        <v>1.9196990023503105E-3</v>
      </c>
      <c r="AS7" s="37">
        <v>39.813333333333333</v>
      </c>
      <c r="AT7" s="37">
        <v>41.57</v>
      </c>
      <c r="AU7" s="9">
        <v>2</v>
      </c>
      <c r="AV7" s="8">
        <v>8.3674361543302858E-4</v>
      </c>
      <c r="AW7" s="8">
        <v>2.2823421941909841E-4</v>
      </c>
      <c r="AX7" s="8">
        <v>1.4097831883162326E-2</v>
      </c>
      <c r="AY7" s="8">
        <f ca="1"/>
        <v>9.3466695443162858E-4</v>
      </c>
      <c r="AZ7" s="8">
        <f ca="1"/>
        <v>5.4255587581437852E-5</v>
      </c>
      <c r="BA7" s="8">
        <v>8.0456595484885741E-3</v>
      </c>
      <c r="BB7" s="8">
        <f ca="1"/>
        <v>6.3807419958825695E-7</v>
      </c>
      <c r="BC7" s="8">
        <v>7.3324162918561586E-4</v>
      </c>
      <c r="BE7" s="43">
        <v>7.3815717572620123</v>
      </c>
      <c r="BF7" s="59">
        <v>20088.498112851532</v>
      </c>
      <c r="BG7" s="59">
        <v>33312.035599780465</v>
      </c>
      <c r="BH7" s="59">
        <v>86100.999532423899</v>
      </c>
      <c r="BI7" s="59">
        <v>259684.82335507742</v>
      </c>
      <c r="BJ7" s="59">
        <v>809517.44909602171</v>
      </c>
      <c r="BK7" s="59">
        <v>1000000000000000</v>
      </c>
      <c r="BL7" s="59">
        <v>1000000000000000</v>
      </c>
      <c r="BM7" s="59">
        <v>1000000000000000</v>
      </c>
      <c r="BN7" s="59">
        <v>1000000000000000</v>
      </c>
      <c r="BO7" s="59">
        <v>1000000000000000</v>
      </c>
      <c r="BP7" s="59">
        <v>1000000000000000</v>
      </c>
      <c r="BQ7" s="59">
        <v>1000000000000000</v>
      </c>
      <c r="BR7" s="59">
        <v>1000000000000000</v>
      </c>
      <c r="BS7" s="59">
        <v>1000000000000000</v>
      </c>
      <c r="BT7" s="59">
        <v>1000000000000000</v>
      </c>
      <c r="BU7" s="59">
        <v>1000000000000000</v>
      </c>
      <c r="BV7" s="59">
        <v>1000000000000000</v>
      </c>
      <c r="BW7" s="59">
        <v>1000000000000000</v>
      </c>
      <c r="BX7" s="59">
        <v>1000000000000000</v>
      </c>
      <c r="BY7" s="29">
        <v>1000000000000000</v>
      </c>
      <c r="CA7" s="43">
        <f ca="1"/>
        <v>66.400627052964651</v>
      </c>
      <c r="CB7" s="59">
        <v>35530.733741231823</v>
      </c>
      <c r="CC7" s="59">
        <v>23997.457839081813</v>
      </c>
      <c r="CD7" s="59">
        <v>22406.485021963446</v>
      </c>
      <c r="CE7" s="59">
        <v>22017.183919238905</v>
      </c>
      <c r="CF7" s="59">
        <v>22463.973325186536</v>
      </c>
      <c r="CG7" s="59">
        <v>23748.994320200116</v>
      </c>
      <c r="CH7" s="59">
        <v>26007.699032364832</v>
      </c>
      <c r="CI7" s="59">
        <v>29471.375076978205</v>
      </c>
      <c r="CJ7" s="59">
        <v>34470.080037790452</v>
      </c>
      <c r="CK7" s="59">
        <v>41452.049758801797</v>
      </c>
      <c r="CL7" s="59">
        <v>51015.087709787877</v>
      </c>
      <c r="CM7" s="59">
        <v>63950.4195696643</v>
      </c>
      <c r="CN7" s="59">
        <v>81301.617627319501</v>
      </c>
      <c r="CO7" s="59">
        <v>104442.74128874666</v>
      </c>
      <c r="CP7" s="59">
        <v>135181.44594095199</v>
      </c>
      <c r="CQ7" s="59">
        <v>175894.76172517776</v>
      </c>
      <c r="CR7" s="59">
        <v>229707.73783742066</v>
      </c>
      <c r="CS7" s="59">
        <v>300728.39592476038</v>
      </c>
      <c r="CT7" s="59">
        <v>394356.69206696312</v>
      </c>
      <c r="CU7" s="29">
        <v>517690.77635669138</v>
      </c>
    </row>
    <row r="8" spans="1:99" x14ac:dyDescent="0.25">
      <c r="A8" s="46">
        <v>59.2</v>
      </c>
      <c r="B8" s="48" t="b">
        <v>1</v>
      </c>
      <c r="D8" s="11" t="s">
        <v>585</v>
      </c>
      <c r="E8" s="39">
        <f>_xlfn.VAR.S(_xlfn._xlws.FILTER(UV_Data,UV_Include))</f>
        <v>90.704051925633692</v>
      </c>
      <c r="G8" s="11" t="s">
        <v>612</v>
      </c>
      <c r="H8" s="53" t="s">
        <v>613</v>
      </c>
      <c r="I8" s="54">
        <f ca="1">$CI$3</f>
        <v>8.868421052631577</v>
      </c>
      <c r="J8" s="53" t="s">
        <v>614</v>
      </c>
      <c r="K8" s="54">
        <f ca="1">$CI$4</f>
        <v>80.197289329882139</v>
      </c>
      <c r="L8" s="53"/>
      <c r="M8" s="54"/>
      <c r="N8" s="59" cm="1">
        <f t="array" aca="1" ref="N8" ca="1">NLL_Weibull(UV_Data,$I$8,$K$8,UV_Include)</f>
        <v>11367.513937275826</v>
      </c>
      <c r="O8" s="55">
        <v>2</v>
      </c>
      <c r="P8" s="54" cm="1">
        <f t="array" aca="1" ref="P8" ca="1">GoF_AIC($N$8,$O$8)</f>
        <v>22739.027874551652</v>
      </c>
      <c r="Q8" s="54" cm="1">
        <f t="array" aca="1" ref="Q8" ca="1">GoF_BIC($N$8,$O$8,UV_n)</f>
        <v>22750.992024301813</v>
      </c>
      <c r="R8" s="60" cm="1">
        <f t="array" aca="1" ref="R8" ca="1">GoF_Anderson_Darling(UV_Data,_xlfn.WEIBULL.DIST(UV_Data,$I$8,$K$8,TRUE),UV_Include)</f>
        <v>636.59013771013269</v>
      </c>
      <c r="S8" s="14" cm="1">
        <f t="array" aca="1" ref="S8" ca="1">GoF_Kolmogorov_Smirnov(UV_Data,_xlfn.WEIBULL.DIST(UV_Data,$I$8,$K$8,TRUE),UV_Include)</f>
        <v>0.3066796293802605</v>
      </c>
      <c r="U8" s="37">
        <v>48.461538461538453</v>
      </c>
      <c r="V8" s="37">
        <v>52.515384615384605</v>
      </c>
      <c r="W8" s="9">
        <v>118</v>
      </c>
      <c r="X8" s="8">
        <v>2.5049709025487005E-2</v>
      </c>
      <c r="Y8" s="8">
        <v>2.6004967809873387E-2</v>
      </c>
      <c r="Z8" s="8">
        <v>2.8243515849979972E-2</v>
      </c>
      <c r="AA8" s="8">
        <f ca="1"/>
        <v>1.1720806291109675E-2</v>
      </c>
      <c r="AB8" s="8">
        <f ca="1"/>
        <v>1.2549617937540973E-2</v>
      </c>
      <c r="AC8" s="8">
        <v>5.9494262446982388E-2</v>
      </c>
      <c r="AD8" s="8">
        <f ca="1"/>
        <v>2.711324252511413E-3</v>
      </c>
      <c r="AE8" s="8">
        <v>3.2239839691540727E-2</v>
      </c>
      <c r="AG8" s="37">
        <v>43.173913043478251</v>
      </c>
      <c r="AH8" s="37">
        <v>45.465217391304336</v>
      </c>
      <c r="AI8" s="9">
        <v>20</v>
      </c>
      <c r="AJ8" s="8">
        <v>3.186418754949787E-3</v>
      </c>
      <c r="AK8" s="8">
        <v>1.8026344084315421E-3</v>
      </c>
      <c r="AL8" s="8">
        <v>1.7449929408068665E-2</v>
      </c>
      <c r="AM8" s="8">
        <f ca="1"/>
        <v>2.3847585812399744E-3</v>
      </c>
      <c r="AN8" s="8">
        <f ca="1"/>
        <v>5.4880962155666414E-4</v>
      </c>
      <c r="AO8" s="8">
        <v>1.9060777460935794E-2</v>
      </c>
      <c r="AP8" s="8">
        <f ca="1"/>
        <v>4.1135919178341227E-5</v>
      </c>
      <c r="AQ8" s="8">
        <v>4.5119385194033754E-3</v>
      </c>
      <c r="AS8" s="37">
        <v>41.57</v>
      </c>
      <c r="AT8" s="37">
        <v>43.326666666666668</v>
      </c>
      <c r="AU8" s="9">
        <v>3</v>
      </c>
      <c r="AV8" s="8">
        <v>1.4273881898160688E-3</v>
      </c>
      <c r="AW8" s="8">
        <v>5.7608086337287881E-4</v>
      </c>
      <c r="AX8" s="8">
        <v>1.3744583299098223E-2</v>
      </c>
      <c r="AY8" s="8">
        <f ca="1"/>
        <v>1.3015133960233524E-3</v>
      </c>
      <c r="AZ8" s="8">
        <f ca="1"/>
        <v>1.532569643911136E-4</v>
      </c>
      <c r="BA8" s="8">
        <v>1.1225762136823979E-2</v>
      </c>
      <c r="BB8" s="8">
        <f ca="1"/>
        <v>5.4522607529251559E-6</v>
      </c>
      <c r="BC8" s="8">
        <v>1.7465808159371618E-3</v>
      </c>
      <c r="BE8" s="43">
        <v>14.663143514524025</v>
      </c>
      <c r="BF8" s="59">
        <v>18495.191701589822</v>
      </c>
      <c r="BG8" s="59">
        <v>21685.801192532606</v>
      </c>
      <c r="BH8" s="59">
        <v>34670.183109292229</v>
      </c>
      <c r="BI8" s="59">
        <v>67813.042429263718</v>
      </c>
      <c r="BJ8" s="59">
        <v>145154.26346193082</v>
      </c>
      <c r="BK8" s="59">
        <v>320684.21971753688</v>
      </c>
      <c r="BL8" s="59">
        <v>715490.9426995879</v>
      </c>
      <c r="BM8" s="59">
        <v>1000000000000000</v>
      </c>
      <c r="BN8" s="59">
        <v>1000000000000000</v>
      </c>
      <c r="BO8" s="59">
        <v>1000000000000000</v>
      </c>
      <c r="BP8" s="59">
        <v>1000000000000000</v>
      </c>
      <c r="BQ8" s="59">
        <v>1000000000000000</v>
      </c>
      <c r="BR8" s="59">
        <v>1000000000000000</v>
      </c>
      <c r="BS8" s="59">
        <v>1000000000000000</v>
      </c>
      <c r="BT8" s="59">
        <v>1000000000000000</v>
      </c>
      <c r="BU8" s="59">
        <v>1000000000000000</v>
      </c>
      <c r="BV8" s="59">
        <v>1000000000000000</v>
      </c>
      <c r="BW8" s="59">
        <v>1000000000000000</v>
      </c>
      <c r="BX8" s="59">
        <v>1000000000000000</v>
      </c>
      <c r="BY8" s="29">
        <v>1000000000000000</v>
      </c>
      <c r="CA8" s="43">
        <f ca="1"/>
        <v>67.167108290571178</v>
      </c>
      <c r="CB8" s="59">
        <v>35530.723944964113</v>
      </c>
      <c r="CC8" s="59">
        <v>23965.431955902815</v>
      </c>
      <c r="CD8" s="59">
        <v>22262.528882898067</v>
      </c>
      <c r="CE8" s="59">
        <v>21646.642599293275</v>
      </c>
      <c r="CF8" s="59">
        <v>21703.977503926963</v>
      </c>
      <c r="CG8" s="59">
        <v>22370.071209723137</v>
      </c>
      <c r="CH8" s="59">
        <v>23688.740814565619</v>
      </c>
      <c r="CI8" s="59">
        <v>25765.646000882949</v>
      </c>
      <c r="CJ8" s="59">
        <v>28759.152292577117</v>
      </c>
      <c r="CK8" s="59">
        <v>32883.501732230179</v>
      </c>
      <c r="CL8" s="59">
        <v>38418.388234986487</v>
      </c>
      <c r="CM8" s="59">
        <v>45723.541296398056</v>
      </c>
      <c r="CN8" s="59">
        <v>55258.416396842738</v>
      </c>
      <c r="CO8" s="59">
        <v>67607.80013615558</v>
      </c>
      <c r="CP8" s="59">
        <v>83514.63844650895</v>
      </c>
      <c r="CQ8" s="59">
        <v>103921.8768666313</v>
      </c>
      <c r="CR8" s="59">
        <v>130025.645839969</v>
      </c>
      <c r="CS8" s="59">
        <v>163342.78362862812</v>
      </c>
      <c r="CT8" s="59">
        <v>205796.51115081759</v>
      </c>
      <c r="CU8" s="29">
        <v>259825.1075887703</v>
      </c>
    </row>
    <row r="9" spans="1:99" x14ac:dyDescent="0.25">
      <c r="A9" s="46">
        <v>58.8</v>
      </c>
      <c r="B9" s="48" t="b">
        <v>1</v>
      </c>
      <c r="D9" s="11" t="s">
        <v>586</v>
      </c>
      <c r="E9" s="39">
        <f>MIN(_xlfn._xlws.FILTER(UV_Data,UV_Include))</f>
        <v>36.299999999999997</v>
      </c>
      <c r="G9" s="11" t="s">
        <v>776</v>
      </c>
      <c r="H9" s="53" t="s">
        <v>613</v>
      </c>
      <c r="I9" s="54">
        <f ca="1">$CI$29</f>
        <v>63.342105263157947</v>
      </c>
      <c r="J9" s="53" t="s">
        <v>777</v>
      </c>
      <c r="K9" s="54">
        <f ca="1">$CI$30</f>
        <v>0.90359556786703554</v>
      </c>
      <c r="L9" s="53"/>
      <c r="M9" s="54"/>
      <c r="N9" s="59" cm="1">
        <f t="array" aca="1" ref="N9" ca="1">NLL_Gamma(UV_Data,$I$9,$K$9,UV_Include)</f>
        <v>10925.711481685723</v>
      </c>
      <c r="O9" s="55">
        <v>2</v>
      </c>
      <c r="P9" s="54" cm="1">
        <f t="array" aca="1" ref="P9" ca="1">GoF_AIC($N$9,$O$9)</f>
        <v>21855.422963371446</v>
      </c>
      <c r="Q9" s="54" cm="1">
        <f t="array" aca="1" ref="Q9" ca="1">GoF_BIC($N$9,$O$9,UV_n)</f>
        <v>21867.387113121607</v>
      </c>
      <c r="R9" s="60" cm="1">
        <f t="array" aca="1" ref="R9" ca="1">GoF_Anderson_Darling(UV_Data,_xlfn.GAMMA.DIST(UV_Data,$I$9,1/$K$9,TRUE),UV_Include)</f>
        <v>78.045645982876977</v>
      </c>
      <c r="S9" s="14" cm="1">
        <f t="array" aca="1" ref="S9" ca="1">GoF_Kolmogorov_Smirnov(UV_Data,_xlfn.GAMMA.DIST(UV_Data,$I$9,1/$K$9,TRUE),UV_Include)</f>
        <v>0.11153033515703764</v>
      </c>
      <c r="U9" s="37">
        <v>52.515384615384605</v>
      </c>
      <c r="V9" s="37">
        <v>56.569230769230757</v>
      </c>
      <c r="W9" s="9">
        <v>170</v>
      </c>
      <c r="X9" s="8">
        <v>5.2277157235626343E-2</v>
      </c>
      <c r="Y9" s="8">
        <v>6.1059278432623681E-2</v>
      </c>
      <c r="Z9" s="8">
        <v>2.6637058167797711E-2</v>
      </c>
      <c r="AA9" s="8">
        <f ca="1"/>
        <v>2.1117929985302965E-2</v>
      </c>
      <c r="AB9" s="8">
        <f ca="1"/>
        <v>3.8444074248392773E-2</v>
      </c>
      <c r="AC9" s="8">
        <v>7.6429720017999303E-2</v>
      </c>
      <c r="AD9" s="8">
        <f ca="1"/>
        <v>1.1473186167783655E-2</v>
      </c>
      <c r="AE9" s="8">
        <v>5.6265687266166299E-2</v>
      </c>
      <c r="AG9" s="37">
        <v>45.465217391304336</v>
      </c>
      <c r="AH9" s="37">
        <v>47.75652173913042</v>
      </c>
      <c r="AI9" s="9">
        <v>41</v>
      </c>
      <c r="AJ9" s="8">
        <v>5.7905493900548494E-3</v>
      </c>
      <c r="AK9" s="8">
        <v>4.4116430755240538E-3</v>
      </c>
      <c r="AL9" s="8">
        <v>1.6881801272967067E-2</v>
      </c>
      <c r="AM9" s="8">
        <f ca="1"/>
        <v>3.5330832641433324E-3</v>
      </c>
      <c r="AN9" s="8">
        <f ca="1"/>
        <v>1.5823912804951005E-3</v>
      </c>
      <c r="AO9" s="8">
        <v>2.4471159936364617E-2</v>
      </c>
      <c r="AP9" s="8">
        <f ca="1"/>
        <v>2.0044890392147537E-4</v>
      </c>
      <c r="AQ9" s="8">
        <v>8.4372212463441794E-3</v>
      </c>
      <c r="AS9" s="37">
        <v>43.326666666666668</v>
      </c>
      <c r="AT9" s="37">
        <v>45.083333333333336</v>
      </c>
      <c r="AU9" s="9">
        <v>12</v>
      </c>
      <c r="AV9" s="8">
        <v>2.3537361416350738E-3</v>
      </c>
      <c r="AW9" s="8">
        <v>1.2978835382690427E-3</v>
      </c>
      <c r="AX9" s="8">
        <v>1.3400186045024243E-2</v>
      </c>
      <c r="AY9" s="8">
        <f ca="1"/>
        <v>1.787366347746587E-3</v>
      </c>
      <c r="AZ9" s="8">
        <f ca="1"/>
        <v>3.896465826968226E-4</v>
      </c>
      <c r="BA9" s="8">
        <v>1.4405864725159381E-2</v>
      </c>
      <c r="BB9" s="8">
        <f ca="1"/>
        <v>2.7432456749202859E-5</v>
      </c>
      <c r="BC9" s="8">
        <v>3.3183191356348529E-3</v>
      </c>
      <c r="BE9" s="43">
        <v>21.944715271786038</v>
      </c>
      <c r="BF9" s="59">
        <v>17926.860422932707</v>
      </c>
      <c r="BG9" s="59">
        <v>18279.624827817755</v>
      </c>
      <c r="BH9" s="59">
        <v>22712.505429551184</v>
      </c>
      <c r="BI9" s="59">
        <v>33367.813892511462</v>
      </c>
      <c r="BJ9" s="59">
        <v>54915.935089062732</v>
      </c>
      <c r="BK9" s="59">
        <v>96135.168934934118</v>
      </c>
      <c r="BL9" s="59">
        <v>173249.68303680053</v>
      </c>
      <c r="BM9" s="59">
        <v>316195.07405794068</v>
      </c>
      <c r="BN9" s="59">
        <v>580271.77682339842</v>
      </c>
      <c r="BO9" s="59">
        <v>1000000000000000</v>
      </c>
      <c r="BP9" s="59">
        <v>1000000000000000</v>
      </c>
      <c r="BQ9" s="59">
        <v>1000000000000000</v>
      </c>
      <c r="BR9" s="59">
        <v>1000000000000000</v>
      </c>
      <c r="BS9" s="59">
        <v>1000000000000000</v>
      </c>
      <c r="BT9" s="59">
        <v>1000000000000000</v>
      </c>
      <c r="BU9" s="59">
        <v>1000000000000000</v>
      </c>
      <c r="BV9" s="59">
        <v>1000000000000000</v>
      </c>
      <c r="BW9" s="59">
        <v>1000000000000000</v>
      </c>
      <c r="BX9" s="59">
        <v>1000000000000000</v>
      </c>
      <c r="BY9" s="29">
        <v>1000000000000000</v>
      </c>
      <c r="CA9" s="43">
        <f ca="1"/>
        <v>67.933589528177706</v>
      </c>
      <c r="CB9" s="59">
        <v>35530.718863356851</v>
      </c>
      <c r="CC9" s="59">
        <v>23949.069032091727</v>
      </c>
      <c r="CD9" s="59">
        <v>22190.169419329333</v>
      </c>
      <c r="CE9" s="59">
        <v>21463.622201428436</v>
      </c>
      <c r="CF9" s="59">
        <v>21335.529867359401</v>
      </c>
      <c r="CG9" s="59">
        <v>21714.640343469175</v>
      </c>
      <c r="CH9" s="59">
        <v>22609.189431924406</v>
      </c>
      <c r="CI9" s="59">
        <v>24077.721302056863</v>
      </c>
      <c r="CJ9" s="59">
        <v>26216.381053951518</v>
      </c>
      <c r="CK9" s="59">
        <v>29157.44217171994</v>
      </c>
      <c r="CL9" s="59">
        <v>33072.850689878651</v>
      </c>
      <c r="CM9" s="59">
        <v>38180.982966237825</v>
      </c>
      <c r="CN9" s="59">
        <v>44756.191119254734</v>
      </c>
      <c r="CO9" s="59">
        <v>53141.26880953247</v>
      </c>
      <c r="CP9" s="59">
        <v>63763.276213244913</v>
      </c>
      <c r="CQ9" s="59">
        <v>77153.394263435141</v>
      </c>
      <c r="CR9" s="59">
        <v>93971.7019396455</v>
      </c>
      <c r="CS9" s="59">
        <v>115038.01888423132</v>
      </c>
      <c r="CT9" s="59">
        <v>141370.24975873274</v>
      </c>
      <c r="CU9" s="29">
        <v>174232.02450118889</v>
      </c>
    </row>
    <row r="10" spans="1:99" x14ac:dyDescent="0.25">
      <c r="A10" s="46">
        <v>58.6</v>
      </c>
      <c r="B10" s="48" t="b">
        <v>1</v>
      </c>
      <c r="D10" s="11" t="s">
        <v>587</v>
      </c>
      <c r="E10" s="39">
        <f>MAX(_xlfn._xlws.FILTER(UV_Data,UV_Include))</f>
        <v>89</v>
      </c>
      <c r="G10" s="11" t="s">
        <v>610</v>
      </c>
      <c r="H10" s="53" t="s">
        <v>586</v>
      </c>
      <c r="I10" s="54">
        <f>_xlfn.LET(_xlpm.d,_xlfn._xlws.FILTER(UV_Data,UV_Include),MIN(_xlpm.d)-(MAX(_xlpm.d)-MIN(_xlpm.d))*0.001)</f>
        <v>36.247299999999996</v>
      </c>
      <c r="J10" s="53" t="s">
        <v>583</v>
      </c>
      <c r="K10" s="54">
        <f>IFERROR(_xlfn.MODE.SNGL(_xlfn._xlws.FILTER(UV_Data,UV_Include)),MEDIAN(_xlfn._xlws.FILTER(UV_Data,UV_Include)))</f>
        <v>73</v>
      </c>
      <c r="L10" s="53" t="s">
        <v>587</v>
      </c>
      <c r="M10" s="54">
        <f>_xlfn.LET(_xlpm.d,_xlfn._xlws.FILTER(UV_Data,UV_Include),MAX(_xlpm.d)+(MAX(_xlpm.d)-MIN(_xlpm.d))*0.001)</f>
        <v>89.052700000000002</v>
      </c>
      <c r="N10" s="59" cm="1">
        <f t="array" ref="N10">NLL_Triangular(UV_Data,$I$10,$K$10,$M$10,UV_Include)</f>
        <v>10740.37156749701</v>
      </c>
      <c r="O10" s="55">
        <v>3</v>
      </c>
      <c r="P10" s="54" cm="1">
        <f t="array" ref="P10">GoF_AIC($N$10,$O$10)</f>
        <v>21486.74313499402</v>
      </c>
      <c r="Q10" s="54" cm="1">
        <f t="array" ref="Q10">GoF_BIC($N$10,$O$10,UV_n)</f>
        <v>21504.689359619264</v>
      </c>
      <c r="R10" s="60"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7">
        <v>56.569230769230757</v>
      </c>
      <c r="V10" s="37">
        <v>60.623076923076908</v>
      </c>
      <c r="W10" s="9">
        <v>218</v>
      </c>
      <c r="X10" s="8">
        <v>9.1262432982295708E-2</v>
      </c>
      <c r="Y10" s="8">
        <v>0.10634196686706426</v>
      </c>
      <c r="Z10" s="8">
        <v>2.5121973893174054E-2</v>
      </c>
      <c r="AA10" s="8">
        <f ca="1"/>
        <v>3.596390370554934E-2</v>
      </c>
      <c r="AB10" s="8">
        <f ca="1"/>
        <v>8.4464910772041893E-2</v>
      </c>
      <c r="AC10" s="8">
        <v>9.3365177589016246E-2</v>
      </c>
      <c r="AD10" s="8">
        <f ca="1"/>
        <v>3.3625190494603927E-2</v>
      </c>
      <c r="AE10" s="8">
        <v>8.4148125895753212E-2</v>
      </c>
      <c r="AG10" s="37">
        <v>47.75652173913042</v>
      </c>
      <c r="AH10" s="37">
        <v>50.047826086956505</v>
      </c>
      <c r="AI10" s="9">
        <v>60</v>
      </c>
      <c r="AJ10" s="8">
        <v>9.9338637203018939E-3</v>
      </c>
      <c r="AK10" s="8">
        <v>9.297061917419705E-3</v>
      </c>
      <c r="AL10" s="8">
        <v>1.6332170036640836E-2</v>
      </c>
      <c r="AM10" s="8">
        <f ca="1"/>
        <v>5.1288802030956641E-3</v>
      </c>
      <c r="AN10" s="8">
        <f ca="1"/>
        <v>3.9351561671390868E-3</v>
      </c>
      <c r="AO10" s="8">
        <v>2.9881542411793471E-2</v>
      </c>
      <c r="AP10" s="8">
        <f ca="1"/>
        <v>6.9704007113502767E-4</v>
      </c>
      <c r="AQ10" s="8">
        <v>1.3713815066294594E-2</v>
      </c>
      <c r="AS10" s="37">
        <v>45.083333333333336</v>
      </c>
      <c r="AT10" s="37">
        <v>46.84</v>
      </c>
      <c r="AU10" s="9">
        <v>35</v>
      </c>
      <c r="AV10" s="8">
        <v>3.7517985204268793E-3</v>
      </c>
      <c r="AW10" s="8">
        <v>2.6403475163293819E-3</v>
      </c>
      <c r="AX10" s="8">
        <v>1.306441833366051E-2</v>
      </c>
      <c r="AY10" s="8">
        <f ca="1"/>
        <v>2.4229591712774008E-3</v>
      </c>
      <c r="AZ10" s="8">
        <f ca="1"/>
        <v>8.9887406223275587E-4</v>
      </c>
      <c r="BA10" s="8">
        <v>1.7585967313494787E-2</v>
      </c>
      <c r="BB10" s="8">
        <f ca="1"/>
        <v>9.896088447062398E-5</v>
      </c>
      <c r="BC10" s="8">
        <v>5.491765263683601E-3</v>
      </c>
      <c r="BE10" s="43">
        <v>29.226287029048052</v>
      </c>
      <c r="BF10" s="59">
        <v>17653.94893549609</v>
      </c>
      <c r="BG10" s="59">
        <v>16817.416240494858</v>
      </c>
      <c r="BH10" s="59">
        <v>18198.265100712757</v>
      </c>
      <c r="BI10" s="59">
        <v>22095.538838866156</v>
      </c>
      <c r="BJ10" s="59">
        <v>29621.106955577005</v>
      </c>
      <c r="BK10" s="59">
        <v>42728.126229877591</v>
      </c>
      <c r="BL10" s="59">
        <v>64613.57130046621</v>
      </c>
      <c r="BM10" s="59">
        <v>100437.21210912988</v>
      </c>
      <c r="BN10" s="59">
        <v>158504.3309551499</v>
      </c>
      <c r="BO10" s="59">
        <v>252187.70132021554</v>
      </c>
      <c r="BP10" s="59">
        <v>403046.13849086093</v>
      </c>
      <c r="BQ10" s="59">
        <v>1000000000000000</v>
      </c>
      <c r="BR10" s="59">
        <v>1000000000000000</v>
      </c>
      <c r="BS10" s="59">
        <v>1000000000000000</v>
      </c>
      <c r="BT10" s="59">
        <v>1000000000000000</v>
      </c>
      <c r="BU10" s="59">
        <v>1000000000000000</v>
      </c>
      <c r="BV10" s="59">
        <v>1000000000000000</v>
      </c>
      <c r="BW10" s="59">
        <v>1000000000000000</v>
      </c>
      <c r="BX10" s="59">
        <v>1000000000000000</v>
      </c>
      <c r="BY10" s="29">
        <v>1000000000000000</v>
      </c>
      <c r="CA10" s="43">
        <f ca="1"/>
        <v>68.700070765784233</v>
      </c>
      <c r="CB10" s="59">
        <v>35530.71554941652</v>
      </c>
      <c r="CC10" s="59">
        <v>23938.498663522983</v>
      </c>
      <c r="CD10" s="59">
        <v>22143.896932633485</v>
      </c>
      <c r="CE10" s="59">
        <v>21347.840144000533</v>
      </c>
      <c r="CF10" s="59">
        <v>21105.092102613587</v>
      </c>
      <c r="CG10" s="59">
        <v>21309.625558246007</v>
      </c>
      <c r="CH10" s="59">
        <v>21950.480421756525</v>
      </c>
      <c r="CI10" s="59">
        <v>23061.32807445959</v>
      </c>
      <c r="CJ10" s="59">
        <v>24706.162462708489</v>
      </c>
      <c r="CK10" s="59">
        <v>26975.788043574157</v>
      </c>
      <c r="CL10" s="59">
        <v>29988.769151250464</v>
      </c>
      <c r="CM10" s="59">
        <v>33894.889529703469</v>
      </c>
      <c r="CN10" s="59">
        <v>38880.509004384148</v>
      </c>
      <c r="CO10" s="59">
        <v>45175.713832466972</v>
      </c>
      <c r="CP10" s="59">
        <v>53063.401660472729</v>
      </c>
      <c r="CQ10" s="59">
        <v>62890.595471612309</v>
      </c>
      <c r="CR10" s="59">
        <v>75082.406730986011</v>
      </c>
      <c r="CS10" s="59">
        <v>90159.19329535836</v>
      </c>
      <c r="CT10" s="59">
        <v>108757.59691884914</v>
      </c>
      <c r="CU10" s="29">
        <v>131656.30821334652</v>
      </c>
    </row>
    <row r="11" spans="1:99" x14ac:dyDescent="0.25">
      <c r="A11" s="46">
        <v>58.1</v>
      </c>
      <c r="B11" s="48" t="b">
        <v>1</v>
      </c>
      <c r="D11" s="11" t="s">
        <v>588</v>
      </c>
      <c r="E11" s="39">
        <f>_xlfn.LET(_xlpm.d,_xlfn._xlws.FILTER(UV_Data,UV_Include),MAX(_xlpm.d)-MIN(_xlpm.d))</f>
        <v>52.7</v>
      </c>
      <c r="G11" s="11" t="s">
        <v>778</v>
      </c>
      <c r="H11" s="53" t="s">
        <v>779</v>
      </c>
      <c r="I11" s="54">
        <f ca="1">$CI$55</f>
        <v>8.063157894736845</v>
      </c>
      <c r="J11" s="53" t="s">
        <v>780</v>
      </c>
      <c r="K11" s="54">
        <f ca="1">$CI$56</f>
        <v>3.5108033240997218</v>
      </c>
      <c r="L11" s="53"/>
      <c r="M11" s="54"/>
      <c r="N11" s="59"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5">
        <v>2</v>
      </c>
      <c r="P11" s="54" cm="1">
        <f t="array" aca="1" ref="P11" ca="1">GoF_AIC($N$11,$O$11)</f>
        <v>22899.619292240684</v>
      </c>
      <c r="Q11" s="54" cm="1">
        <f t="array" aca="1" ref="Q11" ca="1">GoF_BIC($N$11,$O$11,UV_n)</f>
        <v>22911.583441990846</v>
      </c>
      <c r="R11" s="6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7">
        <v>60.623076923076908</v>
      </c>
      <c r="V11" s="37">
        <v>64.67692307692306</v>
      </c>
      <c r="W11" s="9">
        <v>237</v>
      </c>
      <c r="X11" s="8">
        <v>0.13327680461599717</v>
      </c>
      <c r="Y11" s="8">
        <v>0.14487140873136675</v>
      </c>
      <c r="Z11" s="8">
        <v>2.3693065815064029E-2</v>
      </c>
      <c r="AA11" s="8">
        <f ca="1"/>
        <v>5.7745593894140496E-2</v>
      </c>
      <c r="AB11" s="8">
        <f ca="1"/>
        <v>0.13886081769642794</v>
      </c>
      <c r="AC11" s="8">
        <v>0.11030063516003313</v>
      </c>
      <c r="AD11" s="8">
        <f ca="1"/>
        <v>7.514451127749211E-2</v>
      </c>
      <c r="AE11" s="8">
        <v>0.11230959091232581</v>
      </c>
      <c r="AG11" s="37">
        <v>50.047826086956505</v>
      </c>
      <c r="AH11" s="37">
        <v>52.339130434782589</v>
      </c>
      <c r="AI11" s="9">
        <v>68</v>
      </c>
      <c r="AJ11" s="8">
        <v>1.6087868282984863E-2</v>
      </c>
      <c r="AK11" s="8">
        <v>1.7178716958583366E-2</v>
      </c>
      <c r="AL11" s="8">
        <v>1.5800433484125853E-2</v>
      </c>
      <c r="AM11" s="8">
        <f ca="1"/>
        <v>7.3040967120653975E-3</v>
      </c>
      <c r="AN11" s="8">
        <f ca="1"/>
        <v>8.5529055511934134E-3</v>
      </c>
      <c r="AO11" s="8">
        <v>3.5291924887222298E-2</v>
      </c>
      <c r="AP11" s="8">
        <f ca="1"/>
        <v>1.9202008312859324E-3</v>
      </c>
      <c r="AQ11" s="8">
        <v>2.025972172509825E-2</v>
      </c>
      <c r="AS11" s="37">
        <v>46.84</v>
      </c>
      <c r="AT11" s="37">
        <v>48.596666666666671</v>
      </c>
      <c r="AU11" s="9">
        <v>38</v>
      </c>
      <c r="AV11" s="8">
        <v>5.7807922207435223E-3</v>
      </c>
      <c r="AW11" s="8">
        <v>4.8993964332053981E-3</v>
      </c>
      <c r="AX11" s="8">
        <v>1.2737063935038762E-2</v>
      </c>
      <c r="AY11" s="8">
        <f ca="1"/>
        <v>3.2446963680861814E-3</v>
      </c>
      <c r="AZ11" s="8">
        <f ca="1"/>
        <v>1.8950510771199285E-3</v>
      </c>
      <c r="BA11" s="8">
        <v>2.0766069901830178E-2</v>
      </c>
      <c r="BB11" s="8">
        <f ca="1"/>
        <v>2.8414984287379439E-4</v>
      </c>
      <c r="BC11" s="8">
        <v>8.2790982898038809E-3</v>
      </c>
      <c r="BE11" s="43">
        <v>36.507858786310067</v>
      </c>
      <c r="BF11" s="59">
        <v>17506.463881220705</v>
      </c>
      <c r="BG11" s="59">
        <v>16085.532389140935</v>
      </c>
      <c r="BH11" s="59">
        <v>16125.122626558992</v>
      </c>
      <c r="BI11" s="59">
        <v>17387.449156430546</v>
      </c>
      <c r="BJ11" s="59">
        <v>20088.442187528948</v>
      </c>
      <c r="BK11" s="59">
        <v>24692.119669669293</v>
      </c>
      <c r="BL11" s="59">
        <v>31928.219245958702</v>
      </c>
      <c r="BM11" s="59">
        <v>42878.753397772627</v>
      </c>
      <c r="BN11" s="59">
        <v>59122.077472154066</v>
      </c>
      <c r="BO11" s="59">
        <v>82949.494171798826</v>
      </c>
      <c r="BP11" s="59">
        <v>117683.95555448846</v>
      </c>
      <c r="BQ11" s="59">
        <v>168146.56648652599</v>
      </c>
      <c r="BR11" s="59">
        <v>241338.87738021699</v>
      </c>
      <c r="BS11" s="59">
        <v>347441.29449030344</v>
      </c>
      <c r="BT11" s="59">
        <v>1000000000000000</v>
      </c>
      <c r="BU11" s="59">
        <v>1000000000000000</v>
      </c>
      <c r="BV11" s="59">
        <v>1000000000000000</v>
      </c>
      <c r="BW11" s="59">
        <v>1000000000000000</v>
      </c>
      <c r="BX11" s="59">
        <v>1000000000000000</v>
      </c>
      <c r="BY11" s="29">
        <v>1000000000000000</v>
      </c>
      <c r="CA11" s="43">
        <f ca="1"/>
        <v>69.46655200339076</v>
      </c>
      <c r="CB11" s="59">
        <v>35530.713145795999</v>
      </c>
      <c r="CC11" s="59">
        <v>23930.885016016255</v>
      </c>
      <c r="CD11" s="59">
        <v>22110.813412683045</v>
      </c>
      <c r="CE11" s="59">
        <v>21265.706093050539</v>
      </c>
      <c r="CF11" s="59">
        <v>20942.971148617831</v>
      </c>
      <c r="CG11" s="59">
        <v>21027.153689802912</v>
      </c>
      <c r="CH11" s="59">
        <v>21495.242728830759</v>
      </c>
      <c r="CI11" s="59">
        <v>22365.542635895497</v>
      </c>
      <c r="CJ11" s="59">
        <v>23682.49441833458</v>
      </c>
      <c r="CK11" s="59">
        <v>25512.072726308739</v>
      </c>
      <c r="CL11" s="59">
        <v>27941.368155179061</v>
      </c>
      <c r="CM11" s="59">
        <v>31080.335127815859</v>
      </c>
      <c r="CN11" s="59">
        <v>35065.00714872143</v>
      </c>
      <c r="CO11" s="59">
        <v>40061.970034026548</v>
      </c>
      <c r="CP11" s="59">
        <v>46274.102355033247</v>
      </c>
      <c r="CQ11" s="59">
        <v>53947.713834588947</v>
      </c>
      <c r="CR11" s="59">
        <v>63381.298635083454</v>
      </c>
      <c r="CS11" s="59">
        <v>74936.196706166695</v>
      </c>
      <c r="CT11" s="59">
        <v>89049.534730955274</v>
      </c>
      <c r="CU11" s="29">
        <v>106249.9057819281</v>
      </c>
    </row>
    <row r="12" spans="1:99" x14ac:dyDescent="0.25">
      <c r="A12" s="46">
        <v>57.5</v>
      </c>
      <c r="B12" s="48" t="b">
        <v>1</v>
      </c>
      <c r="D12" s="11" t="s">
        <v>238</v>
      </c>
      <c r="E12" s="39" cm="1">
        <f t="array" ref="E12">INDEX(Skewness(UV_Data,UV_Include),1)</f>
        <v>-0.6386047358773721</v>
      </c>
      <c r="G12" s="12" t="s">
        <v>611</v>
      </c>
      <c r="H12" s="19" t="s">
        <v>586</v>
      </c>
      <c r="I12" s="27">
        <f>_xlfn.LET(_xlpm.d,_xlfn._xlws.FILTER(UV_Data,UV_Include),MIN(_xlpm.d)-(MAX(_xlpm.d)-MIN(_xlpm.d))*0.001)</f>
        <v>36.247299999999996</v>
      </c>
      <c r="J12" s="19" t="s">
        <v>583</v>
      </c>
      <c r="K12" s="27">
        <f>IFERROR(_xlfn.MODE.SNGL(_xlfn._xlws.FILTER(UV_Data,UV_Include)),MEDIAN(_xlfn._xlws.FILTER(UV_Data,UV_Include)))</f>
        <v>73</v>
      </c>
      <c r="L12" s="19" t="s">
        <v>587</v>
      </c>
      <c r="M12" s="27">
        <f>_xlfn.LET(_xlpm.d,_xlfn._xlws.FILTER(UV_Data,UV_Include),MAX(_xlpm.d)+(MAX(_xlpm.d)-MIN(_xlpm.d))*0.001)</f>
        <v>89.052700000000002</v>
      </c>
      <c r="N12" s="40" cm="1">
        <f t="array" ref="N12">NLL_BetaPERT(UV_Data,$I$12,$K$12,$M$12,UV_Include)</f>
        <v>10677.665931320744</v>
      </c>
      <c r="O12" s="13">
        <v>3</v>
      </c>
      <c r="P12" s="27" cm="1">
        <f t="array" ref="P12">GoF_AIC($N$12,$O$12)</f>
        <v>21361.331862641488</v>
      </c>
      <c r="Q12" s="27" cm="1">
        <f t="array" ref="Q12">GoF_BIC($N$12,$O$12,UV_n)</f>
        <v>21379.278087266732</v>
      </c>
      <c r="R12" s="49"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7">
        <v>64.67692307692306</v>
      </c>
      <c r="V12" s="37">
        <v>68.730769230769212</v>
      </c>
      <c r="W12" s="9">
        <v>351</v>
      </c>
      <c r="X12" s="8">
        <v>0.16281993415941592</v>
      </c>
      <c r="Y12" s="8">
        <v>0.16100242684060423</v>
      </c>
      <c r="Z12" s="8">
        <v>2.2345432333622406E-2</v>
      </c>
      <c r="AA12" s="8">
        <f ca="1"/>
        <v>8.6757843481379104E-2</v>
      </c>
      <c r="AB12" s="8">
        <f ca="1"/>
        <v>0.17687617051035903</v>
      </c>
      <c r="AC12" s="8">
        <v>0.12723609273104997</v>
      </c>
      <c r="AD12" s="8">
        <f ca="1"/>
        <v>0.13429343870247179</v>
      </c>
      <c r="AE12" s="8">
        <v>0.13631196676962831</v>
      </c>
      <c r="AG12" s="37">
        <v>52.339130434782589</v>
      </c>
      <c r="AH12" s="37">
        <v>54.630434782608674</v>
      </c>
      <c r="AI12" s="9">
        <v>93</v>
      </c>
      <c r="AJ12" s="8">
        <v>2.4595803487217231E-2</v>
      </c>
      <c r="AK12" s="8">
        <v>2.8262847750644998E-2</v>
      </c>
      <c r="AL12" s="8">
        <v>1.5286009007143164E-2</v>
      </c>
      <c r="AM12" s="8">
        <f ca="1"/>
        <v>1.0212439124392011E-2</v>
      </c>
      <c r="AN12" s="8">
        <f ca="1"/>
        <v>1.6435502545063266E-2</v>
      </c>
      <c r="AO12" s="8">
        <v>4.0702307362651124E-2</v>
      </c>
      <c r="AP12" s="8">
        <f ca="1"/>
        <v>4.4549075553267665E-3</v>
      </c>
      <c r="AQ12" s="8">
        <v>2.7905044602744296E-2</v>
      </c>
      <c r="AS12" s="37">
        <v>48.596666666666671</v>
      </c>
      <c r="AT12" s="37">
        <v>50.353333333333339</v>
      </c>
      <c r="AU12" s="9">
        <v>35</v>
      </c>
      <c r="AV12" s="8">
        <v>8.609965131299609E-3</v>
      </c>
      <c r="AW12" s="8">
        <v>8.3660747085348135E-3</v>
      </c>
      <c r="AX12" s="8">
        <v>1.2417912037251955E-2</v>
      </c>
      <c r="AY12" s="8">
        <f ca="1"/>
        <v>4.2949972732833769E-3</v>
      </c>
      <c r="AZ12" s="8">
        <f ca="1"/>
        <v>3.6747063993667951E-3</v>
      </c>
      <c r="BA12" s="8">
        <v>2.3946172490165604E-2</v>
      </c>
      <c r="BB12" s="8">
        <f ca="1"/>
        <v>6.9064988047249992E-4</v>
      </c>
      <c r="BC12" s="8">
        <v>1.1664949493637986E-2</v>
      </c>
      <c r="BE12" s="43">
        <v>43.789430543572081</v>
      </c>
      <c r="BF12" s="59">
        <v>17423.140667993357</v>
      </c>
      <c r="BG12" s="59">
        <v>15694.817413971983</v>
      </c>
      <c r="BH12" s="59">
        <v>15085.385323079558</v>
      </c>
      <c r="BI12" s="59">
        <v>15181.668726761714</v>
      </c>
      <c r="BJ12" s="59">
        <v>15938.66977089528</v>
      </c>
      <c r="BK12" s="59">
        <v>17433.092790647785</v>
      </c>
      <c r="BL12" s="59">
        <v>19820.778456568492</v>
      </c>
      <c r="BM12" s="59">
        <v>23334.557310323864</v>
      </c>
      <c r="BN12" s="59">
        <v>28297.618102730121</v>
      </c>
      <c r="BO12" s="59">
        <v>35147.511915639145</v>
      </c>
      <c r="BP12" s="59">
        <v>44470.983482773489</v>
      </c>
      <c r="BQ12" s="59">
        <v>57051.96919235844</v>
      </c>
      <c r="BR12" s="59">
        <v>73936.68291479566</v>
      </c>
      <c r="BS12" s="59">
        <v>96521.405352914502</v>
      </c>
      <c r="BT12" s="59">
        <v>126670.71743192758</v>
      </c>
      <c r="BU12" s="59">
        <v>166876.72843021553</v>
      </c>
      <c r="BV12" s="59">
        <v>220473.63345510178</v>
      </c>
      <c r="BW12" s="59">
        <v>291927.06401682069</v>
      </c>
      <c r="BX12" s="59">
        <v>1000000000000000</v>
      </c>
      <c r="BY12" s="29">
        <v>1000000000000000</v>
      </c>
      <c r="CA12" s="43">
        <f ca="1"/>
        <v>70.233033240997287</v>
      </c>
      <c r="CB12" s="59">
        <v>35530.711290192237</v>
      </c>
      <c r="CC12" s="59">
        <v>23925.039495030494</v>
      </c>
      <c r="CD12" s="59">
        <v>22085.560702432056</v>
      </c>
      <c r="CE12" s="59">
        <v>21203.39842741493</v>
      </c>
      <c r="CF12" s="59">
        <v>20820.780541385808</v>
      </c>
      <c r="CG12" s="59">
        <v>20815.699610332602</v>
      </c>
      <c r="CH12" s="59">
        <v>21156.876396124477</v>
      </c>
      <c r="CI12" s="59">
        <v>21852.205054677361</v>
      </c>
      <c r="CJ12" s="59">
        <v>22933.045765296552</v>
      </c>
      <c r="CK12" s="59">
        <v>24448.966664750864</v>
      </c>
      <c r="CL12" s="59">
        <v>26466.515081276339</v>
      </c>
      <c r="CM12" s="59">
        <v>29069.961968314095</v>
      </c>
      <c r="CN12" s="59">
        <v>32363.276589548466</v>
      </c>
      <c r="CO12" s="59">
        <v>36473.067064843694</v>
      </c>
      <c r="CP12" s="59">
        <v>41552.428442005643</v>
      </c>
      <c r="CQ12" s="59">
        <v>47785.746036295102</v>
      </c>
      <c r="CR12" s="59">
        <v>55394.56906947845</v>
      </c>
      <c r="CS12" s="59">
        <v>64644.722693739612</v>
      </c>
      <c r="CT12" s="59">
        <v>75854.876459533451</v>
      </c>
      <c r="CU12" s="29">
        <v>89406.840073388434</v>
      </c>
    </row>
    <row r="13" spans="1:99" x14ac:dyDescent="0.25">
      <c r="A13" s="46">
        <v>57.3</v>
      </c>
      <c r="B13" s="48" t="b">
        <v>1</v>
      </c>
      <c r="D13" s="11" t="s">
        <v>244</v>
      </c>
      <c r="E13" s="39" cm="1">
        <f t="array" ref="E13">INDEX(Kurtosis(UV_Data,UV_Include),1)</f>
        <v>-0.23447739417962499</v>
      </c>
      <c r="U13" s="37">
        <v>68.730769230769212</v>
      </c>
      <c r="V13" s="37">
        <v>72.784615384615364</v>
      </c>
      <c r="W13" s="9">
        <v>396</v>
      </c>
      <c r="X13" s="8">
        <v>0.16640076923874386</v>
      </c>
      <c r="Y13" s="8">
        <v>0.15095754585468457</v>
      </c>
      <c r="Z13" s="8">
        <v>2.1074450646190068E-2</v>
      </c>
      <c r="AA13" s="8">
        <f ca="1"/>
        <v>0.12027857595948699</v>
      </c>
      <c r="AB13" s="8">
        <f ca="1"/>
        <v>0.17969350083546676</v>
      </c>
      <c r="AC13" s="8">
        <v>0.14417155030206696</v>
      </c>
      <c r="AD13" s="8">
        <f ca="1"/>
        <v>0.19498579810029532</v>
      </c>
      <c r="AE13" s="8">
        <v>0.15115278422534389</v>
      </c>
      <c r="AG13" s="37">
        <v>54.630434782608674</v>
      </c>
      <c r="AH13" s="37">
        <v>56.921739130434759</v>
      </c>
      <c r="AI13" s="9">
        <v>109</v>
      </c>
      <c r="AJ13" s="8">
        <v>3.5498175242311372E-2</v>
      </c>
      <c r="AK13" s="8">
        <v>4.1951107893519822E-2</v>
      </c>
      <c r="AL13" s="8">
        <v>1.4788332965751438E-2</v>
      </c>
      <c r="AM13" s="8">
        <f ca="1"/>
        <v>1.4024291699652157E-2</v>
      </c>
      <c r="AN13" s="8">
        <f ca="1"/>
        <v>2.8207824791125748E-2</v>
      </c>
      <c r="AO13" s="8">
        <v>4.6112689838079979E-2</v>
      </c>
      <c r="AP13" s="8">
        <f ca="1"/>
        <v>9.0453389209749265E-3</v>
      </c>
      <c r="AQ13" s="8">
        <v>3.6402088782962319E-2</v>
      </c>
      <c r="AS13" s="37">
        <v>50.353333333333339</v>
      </c>
      <c r="AT13" s="37">
        <v>52.110000000000007</v>
      </c>
      <c r="AU13" s="9">
        <v>61</v>
      </c>
      <c r="AV13" s="8">
        <v>1.2396002706863023E-2</v>
      </c>
      <c r="AW13" s="8">
        <v>1.3248896439582981E-2</v>
      </c>
      <c r="AX13" s="8">
        <v>1.2106757110697197E-2</v>
      </c>
      <c r="AY13" s="8">
        <f ca="1"/>
        <v>5.6223497600836683E-3</v>
      </c>
      <c r="AZ13" s="8">
        <f ca="1"/>
        <v>6.5917928382919436E-3</v>
      </c>
      <c r="BA13" s="8">
        <v>2.7126275078500989E-2</v>
      </c>
      <c r="BB13" s="8">
        <f ca="1"/>
        <v>1.4776701925769198E-3</v>
      </c>
      <c r="BC13" s="8">
        <v>1.5609147456696268E-2</v>
      </c>
      <c r="BE13" s="43">
        <v>51.071002300834095</v>
      </c>
      <c r="BF13" s="59">
        <v>17376.492211396588</v>
      </c>
      <c r="BG13" s="59">
        <v>15485.259103897186</v>
      </c>
      <c r="BH13" s="59">
        <v>14553.131485354375</v>
      </c>
      <c r="BI13" s="59">
        <v>14107.952679521915</v>
      </c>
      <c r="BJ13" s="59">
        <v>14024.889199526087</v>
      </c>
      <c r="BK13" s="59">
        <v>14272.679594144291</v>
      </c>
      <c r="BL13" s="59">
        <v>14861.260214701326</v>
      </c>
      <c r="BM13" s="59">
        <v>15826.392087052334</v>
      </c>
      <c r="BN13" s="59">
        <v>17225.187031628462</v>
      </c>
      <c r="BO13" s="59">
        <v>19136.034060392903</v>
      </c>
      <c r="BP13" s="59">
        <v>21660.924175508106</v>
      </c>
      <c r="BQ13" s="59">
        <v>24929.541514788576</v>
      </c>
      <c r="BR13" s="59">
        <v>29105.013288530143</v>
      </c>
      <c r="BS13" s="59">
        <v>34391.468416021824</v>
      </c>
      <c r="BT13" s="59">
        <v>41043.724575226144</v>
      </c>
      <c r="BU13" s="59">
        <v>49379.571974018661</v>
      </c>
      <c r="BV13" s="59">
        <v>59795.279792300331</v>
      </c>
      <c r="BW13" s="59">
        <v>72785.136080753568</v>
      </c>
      <c r="BX13" s="59">
        <v>88966.058709065808</v>
      </c>
      <c r="BY13" s="29">
        <v>109108.59890262569</v>
      </c>
      <c r="CA13" s="43">
        <f ca="1"/>
        <v>70.999514478603814</v>
      </c>
      <c r="CB13" s="59">
        <v>35530.709797315387</v>
      </c>
      <c r="CC13" s="59">
        <v>23920.358006323888</v>
      </c>
      <c r="CD13" s="59">
        <v>22065.433816925699</v>
      </c>
      <c r="CE13" s="59">
        <v>21153.989580666948</v>
      </c>
      <c r="CF13" s="59">
        <v>20724.401139766498</v>
      </c>
      <c r="CG13" s="59">
        <v>20649.841588434072</v>
      </c>
      <c r="CH13" s="59">
        <v>20893.015305238467</v>
      </c>
      <c r="CI13" s="59">
        <v>21454.32118363084</v>
      </c>
      <c r="CJ13" s="59">
        <v>22355.799076361185</v>
      </c>
      <c r="CK13" s="59">
        <v>23635.447038981401</v>
      </c>
      <c r="CL13" s="59">
        <v>25345.471953356762</v>
      </c>
      <c r="CM13" s="59">
        <v>27552.396215574718</v>
      </c>
      <c r="CN13" s="59">
        <v>30338.251703590264</v>
      </c>
      <c r="CO13" s="59">
        <v>33802.56518241606</v>
      </c>
      <c r="CP13" s="59">
        <v>38065.038537450753</v>
      </c>
      <c r="CQ13" s="59">
        <v>43268.925016890549</v>
      </c>
      <c r="CR13" s="59">
        <v>49585.159891671799</v>
      </c>
      <c r="CS13" s="59">
        <v>57217.344779463543</v>
      </c>
      <c r="CT13" s="59">
        <v>66407.720027281437</v>
      </c>
      <c r="CU13" s="29">
        <v>77444.294344732727</v>
      </c>
    </row>
    <row r="14" spans="1:99" x14ac:dyDescent="0.25">
      <c r="A14" s="46">
        <v>57.3</v>
      </c>
      <c r="B14" s="48" t="b">
        <v>1</v>
      </c>
      <c r="D14" s="11" t="s">
        <v>589</v>
      </c>
      <c r="E14" s="15">
        <f>COUNT(_xlfn._xlws.FILTER(UV_Data,UV_Include))</f>
        <v>2928</v>
      </c>
      <c r="G14" t="str">
        <f>W2&amp;" Method Histogram"</f>
        <v>Sturges Method Histogram</v>
      </c>
      <c r="U14" s="37">
        <v>72.784615384615364</v>
      </c>
      <c r="V14" s="37">
        <v>76.838461538461516</v>
      </c>
      <c r="W14" s="9">
        <v>754</v>
      </c>
      <c r="X14" s="8">
        <v>0.14226507676377242</v>
      </c>
      <c r="Y14" s="8">
        <v>0.12270244200902125</v>
      </c>
      <c r="Z14" s="8">
        <v>1.9875760889639826E-2</v>
      </c>
      <c r="AA14" s="8">
        <f ca="1"/>
        <v>0.15053371139471866</v>
      </c>
      <c r="AB14" s="8">
        <f ca="1"/>
        <v>0.14919411178982811</v>
      </c>
      <c r="AC14" s="8">
        <v>0.13613364385770932</v>
      </c>
      <c r="AD14" s="8">
        <f ca="1"/>
        <v>0.22652934771790617</v>
      </c>
      <c r="AE14" s="8">
        <v>0.15165087287642898</v>
      </c>
      <c r="AG14" s="37">
        <v>56.921739130434759</v>
      </c>
      <c r="AH14" s="37">
        <v>59.213043478260843</v>
      </c>
      <c r="AI14" s="9">
        <v>140</v>
      </c>
      <c r="AJ14" s="8">
        <v>4.836529042650474E-2</v>
      </c>
      <c r="AK14" s="8">
        <v>5.6820089029149326E-2</v>
      </c>
      <c r="AL14" s="8">
        <v>1.4306860070783411E-2</v>
      </c>
      <c r="AM14" s="8">
        <f ca="1"/>
        <v>1.8915049520493533E-2</v>
      </c>
      <c r="AN14" s="8">
        <f ca="1"/>
        <v>4.3626959867519917E-2</v>
      </c>
      <c r="AO14" s="8">
        <v>5.1523072313508833E-2</v>
      </c>
      <c r="AP14" s="8">
        <f ca="1"/>
        <v>1.6485080758602038E-2</v>
      </c>
      <c r="AQ14" s="8">
        <v>4.5434325212165186E-2</v>
      </c>
      <c r="AS14" s="37">
        <v>52.110000000000007</v>
      </c>
      <c r="AT14" s="37">
        <v>53.866666666666674</v>
      </c>
      <c r="AU14" s="9">
        <v>69</v>
      </c>
      <c r="AV14" s="8">
        <v>1.7251553940714572E-2</v>
      </c>
      <c r="AW14" s="8">
        <v>1.9593142842205251E-2</v>
      </c>
      <c r="AX14" s="8">
        <v>1.1803398775713014E-2</v>
      </c>
      <c r="AY14" s="8">
        <f ca="1"/>
        <v>7.2808956861375659E-3</v>
      </c>
      <c r="AZ14" s="8">
        <f ca="1"/>
        <v>1.0995496925551405E-2</v>
      </c>
      <c r="BA14" s="8">
        <v>3.0306377666836415E-2</v>
      </c>
      <c r="BB14" s="8">
        <f ca="1"/>
        <v>2.856918695952291E-3</v>
      </c>
      <c r="BC14" s="8">
        <v>2.0048990020968771E-2</v>
      </c>
      <c r="BE14" s="43">
        <v>58.35257405809611</v>
      </c>
      <c r="BF14" s="59">
        <v>17352.400316668951</v>
      </c>
      <c r="BG14" s="59">
        <v>15380.272446338906</v>
      </c>
      <c r="BH14" s="59">
        <v>14295.159313521692</v>
      </c>
      <c r="BI14" s="59">
        <v>13605.841144933946</v>
      </c>
      <c r="BJ14" s="59">
        <v>13163.696275988348</v>
      </c>
      <c r="BK14" s="59">
        <v>12907.761987244221</v>
      </c>
      <c r="BL14" s="59">
        <v>12810.873255438946</v>
      </c>
      <c r="BM14" s="59">
        <v>12862.426996324155</v>
      </c>
      <c r="BN14" s="59">
        <v>13061.573441396524</v>
      </c>
      <c r="BO14" s="59">
        <v>13414.214023132774</v>
      </c>
      <c r="BP14" s="59">
        <v>13931.650414005224</v>
      </c>
      <c r="BQ14" s="59">
        <v>14630.058890000859</v>
      </c>
      <c r="BR14" s="59">
        <v>15530.437634787966</v>
      </c>
      <c r="BS14" s="59">
        <v>16658.867332535141</v>
      </c>
      <c r="BT14" s="59">
        <v>18047.013070605546</v>
      </c>
      <c r="BU14" s="59">
        <v>19732.839885383935</v>
      </c>
      <c r="BV14" s="59">
        <v>21761.53942432741</v>
      </c>
      <c r="BW14" s="59">
        <v>24186.68156082074</v>
      </c>
      <c r="BX14" s="59">
        <v>27071.617245516063</v>
      </c>
      <c r="BY14" s="29">
        <v>30491.169890082707</v>
      </c>
      <c r="CA14" s="43">
        <f ca="1"/>
        <v>71.765995716210341</v>
      </c>
      <c r="CB14" s="59">
        <v>35530.708560438034</v>
      </c>
      <c r="CC14" s="59">
        <v>23916.494350936762</v>
      </c>
      <c r="CD14" s="59">
        <v>22048.890988198869</v>
      </c>
      <c r="CE14" s="59">
        <v>21113.553934068153</v>
      </c>
      <c r="CF14" s="59">
        <v>20645.88131688011</v>
      </c>
      <c r="CG14" s="59">
        <v>20515.355410350745</v>
      </c>
      <c r="CH14" s="59">
        <v>20680.115393738644</v>
      </c>
      <c r="CI14" s="59">
        <v>21134.924130158746</v>
      </c>
      <c r="CJ14" s="59">
        <v>21894.875491045943</v>
      </c>
      <c r="CK14" s="59">
        <v>22989.420758449582</v>
      </c>
      <c r="CL14" s="59">
        <v>24460.265743698303</v>
      </c>
      <c r="CM14" s="59">
        <v>26361.048086419483</v>
      </c>
      <c r="CN14" s="59">
        <v>28758.009982344407</v>
      </c>
      <c r="CO14" s="59">
        <v>31731.351220309414</v>
      </c>
      <c r="CP14" s="59">
        <v>35377.142652468792</v>
      </c>
      <c r="CQ14" s="59">
        <v>39809.773206234044</v>
      </c>
      <c r="CR14" s="59">
        <v>45164.954985679702</v>
      </c>
      <c r="CS14" s="59">
        <v>51603.344878331314</v>
      </c>
      <c r="CT14" s="59">
        <v>59314.867840424718</v>
      </c>
      <c r="CU14" s="29">
        <v>68523.851731840303</v>
      </c>
    </row>
    <row r="15" spans="1:99" x14ac:dyDescent="0.25">
      <c r="A15" s="46">
        <v>57</v>
      </c>
      <c r="B15" s="48" t="b">
        <v>1</v>
      </c>
      <c r="D15" s="12" t="s">
        <v>590</v>
      </c>
      <c r="E15" s="16" cm="1">
        <f t="array" ref="E15">Missing_Count(UV_Data)</f>
        <v>10</v>
      </c>
      <c r="U15" s="37">
        <v>76.838461538461516</v>
      </c>
      <c r="V15" s="37">
        <v>80.892307692307668</v>
      </c>
      <c r="W15" s="9">
        <v>343</v>
      </c>
      <c r="X15" s="8">
        <v>0.10174970084975088</v>
      </c>
      <c r="Y15" s="8">
        <v>8.8401024492131386E-2</v>
      </c>
      <c r="Z15" s="8">
        <v>1.8745251184687395E-2</v>
      </c>
      <c r="AA15" s="8">
        <f ca="1"/>
        <v>0.16471263062251507</v>
      </c>
      <c r="AB15" s="8">
        <f ca="1"/>
        <v>0.10334933235915544</v>
      </c>
      <c r="AC15" s="8">
        <v>9.7438498692737019E-2</v>
      </c>
      <c r="AD15" s="8">
        <f ca="1"/>
        <v>0.19731079110919791</v>
      </c>
      <c r="AE15" s="8">
        <v>0.1330464079860203</v>
      </c>
      <c r="AG15" s="37">
        <v>59.213043478260843</v>
      </c>
      <c r="AH15" s="37">
        <v>61.504347826086928</v>
      </c>
      <c r="AI15" s="9">
        <v>89</v>
      </c>
      <c r="AJ15" s="8">
        <v>6.2207757021700422E-2</v>
      </c>
      <c r="AK15" s="8">
        <v>7.0918324492275586E-2</v>
      </c>
      <c r="AL15" s="8">
        <v>1.3841062786387859E-2</v>
      </c>
      <c r="AM15" s="8">
        <f ca="1"/>
        <v>2.5043660532838533E-2</v>
      </c>
      <c r="AN15" s="8">
        <f ca="1"/>
        <v>6.1288678460563725E-2</v>
      </c>
      <c r="AO15" s="8">
        <v>5.6933454788937632E-2</v>
      </c>
      <c r="AP15" s="8">
        <f ca="1"/>
        <v>2.7431980661246753E-2</v>
      </c>
      <c r="AQ15" s="8">
        <v>5.4624875585450067E-2</v>
      </c>
      <c r="AS15" s="37">
        <v>53.866666666666674</v>
      </c>
      <c r="AT15" s="37">
        <v>55.623333333333342</v>
      </c>
      <c r="AU15" s="9">
        <v>81</v>
      </c>
      <c r="AV15" s="8">
        <v>2.3208181562466457E-2</v>
      </c>
      <c r="AW15" s="8">
        <v>2.7223536772056023E-2</v>
      </c>
      <c r="AX15" s="8">
        <v>1.1507641673541569E-2</v>
      </c>
      <c r="AY15" s="8">
        <f ca="1"/>
        <v>9.3293077964504874E-3</v>
      </c>
      <c r="AZ15" s="8">
        <f ca="1"/>
        <v>1.7135281200463003E-2</v>
      </c>
      <c r="BA15" s="8">
        <v>3.3486480255171813E-2</v>
      </c>
      <c r="BB15" s="8">
        <f ca="1"/>
        <v>5.0836706756240109E-3</v>
      </c>
      <c r="BC15" s="8">
        <v>2.4901234278058973E-2</v>
      </c>
      <c r="BE15" s="43">
        <v>65.634145815358124</v>
      </c>
      <c r="BF15" s="59">
        <v>17342.910698570879</v>
      </c>
      <c r="BG15" s="59">
        <v>15339.221592455684</v>
      </c>
      <c r="BH15" s="59">
        <v>14195.409605996667</v>
      </c>
      <c r="BI15" s="59">
        <v>13414.514600863102</v>
      </c>
      <c r="BJ15" s="59">
        <v>12841.354911168246</v>
      </c>
      <c r="BK15" s="59">
        <v>12407.421689784565</v>
      </c>
      <c r="BL15" s="59">
        <v>12076.825239368482</v>
      </c>
      <c r="BM15" s="59">
        <v>11828.835454488264</v>
      </c>
      <c r="BN15" s="59">
        <v>11650.811654055478</v>
      </c>
      <c r="BO15" s="59">
        <v>11534.89370306069</v>
      </c>
      <c r="BP15" s="59">
        <v>11476.290244607204</v>
      </c>
      <c r="BQ15" s="59">
        <v>11472.327760603452</v>
      </c>
      <c r="BR15" s="59">
        <v>11521.895664365846</v>
      </c>
      <c r="BS15" s="59">
        <v>11625.1130027565</v>
      </c>
      <c r="BT15" s="59">
        <v>11783.127186044096</v>
      </c>
      <c r="BU15" s="59">
        <v>11997.996073263132</v>
      </c>
      <c r="BV15" s="59">
        <v>12272.625793959251</v>
      </c>
      <c r="BW15" s="59">
        <v>12610.748141362388</v>
      </c>
      <c r="BX15" s="59">
        <v>13016.927919966498</v>
      </c>
      <c r="BY15" s="29">
        <v>13496.594551616787</v>
      </c>
      <c r="CA15" s="43">
        <f ca="1"/>
        <v>72.532476953816868</v>
      </c>
      <c r="CB15" s="59">
        <v>35530.707512833113</v>
      </c>
      <c r="CC15" s="59">
        <v>23913.233004984693</v>
      </c>
      <c r="CD15" s="59">
        <v>22034.97679941859</v>
      </c>
      <c r="CE15" s="59">
        <v>21079.670701808431</v>
      </c>
      <c r="CF15" s="59">
        <v>20580.342933207823</v>
      </c>
      <c r="CG15" s="59">
        <v>20403.562300928028</v>
      </c>
      <c r="CH15" s="59">
        <v>20503.893230758276</v>
      </c>
      <c r="CI15" s="59">
        <v>20871.720221752432</v>
      </c>
      <c r="CJ15" s="59">
        <v>21516.783237663451</v>
      </c>
      <c r="CK15" s="59">
        <v>22461.99654852994</v>
      </c>
      <c r="CL15" s="59">
        <v>23741.095440008554</v>
      </c>
      <c r="CM15" s="59">
        <v>25398.011593351428</v>
      </c>
      <c r="CN15" s="59">
        <v>27487.181999477125</v>
      </c>
      <c r="CO15" s="59">
        <v>30074.463839534557</v>
      </c>
      <c r="CP15" s="59">
        <v>33238.520539664452</v>
      </c>
      <c r="CQ15" s="59">
        <v>37072.634239693842</v>
      </c>
      <c r="CR15" s="59">
        <v>41686.947823916584</v>
      </c>
      <c r="CS15" s="59">
        <v>47211.169308732955</v>
      </c>
      <c r="CT15" s="59">
        <v>53797.793092796783</v>
      </c>
      <c r="CU15" s="29">
        <v>61625.911242391703</v>
      </c>
    </row>
    <row r="16" spans="1:99" x14ac:dyDescent="0.25">
      <c r="A16" s="46">
        <v>56.7</v>
      </c>
      <c r="B16" s="48" t="b">
        <v>1</v>
      </c>
      <c r="U16" s="37">
        <v>80.892307692307668</v>
      </c>
      <c r="V16" s="37">
        <v>84.94615384615382</v>
      </c>
      <c r="W16" s="9">
        <v>196</v>
      </c>
      <c r="X16" s="8">
        <v>6.0876927517236168E-2</v>
      </c>
      <c r="Y16" s="8">
        <v>5.7489608499259659E-2</v>
      </c>
      <c r="Z16" s="8">
        <v>1.7679043530866023E-2</v>
      </c>
      <c r="AA16" s="8">
        <f ca="1"/>
        <v>0.15067667500997284</v>
      </c>
      <c r="AB16" s="8">
        <f ca="1"/>
        <v>6.0797266870072475E-2</v>
      </c>
      <c r="AC16" s="8">
        <v>5.8664722850024553E-2</v>
      </c>
      <c r="AD16" s="8">
        <f ca="1"/>
        <v>0.10620449832073697</v>
      </c>
      <c r="AE16" s="8">
        <v>9.2199258747188373E-2</v>
      </c>
      <c r="AG16" s="37">
        <v>61.504347826086928</v>
      </c>
      <c r="AH16" s="37">
        <v>63.795652173913012</v>
      </c>
      <c r="AI16" s="9">
        <v>145</v>
      </c>
      <c r="AJ16" s="8">
        <v>7.5533295355349417E-2</v>
      </c>
      <c r="AK16" s="8">
        <v>8.2266910989992781E-2</v>
      </c>
      <c r="AL16" s="8">
        <v>1.3390430752024618E-2</v>
      </c>
      <c r="AM16" s="8">
        <f ca="1"/>
        <v>3.2517815438502268E-2</v>
      </c>
      <c r="AN16" s="8">
        <f ca="1"/>
        <v>7.8760846934104317E-2</v>
      </c>
      <c r="AO16" s="8">
        <v>6.2343837264366486E-2</v>
      </c>
      <c r="AP16" s="8">
        <f ca="1"/>
        <v>4.2163931818026759E-2</v>
      </c>
      <c r="AQ16" s="8">
        <v>6.3544989443433453E-2</v>
      </c>
      <c r="AS16" s="37">
        <v>55.623333333333342</v>
      </c>
      <c r="AT16" s="37">
        <v>57.38000000000001</v>
      </c>
      <c r="AU16" s="9">
        <v>79</v>
      </c>
      <c r="AV16" s="8">
        <v>3.0180079763293177E-2</v>
      </c>
      <c r="AW16" s="8">
        <v>3.5732135488697303E-2</v>
      </c>
      <c r="AX16" s="8">
        <v>1.1219295340517688E-2</v>
      </c>
      <c r="AY16" s="8">
        <f ca="1"/>
        <v>1.182864796614088E-2</v>
      </c>
      <c r="AZ16" s="8">
        <f ca="1"/>
        <v>2.505402949010814E-2</v>
      </c>
      <c r="BA16" s="8">
        <v>3.6666582843507212E-2</v>
      </c>
      <c r="BB16" s="8">
        <f ca="1"/>
        <v>8.4361257905728442E-3</v>
      </c>
      <c r="BC16" s="8">
        <v>3.0063919449912144E-2</v>
      </c>
      <c r="BE16" s="43">
        <v>72.915717572620139</v>
      </c>
      <c r="BF16" s="59">
        <v>17343.229538930391</v>
      </c>
      <c r="BG16" s="59">
        <v>15338.875739343497</v>
      </c>
      <c r="BH16" s="59">
        <v>14191.125724193804</v>
      </c>
      <c r="BI16" s="59">
        <v>13400.866533512788</v>
      </c>
      <c r="BJ16" s="59">
        <v>12810.843138147429</v>
      </c>
      <c r="BK16" s="59">
        <v>12350.502717223872</v>
      </c>
      <c r="BL16" s="59">
        <v>11981.896337049742</v>
      </c>
      <c r="BM16" s="59">
        <v>11682.17848672676</v>
      </c>
      <c r="BN16" s="59">
        <v>11436.498353406505</v>
      </c>
      <c r="BO16" s="59">
        <v>11234.653543987997</v>
      </c>
      <c r="BP16" s="59">
        <v>11069.341029738876</v>
      </c>
      <c r="BQ16" s="59">
        <v>10935.168089755201</v>
      </c>
      <c r="BR16" s="59">
        <v>10828.057578605503</v>
      </c>
      <c r="BS16" s="59">
        <v>10744.872250742248</v>
      </c>
      <c r="BT16" s="59">
        <v>10683.167720300071</v>
      </c>
      <c r="BU16" s="59">
        <v>10641.024525402876</v>
      </c>
      <c r="BV16" s="59">
        <v>10616.930777405769</v>
      </c>
      <c r="BW16" s="59">
        <v>10609.698265985251</v>
      </c>
      <c r="BX16" s="59">
        <v>10618.401353509556</v>
      </c>
      <c r="BY16" s="29">
        <v>10642.331805487624</v>
      </c>
      <c r="CA16" s="43">
        <f ca="1"/>
        <v>73.298958191423395</v>
      </c>
      <c r="CB16" s="59">
        <v>35530.706610190966</v>
      </c>
      <c r="CC16" s="59">
        <v>23910.431385860051</v>
      </c>
      <c r="CD16" s="59">
        <v>22023.061692676984</v>
      </c>
      <c r="CE16" s="59">
        <v>21050.751476111946</v>
      </c>
      <c r="CF16" s="59">
        <v>20524.599456223161</v>
      </c>
      <c r="CG16" s="59">
        <v>20308.819625866803</v>
      </c>
      <c r="CH16" s="59">
        <v>20355.107754211003</v>
      </c>
      <c r="CI16" s="59">
        <v>20650.359537247052</v>
      </c>
      <c r="CJ16" s="59">
        <v>21200.078426541942</v>
      </c>
      <c r="CK16" s="59">
        <v>22022.041496370526</v>
      </c>
      <c r="CL16" s="59">
        <v>23143.762815496335</v>
      </c>
      <c r="CM16" s="59">
        <v>24601.649225855035</v>
      </c>
      <c r="CN16" s="59">
        <v>26441.046361766319</v>
      </c>
      <c r="CO16" s="59">
        <v>28716.83896952089</v>
      </c>
      <c r="CP16" s="59">
        <v>31494.460766139309</v>
      </c>
      <c r="CQ16" s="59">
        <v>34851.257210682503</v>
      </c>
      <c r="CR16" s="59">
        <v>38878.190215054718</v>
      </c>
      <c r="CS16" s="59">
        <v>43681.900788821353</v>
      </c>
      <c r="CT16" s="59">
        <v>49387.164141036774</v>
      </c>
      <c r="CU16" s="29">
        <v>56139.786649539645</v>
      </c>
    </row>
    <row r="17" spans="1:99" x14ac:dyDescent="0.25">
      <c r="A17" s="46">
        <v>56.2</v>
      </c>
      <c r="B17" s="48" t="b">
        <v>1</v>
      </c>
      <c r="U17" s="37">
        <v>84.94615384615382</v>
      </c>
      <c r="V17" s="37">
        <v>88.999999999999972</v>
      </c>
      <c r="W17" s="9">
        <v>46</v>
      </c>
      <c r="X17" s="8">
        <v>3.0468163437990303E-2</v>
      </c>
      <c r="Y17" s="8">
        <v>3.4262318782969259E-2</v>
      </c>
      <c r="Z17" s="8">
        <v>1.6673480503775262E-2</v>
      </c>
      <c r="AA17" s="8">
        <f ca="1"/>
        <v>0.1084885437440225</v>
      </c>
      <c r="AB17" s="8">
        <f ca="1"/>
        <v>3.0839264461232752E-2</v>
      </c>
      <c r="AC17" s="8">
        <v>1.9890947007311865E-2</v>
      </c>
      <c r="AD17" s="8">
        <f ca="1"/>
        <v>1.7337876331511182E-2</v>
      </c>
      <c r="AE17" s="8">
        <v>3.1637983356831101E-2</v>
      </c>
      <c r="AG17" s="37">
        <v>63.795652173913012</v>
      </c>
      <c r="AH17" s="37">
        <v>66.086956521739097</v>
      </c>
      <c r="AI17" s="9">
        <v>173</v>
      </c>
      <c r="AJ17" s="8">
        <v>8.657960602032988E-2</v>
      </c>
      <c r="AK17" s="8">
        <v>8.936052331779154E-2</v>
      </c>
      <c r="AL17" s="8">
        <v>1.2954470223276893E-2</v>
      </c>
      <c r="AM17" s="8">
        <f ca="1"/>
        <v>4.1342872908197048E-2</v>
      </c>
      <c r="AN17" s="8">
        <f ca="1"/>
        <v>9.3172242541471523E-2</v>
      </c>
      <c r="AO17" s="8">
        <v>6.7754219739795341E-2</v>
      </c>
      <c r="AP17" s="8">
        <f ca="1"/>
        <v>6.0312457410347381E-2</v>
      </c>
      <c r="AQ17" s="8">
        <v>7.1722934255870729E-2</v>
      </c>
      <c r="AS17" s="37">
        <v>57.38000000000001</v>
      </c>
      <c r="AT17" s="37">
        <v>59.136666666666677</v>
      </c>
      <c r="AU17" s="9">
        <v>113</v>
      </c>
      <c r="AV17" s="8">
        <v>3.7937269279732261E-2</v>
      </c>
      <c r="AW17" s="8">
        <v>4.4519733807892051E-2</v>
      </c>
      <c r="AX17" s="8">
        <v>1.0938174085414198E-2</v>
      </c>
      <c r="AY17" s="8">
        <f ca="1"/>
        <v>1.4838827543057286E-2</v>
      </c>
      <c r="AZ17" s="8">
        <f ca="1"/>
        <v>3.4502604312411422E-2</v>
      </c>
      <c r="BA17" s="8">
        <v>3.9846685431842582E-2</v>
      </c>
      <c r="BB17" s="8">
        <f ca="1"/>
        <v>1.3182544831464516E-2</v>
      </c>
      <c r="BC17" s="8">
        <v>3.5418100256404211E-2</v>
      </c>
      <c r="BE17" s="43">
        <v>80.197289329882153</v>
      </c>
      <c r="BF17" s="59">
        <v>17350.315976551938</v>
      </c>
      <c r="BG17" s="59">
        <v>15365.185524494713</v>
      </c>
      <c r="BH17" s="59">
        <v>14246.197023378003</v>
      </c>
      <c r="BI17" s="59">
        <v>13492.137098704543</v>
      </c>
      <c r="BJ17" s="59">
        <v>12944.038620721645</v>
      </c>
      <c r="BK17" s="59">
        <v>12529.939601428445</v>
      </c>
      <c r="BL17" s="59">
        <v>12210.718369142309</v>
      </c>
      <c r="BM17" s="59">
        <v>11962.54109654545</v>
      </c>
      <c r="BN17" s="59">
        <v>11769.712225494473</v>
      </c>
      <c r="BO17" s="59">
        <v>11621.295941628829</v>
      </c>
      <c r="BP17" s="59">
        <v>11509.341516985634</v>
      </c>
      <c r="BQ17" s="59">
        <v>11427.873790585887</v>
      </c>
      <c r="BR17" s="59">
        <v>11372.281950716699</v>
      </c>
      <c r="BS17" s="59">
        <v>11338.93045260392</v>
      </c>
      <c r="BT17" s="59">
        <v>11324.9009520407</v>
      </c>
      <c r="BU17" s="59">
        <v>11327.81517988978</v>
      </c>
      <c r="BV17" s="59">
        <v>11345.709811700788</v>
      </c>
      <c r="BW17" s="59">
        <v>11376.945867842611</v>
      </c>
      <c r="BX17" s="59">
        <v>11420.141711795764</v>
      </c>
      <c r="BY17" s="29">
        <v>11474.122581240879</v>
      </c>
      <c r="CA17" s="43">
        <f ca="1"/>
        <v>74.065439429029922</v>
      </c>
      <c r="CB17" s="59">
        <v>35530.705821697673</v>
      </c>
      <c r="CC17" s="59">
        <v>23907.990661084408</v>
      </c>
      <c r="CD17" s="59">
        <v>22012.710814432965</v>
      </c>
      <c r="CE17" s="59">
        <v>21025.703181145254</v>
      </c>
      <c r="CF17" s="59">
        <v>20476.466657207297</v>
      </c>
      <c r="CG17" s="59">
        <v>20227.27554770407</v>
      </c>
      <c r="CH17" s="59">
        <v>20227.47789152537</v>
      </c>
      <c r="CI17" s="59">
        <v>20461.132238894304</v>
      </c>
      <c r="CJ17" s="59">
        <v>20930.318421141215</v>
      </c>
      <c r="CK17" s="59">
        <v>21648.687718594832</v>
      </c>
      <c r="CL17" s="59">
        <v>22638.788391443228</v>
      </c>
      <c r="CM17" s="59">
        <v>23931.057327158258</v>
      </c>
      <c r="CN17" s="59">
        <v>25563.670724012369</v>
      </c>
      <c r="CO17" s="59">
        <v>27582.912051403164</v>
      </c>
      <c r="CP17" s="59">
        <v>30043.905636784595</v>
      </c>
      <c r="CQ17" s="59">
        <v>33011.651099147282</v>
      </c>
      <c r="CR17" s="59">
        <v>36562.338008436367</v>
      </c>
      <c r="CS17" s="59">
        <v>40784.945352692266</v>
      </c>
      <c r="CT17" s="59">
        <v>45783.146838163069</v>
      </c>
      <c r="CU17" s="29">
        <v>51677.555472722321</v>
      </c>
    </row>
    <row r="18" spans="1:99" x14ac:dyDescent="0.25">
      <c r="A18" s="46">
        <v>55.3</v>
      </c>
      <c r="B18" s="48" t="b">
        <v>1</v>
      </c>
      <c r="U18" s="37"/>
      <c r="V18" s="37"/>
      <c r="W18" s="9"/>
      <c r="X18" s="8"/>
      <c r="Y18" s="8"/>
      <c r="Z18" s="8"/>
      <c r="AA18" s="8"/>
      <c r="AB18" s="8"/>
      <c r="AC18" s="8"/>
      <c r="AD18" s="8"/>
      <c r="AE18" s="8"/>
      <c r="AG18" s="37">
        <v>66.086956521739097</v>
      </c>
      <c r="AH18" s="37">
        <v>68.378260869565182</v>
      </c>
      <c r="AI18" s="9">
        <v>200</v>
      </c>
      <c r="AJ18" s="8">
        <v>9.3686314891138101E-2</v>
      </c>
      <c r="AK18" s="8">
        <v>9.1488402299155669E-2</v>
      </c>
      <c r="AL18" s="8">
        <v>1.2532703530869993E-2</v>
      </c>
      <c r="AM18" s="8">
        <f ca="1"/>
        <v>5.135431989121611E-2</v>
      </c>
      <c r="AN18" s="8">
        <f ca="1"/>
        <v>0.10203994333267508</v>
      </c>
      <c r="AO18" s="8">
        <v>7.3164602215224139E-2</v>
      </c>
      <c r="AP18" s="8">
        <f ca="1"/>
        <v>8.0631629904815899E-2</v>
      </c>
      <c r="AQ18" s="8">
        <v>7.8653758573123511E-2</v>
      </c>
      <c r="AS18" s="37">
        <v>59.136666666666677</v>
      </c>
      <c r="AT18" s="37">
        <v>60.893333333333345</v>
      </c>
      <c r="AU18" s="9">
        <v>64</v>
      </c>
      <c r="AV18" s="8">
        <v>4.6097587541639645E-2</v>
      </c>
      <c r="AW18" s="8">
        <v>5.2882325480512166E-2</v>
      </c>
      <c r="AX18" s="8">
        <v>1.066409686985792E-2</v>
      </c>
      <c r="AY18" s="8">
        <f ca="1"/>
        <v>1.8413239218010025E-2</v>
      </c>
      <c r="AZ18" s="8">
        <f ca="1"/>
        <v>4.4910163252629628E-2</v>
      </c>
      <c r="BA18" s="8">
        <v>4.3026788020178064E-2</v>
      </c>
      <c r="BB18" s="8">
        <f ca="1"/>
        <v>1.9537290141531723E-2</v>
      </c>
      <c r="BC18" s="8">
        <v>4.0829549702079165E-2</v>
      </c>
      <c r="BE18" s="43">
        <v>87.478861087144168</v>
      </c>
      <c r="BF18" s="59">
        <v>17362.162176881207</v>
      </c>
      <c r="BG18" s="59">
        <v>15409.27469724157</v>
      </c>
      <c r="BH18" s="59">
        <v>14338.82645802049</v>
      </c>
      <c r="BI18" s="59">
        <v>13646.410925555716</v>
      </c>
      <c r="BJ18" s="59">
        <v>13170.558305882463</v>
      </c>
      <c r="BK18" s="59">
        <v>12837.332488509173</v>
      </c>
      <c r="BL18" s="59">
        <v>12606.044239237634</v>
      </c>
      <c r="BM18" s="59">
        <v>12451.606496123841</v>
      </c>
      <c r="BN18" s="59">
        <v>12357.314775388488</v>
      </c>
      <c r="BO18" s="59">
        <v>12311.415267705783</v>
      </c>
      <c r="BP18" s="59">
        <v>12305.289310631519</v>
      </c>
      <c r="BQ18" s="59">
        <v>12332.412433634838</v>
      </c>
      <c r="BR18" s="59">
        <v>12387.71884674337</v>
      </c>
      <c r="BS18" s="59">
        <v>12467.19349099628</v>
      </c>
      <c r="BT18" s="59">
        <v>12567.599243697823</v>
      </c>
      <c r="BU18" s="59">
        <v>12686.288233903893</v>
      </c>
      <c r="BV18" s="59">
        <v>12821.067590021739</v>
      </c>
      <c r="BW18" s="59">
        <v>12970.101599823785</v>
      </c>
      <c r="BX18" s="59">
        <v>13131.838928308307</v>
      </c>
      <c r="BY18" s="29">
        <v>13304.957505756649</v>
      </c>
      <c r="CA18" s="43">
        <f ca="1"/>
        <v>74.831920666636449</v>
      </c>
      <c r="CB18" s="59">
        <v>35530.70512512311</v>
      </c>
      <c r="CC18" s="59">
        <v>23905.839742416498</v>
      </c>
      <c r="CD18" s="59">
        <v>22003.61236597579</v>
      </c>
      <c r="CE18" s="59">
        <v>21003.744668468127</v>
      </c>
      <c r="CF18" s="59">
        <v>20434.389088854066</v>
      </c>
      <c r="CG18" s="59">
        <v>20156.197160613177</v>
      </c>
      <c r="CH18" s="59">
        <v>20116.564289530947</v>
      </c>
      <c r="CI18" s="59">
        <v>20297.202973224696</v>
      </c>
      <c r="CJ18" s="59">
        <v>20697.37817515881</v>
      </c>
      <c r="CK18" s="59">
        <v>21327.368104784415</v>
      </c>
      <c r="CL18" s="59">
        <v>22205.683828887253</v>
      </c>
      <c r="CM18" s="59">
        <v>23357.935474281763</v>
      </c>
      <c r="CN18" s="59">
        <v>24816.534414182199</v>
      </c>
      <c r="CO18" s="59">
        <v>26620.885523921486</v>
      </c>
      <c r="CP18" s="59">
        <v>28817.912962447092</v>
      </c>
      <c r="CQ18" s="59">
        <v>31462.848938031042</v>
      </c>
      <c r="CR18" s="59">
        <v>34620.258055522478</v>
      </c>
      <c r="CS18" s="59">
        <v>38365.293845364911</v>
      </c>
      <c r="CT18" s="59">
        <v>42785.199108457222</v>
      </c>
      <c r="CU18" s="29">
        <v>47981.072479787792</v>
      </c>
    </row>
    <row r="19" spans="1:99" x14ac:dyDescent="0.25">
      <c r="A19" s="46">
        <v>54.8</v>
      </c>
      <c r="B19" s="48" t="b">
        <v>1</v>
      </c>
      <c r="U19" s="37"/>
      <c r="V19" s="37"/>
      <c r="W19" s="9"/>
      <c r="X19" s="8"/>
      <c r="Y19" s="8"/>
      <c r="Z19" s="8"/>
      <c r="AA19" s="8"/>
      <c r="AB19" s="8"/>
      <c r="AC19" s="8"/>
      <c r="AD19" s="8"/>
      <c r="AE19" s="8"/>
      <c r="AG19" s="37">
        <v>68.378260869565182</v>
      </c>
      <c r="AH19" s="37">
        <v>70.669565217391266</v>
      </c>
      <c r="AI19" s="9">
        <v>164</v>
      </c>
      <c r="AJ19" s="8">
        <v>9.5701807784132953E-2</v>
      </c>
      <c r="AK19" s="8">
        <v>8.8795933533239002E-2</v>
      </c>
      <c r="AL19" s="8">
        <v>1.2124668557302654E-2</v>
      </c>
      <c r="AM19" s="8">
        <f ca="1"/>
        <v>6.213972399044923E-2</v>
      </c>
      <c r="AN19" s="8">
        <f ca="1"/>
        <v>0.10398714843190693</v>
      </c>
      <c r="AO19" s="8">
        <v>7.8574984690653049E-2</v>
      </c>
      <c r="AP19" s="8">
        <f ca="1"/>
        <v>0.10087783146629464</v>
      </c>
      <c r="AQ19" s="8">
        <v>8.3810521146229111E-2</v>
      </c>
      <c r="AS19" s="37">
        <v>60.893333333333345</v>
      </c>
      <c r="AT19" s="37">
        <v>62.650000000000013</v>
      </c>
      <c r="AU19" s="9">
        <v>100</v>
      </c>
      <c r="AV19" s="8">
        <v>5.4144806063483264E-2</v>
      </c>
      <c r="AW19" s="8">
        <v>6.0120981132341711E-2</v>
      </c>
      <c r="AX19" s="8">
        <v>1.0396887191744142E-2</v>
      </c>
      <c r="AY19" s="8">
        <f ca="1"/>
        <v>2.2591125970149895E-2</v>
      </c>
      <c r="AZ19" s="8">
        <f ca="1"/>
        <v>5.5431374670943223E-2</v>
      </c>
      <c r="BA19" s="8">
        <v>4.6206890608513407E-2</v>
      </c>
      <c r="BB19" s="8">
        <f ca="1"/>
        <v>2.7608734888766175E-2</v>
      </c>
      <c r="BC19" s="8">
        <v>4.6150481845217861E-2</v>
      </c>
      <c r="BE19" s="43">
        <v>94.760432844406182</v>
      </c>
      <c r="BF19" s="59">
        <v>17377.399132055358</v>
      </c>
      <c r="BG19" s="59">
        <v>15465.337755523633</v>
      </c>
      <c r="BH19" s="59">
        <v>14455.354425387595</v>
      </c>
      <c r="BI19" s="59">
        <v>13838.540513484299</v>
      </c>
      <c r="BJ19" s="59">
        <v>13449.999056252029</v>
      </c>
      <c r="BK19" s="59">
        <v>13213.16920845148</v>
      </c>
      <c r="BL19" s="59">
        <v>13085.33958038426</v>
      </c>
      <c r="BM19" s="59">
        <v>13039.856210270096</v>
      </c>
      <c r="BN19" s="59">
        <v>13058.793798279024</v>
      </c>
      <c r="BO19" s="59">
        <v>13129.442459333342</v>
      </c>
      <c r="BP19" s="59">
        <v>13242.431242545897</v>
      </c>
      <c r="BQ19" s="59">
        <v>13390.641234603872</v>
      </c>
      <c r="BR19" s="59">
        <v>13568.53521260402</v>
      </c>
      <c r="BS19" s="59">
        <v>13771.723117434292</v>
      </c>
      <c r="BT19" s="59">
        <v>13996.668856350463</v>
      </c>
      <c r="BU19" s="59">
        <v>14240.485857495352</v>
      </c>
      <c r="BV19" s="59">
        <v>14500.790566003841</v>
      </c>
      <c r="BW19" s="59">
        <v>14775.595021555186</v>
      </c>
      <c r="BX19" s="59">
        <v>15063.226535833228</v>
      </c>
      <c r="BY19" s="29">
        <v>15362.266612094216</v>
      </c>
      <c r="CA19" s="43">
        <f ca="1"/>
        <v>75.598401904242976</v>
      </c>
      <c r="CB19" s="59">
        <v>35530.704503945439</v>
      </c>
      <c r="CC19" s="59">
        <v>23903.925936239248</v>
      </c>
      <c r="CD19" s="59">
        <v>21995.535886999271</v>
      </c>
      <c r="CE19" s="59">
        <v>20984.300305737706</v>
      </c>
      <c r="CF19" s="59">
        <v>20397.224168250006</v>
      </c>
      <c r="CG19" s="59">
        <v>20093.583625953932</v>
      </c>
      <c r="CH19" s="59">
        <v>20019.128031933491</v>
      </c>
      <c r="CI19" s="59">
        <v>20153.602671712764</v>
      </c>
      <c r="CJ19" s="59">
        <v>20493.924544836183</v>
      </c>
      <c r="CK19" s="59">
        <v>21047.572844966868</v>
      </c>
      <c r="CL19" s="59">
        <v>21829.725681730426</v>
      </c>
      <c r="CM19" s="59">
        <v>22862.028597099001</v>
      </c>
      <c r="CN19" s="59">
        <v>24172.181680178561</v>
      </c>
      <c r="CO19" s="59">
        <v>25793.99633144405</v>
      </c>
      <c r="CP19" s="59">
        <v>27767.761575996112</v>
      </c>
      <c r="CQ19" s="59">
        <v>30140.845216306599</v>
      </c>
      <c r="CR19" s="59">
        <v>32968.497538770098</v>
      </c>
      <c r="CS19" s="59">
        <v>36314.848454808147</v>
      </c>
      <c r="CT19" s="59">
        <v>40254.103012731837</v>
      </c>
      <c r="CU19" s="29">
        <v>44871.949841279085</v>
      </c>
    </row>
    <row r="20" spans="1:99" x14ac:dyDescent="0.25">
      <c r="A20" s="46">
        <v>77.8</v>
      </c>
      <c r="B20" s="48" t="b">
        <v>1</v>
      </c>
      <c r="U20" s="37"/>
      <c r="V20" s="37"/>
      <c r="W20" s="9"/>
      <c r="X20" s="8"/>
      <c r="Y20" s="8"/>
      <c r="Z20" s="8"/>
      <c r="AA20" s="8"/>
      <c r="AB20" s="8"/>
      <c r="AC20" s="8"/>
      <c r="AD20" s="8"/>
      <c r="AE20" s="8"/>
      <c r="AG20" s="37">
        <v>70.669565217391266</v>
      </c>
      <c r="AH20" s="37">
        <v>72.960869565217351</v>
      </c>
      <c r="AI20" s="9">
        <v>308</v>
      </c>
      <c r="AJ20" s="8">
        <v>9.2288497461393892E-2</v>
      </c>
      <c r="AK20" s="8">
        <v>8.2118864109272049E-2</v>
      </c>
      <c r="AL20" s="8">
        <v>1.1729918230519054E-2</v>
      </c>
      <c r="AM20" s="8">
        <f ca="1"/>
        <v>7.2966911396093515E-2</v>
      </c>
      <c r="AN20" s="8">
        <f ca="1"/>
        <v>9.9065168282914895E-2</v>
      </c>
      <c r="AO20" s="8">
        <v>8.3985367166081737E-2</v>
      </c>
      <c r="AP20" s="8">
        <f ca="1"/>
        <v>0.11788754762134274</v>
      </c>
      <c r="AQ20" s="8">
        <v>8.6657850101833689E-2</v>
      </c>
      <c r="AS20" s="37">
        <v>62.650000000000013</v>
      </c>
      <c r="AT20" s="37">
        <v>64.40666666666668</v>
      </c>
      <c r="AU20" s="9">
        <v>125</v>
      </c>
      <c r="AV20" s="8">
        <v>6.147547659618563E-2</v>
      </c>
      <c r="AW20" s="8">
        <v>6.5648351787533366E-2</v>
      </c>
      <c r="AX20" s="8">
        <v>1.0136372971572327E-2</v>
      </c>
      <c r="AY20" s="8">
        <f ca="1"/>
        <v>2.738734246260191E-2</v>
      </c>
      <c r="AZ20" s="8">
        <f ca="1"/>
        <v>6.5068145091563084E-2</v>
      </c>
      <c r="BA20" s="8">
        <v>4.9386993196848805E-2</v>
      </c>
      <c r="BB20" s="8">
        <f ca="1"/>
        <v>3.7343949588588499E-2</v>
      </c>
      <c r="BC20" s="8">
        <v>5.12213435681593E-2</v>
      </c>
      <c r="BE20" s="43">
        <v>102.0420046016682</v>
      </c>
      <c r="BF20" s="59">
        <v>17395.068693623631</v>
      </c>
      <c r="BG20" s="59">
        <v>15529.470677066429</v>
      </c>
      <c r="BH20" s="59">
        <v>14586.963952637321</v>
      </c>
      <c r="BI20" s="59">
        <v>14052.956185128709</v>
      </c>
      <c r="BJ20" s="59">
        <v>13758.379303182084</v>
      </c>
      <c r="BK20" s="59">
        <v>13623.598730032716</v>
      </c>
      <c r="BL20" s="59">
        <v>13603.630004551042</v>
      </c>
      <c r="BM20" s="59">
        <v>13670.133526077043</v>
      </c>
      <c r="BN20" s="59">
        <v>13803.931674225367</v>
      </c>
      <c r="BO20" s="59">
        <v>13991.383520459773</v>
      </c>
      <c r="BP20" s="59">
        <v>14222.426413144278</v>
      </c>
      <c r="BQ20" s="59">
        <v>14489.428810978316</v>
      </c>
      <c r="BR20" s="59">
        <v>14786.47534486664</v>
      </c>
      <c r="BS20" s="59">
        <v>15108.899114134283</v>
      </c>
      <c r="BT20" s="59">
        <v>15452.963670298366</v>
      </c>
      <c r="BU20" s="59">
        <v>15815.63991032167</v>
      </c>
      <c r="BV20" s="59">
        <v>16194.445474767364</v>
      </c>
      <c r="BW20" s="59">
        <v>16587.326629196996</v>
      </c>
      <c r="BX20" s="59">
        <v>16992.569796008556</v>
      </c>
      <c r="BY20" s="29">
        <v>17408.734251276732</v>
      </c>
      <c r="CA20" s="43">
        <f ca="1"/>
        <v>76.364883141849504</v>
      </c>
      <c r="CB20" s="59">
        <v>35530.703945577436</v>
      </c>
      <c r="CC20" s="59">
        <v>23902.209196957981</v>
      </c>
      <c r="CD20" s="59">
        <v>21988.306690632959</v>
      </c>
      <c r="CE20" s="59">
        <v>20966.934969350674</v>
      </c>
      <c r="CF20" s="59">
        <v>20364.110709595177</v>
      </c>
      <c r="CG20" s="59">
        <v>20037.93144172314</v>
      </c>
      <c r="CH20" s="59">
        <v>19932.742963179757</v>
      </c>
      <c r="CI20" s="59">
        <v>20026.621382581332</v>
      </c>
      <c r="CJ20" s="59">
        <v>20314.501100352965</v>
      </c>
      <c r="CK20" s="59">
        <v>20801.509158072211</v>
      </c>
      <c r="CL20" s="59">
        <v>21500.036079906899</v>
      </c>
      <c r="CM20" s="59">
        <v>22428.427100914778</v>
      </c>
      <c r="CN20" s="59">
        <v>23610.478650365483</v>
      </c>
      <c r="CO20" s="59">
        <v>25075.388881778381</v>
      </c>
      <c r="CP20" s="59">
        <v>26857.999512747141</v>
      </c>
      <c r="CQ20" s="59">
        <v>28999.251189060666</v>
      </c>
      <c r="CR20" s="59">
        <v>31546.816499549514</v>
      </c>
      <c r="CS20" s="59">
        <v>34555.897338231916</v>
      </c>
      <c r="CT20" s="59">
        <v>38090.186671371055</v>
      </c>
      <c r="CU20" s="29">
        <v>42223.003583172191</v>
      </c>
    </row>
    <row r="21" spans="1:99" x14ac:dyDescent="0.25">
      <c r="A21" s="46">
        <v>77.5</v>
      </c>
      <c r="B21" s="48" t="b">
        <v>1</v>
      </c>
      <c r="U21" s="37"/>
      <c r="V21" s="37"/>
      <c r="W21" s="9"/>
      <c r="X21" s="8"/>
      <c r="Y21" s="8"/>
      <c r="Z21" s="8"/>
      <c r="AA21" s="8"/>
      <c r="AB21" s="8"/>
      <c r="AC21" s="8"/>
      <c r="AD21" s="8"/>
      <c r="AE21" s="8"/>
      <c r="AG21" s="37">
        <v>72.960869565217351</v>
      </c>
      <c r="AH21" s="37">
        <v>75.252173913043436</v>
      </c>
      <c r="AI21" s="9">
        <v>513</v>
      </c>
      <c r="AJ21" s="8">
        <v>8.4015309646821579E-2</v>
      </c>
      <c r="AK21" s="8">
        <v>7.2691124007105201E-2</v>
      </c>
      <c r="AL21" s="8">
        <v>1.1348020034064765E-2</v>
      </c>
      <c r="AM21" s="8">
        <f ca="1"/>
        <v>8.2750111687797057E-2</v>
      </c>
      <c r="AN21" s="8">
        <f ca="1"/>
        <v>8.8595992022523662E-2</v>
      </c>
      <c r="AO21" s="8">
        <v>8.0798362007904134E-2</v>
      </c>
      <c r="AP21" s="8">
        <f ca="1"/>
        <v>0.12794085636761471</v>
      </c>
      <c r="AQ21" s="8">
        <v>8.6669219376275808E-2</v>
      </c>
      <c r="AS21" s="37">
        <v>64.40666666666668</v>
      </c>
      <c r="AT21" s="37">
        <v>66.163333333333341</v>
      </c>
      <c r="AU21" s="9">
        <v>131</v>
      </c>
      <c r="AV21" s="8">
        <v>6.747043673779729E-2</v>
      </c>
      <c r="AW21" s="8">
        <v>6.9068566223591754E-2</v>
      </c>
      <c r="AX21" s="8">
        <v>9.8823864416272E-3</v>
      </c>
      <c r="AY21" s="8">
        <f ca="1"/>
        <v>3.2779412738649594E-2</v>
      </c>
      <c r="AZ21" s="8">
        <f ca="1"/>
        <v>7.2838781545601361E-2</v>
      </c>
      <c r="BA21" s="8">
        <v>5.2567095785184037E-2</v>
      </c>
      <c r="BB21" s="8">
        <f ca="1"/>
        <v>4.8476994300951717E-2</v>
      </c>
      <c r="BC21" s="8">
        <v>5.587272851788172E-2</v>
      </c>
      <c r="BE21" s="43">
        <v>109.32357635893021</v>
      </c>
      <c r="BF21" s="59">
        <v>17414.485692419472</v>
      </c>
      <c r="BG21" s="59">
        <v>15598.988650895672</v>
      </c>
      <c r="BH21" s="59">
        <v>14727.830032623964</v>
      </c>
      <c r="BI21" s="59">
        <v>14279.784301372332</v>
      </c>
      <c r="BJ21" s="59">
        <v>14081.11083251504</v>
      </c>
      <c r="BK21" s="59">
        <v>14048.880205348041</v>
      </c>
      <c r="BL21" s="59">
        <v>14135.785515467356</v>
      </c>
      <c r="BM21" s="59">
        <v>14311.853778181612</v>
      </c>
      <c r="BN21" s="59">
        <v>14556.763907307441</v>
      </c>
      <c r="BO21" s="59">
        <v>14856.080734880203</v>
      </c>
      <c r="BP21" s="59">
        <v>15199.196705010829</v>
      </c>
      <c r="BQ21" s="59">
        <v>15578.113457404121</v>
      </c>
      <c r="BR21" s="59">
        <v>15986.67585732571</v>
      </c>
      <c r="BS21" s="59">
        <v>16420.067610204791</v>
      </c>
      <c r="BT21" s="59">
        <v>16874.466803337702</v>
      </c>
      <c r="BU21" s="59">
        <v>17346.803700247598</v>
      </c>
      <c r="BV21" s="59">
        <v>17834.586330684135</v>
      </c>
      <c r="BW21" s="59">
        <v>18335.772391970411</v>
      </c>
      <c r="BX21" s="59">
        <v>18848.673580798644</v>
      </c>
      <c r="BY21" s="29">
        <v>19371.883115017379</v>
      </c>
      <c r="CA21" s="43">
        <f ca="1"/>
        <v>77.131364379456031</v>
      </c>
      <c r="CB21" s="59">
        <v>35530.703440227961</v>
      </c>
      <c r="CC21" s="59">
        <v>23900.658443876044</v>
      </c>
      <c r="CD21" s="59">
        <v>21981.789522138177</v>
      </c>
      <c r="CE21" s="59">
        <v>20951.312609724795</v>
      </c>
      <c r="CF21" s="59">
        <v>20334.385381564258</v>
      </c>
      <c r="CG21" s="59">
        <v>19988.0857528911</v>
      </c>
      <c r="CH21" s="59">
        <v>19855.550930254536</v>
      </c>
      <c r="CI21" s="59">
        <v>19913.426260451684</v>
      </c>
      <c r="CJ21" s="59">
        <v>20154.95437912803</v>
      </c>
      <c r="CK21" s="59">
        <v>20583.264155791432</v>
      </c>
      <c r="CL21" s="59">
        <v>21208.388470540562</v>
      </c>
      <c r="CM21" s="59">
        <v>22045.893451882417</v>
      </c>
      <c r="CN21" s="59">
        <v>23116.302572558947</v>
      </c>
      <c r="CO21" s="59">
        <v>24444.96268487507</v>
      </c>
      <c r="CP21" s="59">
        <v>26062.187271054008</v>
      </c>
      <c r="CQ21" s="59">
        <v>28003.596813748914</v>
      </c>
      <c r="CR21" s="59">
        <v>30310.617730346537</v>
      </c>
      <c r="CS21" s="59">
        <v>33031.123451638749</v>
      </c>
      <c r="CT21" s="59">
        <v>36220.214084040104</v>
      </c>
      <c r="CU21" s="29">
        <v>39941.139327891171</v>
      </c>
    </row>
    <row r="22" spans="1:99" x14ac:dyDescent="0.25">
      <c r="A22" s="46">
        <v>77.2</v>
      </c>
      <c r="B22" s="48" t="b">
        <v>1</v>
      </c>
      <c r="U22" s="37"/>
      <c r="V22" s="37"/>
      <c r="W22" s="9"/>
      <c r="X22" s="8"/>
      <c r="Y22" s="8"/>
      <c r="Z22" s="8"/>
      <c r="AA22" s="8"/>
      <c r="AB22" s="8"/>
      <c r="AC22" s="8"/>
      <c r="AD22" s="8"/>
      <c r="AE22" s="8"/>
      <c r="AG22" s="37">
        <v>75.252173913043436</v>
      </c>
      <c r="AH22" s="37">
        <v>77.54347826086952</v>
      </c>
      <c r="AI22" s="9">
        <v>274</v>
      </c>
      <c r="AJ22" s="8">
        <v>7.2202568431266823E-2</v>
      </c>
      <c r="AK22" s="8">
        <v>6.1838322829626868E-2</v>
      </c>
      <c r="AL22" s="8">
        <v>1.0978555533190271E-2</v>
      </c>
      <c r="AM22" s="8">
        <f ca="1"/>
        <v>9.0100721390993677E-2</v>
      </c>
      <c r="AN22" s="8">
        <f ca="1"/>
        <v>7.4664644251211554E-2</v>
      </c>
      <c r="AO22" s="8">
        <v>6.8413872046317881E-2</v>
      </c>
      <c r="AP22" s="8">
        <f ca="1"/>
        <v>0.12748027569090836</v>
      </c>
      <c r="AQ22" s="8">
        <v>8.3350375478535743E-2</v>
      </c>
      <c r="AS22" s="37">
        <v>66.163333333333341</v>
      </c>
      <c r="AT22" s="37">
        <v>67.92</v>
      </c>
      <c r="AU22" s="9">
        <v>149</v>
      </c>
      <c r="AV22" s="8">
        <v>7.1579995506595273E-2</v>
      </c>
      <c r="AW22" s="8">
        <v>7.0216919859262372E-2</v>
      </c>
      <c r="AX22" s="8">
        <v>9.634764037940613E-3</v>
      </c>
      <c r="AY22" s="8">
        <f ca="1"/>
        <v>3.8692275222666744E-2</v>
      </c>
      <c r="AZ22" s="8">
        <f ca="1"/>
        <v>7.7951622983351065E-2</v>
      </c>
      <c r="BA22" s="8">
        <v>5.5747198373519324E-2</v>
      </c>
      <c r="BB22" s="8">
        <f ca="1"/>
        <v>6.0489392864834929E-2</v>
      </c>
      <c r="BC22" s="8">
        <v>5.9927476610416586E-2</v>
      </c>
      <c r="BE22" s="43">
        <v>116.60514811619223</v>
      </c>
      <c r="BF22" s="59">
        <v>17435.151361232645</v>
      </c>
      <c r="BG22" s="59">
        <v>15672.011738207089</v>
      </c>
      <c r="BH22" s="59">
        <v>14874.034660049021</v>
      </c>
      <c r="BI22" s="59">
        <v>14512.653173556871</v>
      </c>
      <c r="BJ22" s="59">
        <v>14409.172207746293</v>
      </c>
      <c r="BK22" s="59">
        <v>14477.329050270861</v>
      </c>
      <c r="BL22" s="59">
        <v>14667.58734291035</v>
      </c>
      <c r="BM22" s="59">
        <v>14948.497408808467</v>
      </c>
      <c r="BN22" s="59">
        <v>15298.77495577602</v>
      </c>
      <c r="BO22" s="59">
        <v>15703.371403080706</v>
      </c>
      <c r="BP22" s="59">
        <v>16151.303240817128</v>
      </c>
      <c r="BQ22" s="59">
        <v>16634.356347601708</v>
      </c>
      <c r="BR22" s="59">
        <v>17146.266809648627</v>
      </c>
      <c r="BS22" s="59">
        <v>17682.179892771739</v>
      </c>
      <c r="BT22" s="59">
        <v>18238.280393854257</v>
      </c>
      <c r="BU22" s="59">
        <v>18811.533183674066</v>
      </c>
      <c r="BV22" s="59">
        <v>19399.497059306057</v>
      </c>
      <c r="BW22" s="59">
        <v>20000.188741121325</v>
      </c>
      <c r="BX22" s="59">
        <v>20611.98196400869</v>
      </c>
      <c r="BY22" s="29">
        <v>21233.531605928463</v>
      </c>
      <c r="CA22" s="43">
        <f ca="1"/>
        <v>77.897845617062558</v>
      </c>
      <c r="CB22" s="59">
        <v>35530.702980143258</v>
      </c>
      <c r="CC22" s="59">
        <v>23899.249116262214</v>
      </c>
      <c r="CD22" s="59">
        <v>21975.877737891497</v>
      </c>
      <c r="CE22" s="59">
        <v>20937.168885443851</v>
      </c>
      <c r="CF22" s="59">
        <v>20307.527683424527</v>
      </c>
      <c r="CG22" s="59">
        <v>19943.142703933223</v>
      </c>
      <c r="CH22" s="59">
        <v>19786.101533021108</v>
      </c>
      <c r="CI22" s="59">
        <v>19811.812244028082</v>
      </c>
      <c r="CJ22" s="59">
        <v>20012.060650259395</v>
      </c>
      <c r="CK22" s="59">
        <v>20388.262104297588</v>
      </c>
      <c r="CL22" s="59">
        <v>20948.436033995342</v>
      </c>
      <c r="CM22" s="59">
        <v>21705.78486532436</v>
      </c>
      <c r="CN22" s="59">
        <v>22678.059594856357</v>
      </c>
      <c r="CO22" s="59">
        <v>23887.357780063943</v>
      </c>
      <c r="CP22" s="59">
        <v>25360.187702496209</v>
      </c>
      <c r="CQ22" s="59">
        <v>27127.716848990003</v>
      </c>
      <c r="CR22" s="59">
        <v>29226.164117755448</v>
      </c>
      <c r="CS22" s="59">
        <v>31697.316973188346</v>
      </c>
      <c r="CT22" s="59">
        <v>34589.167262132891</v>
      </c>
      <c r="CU22" s="29">
        <v>37956.667210545238</v>
      </c>
    </row>
    <row r="23" spans="1:99" x14ac:dyDescent="0.25">
      <c r="A23" s="46">
        <v>76.900000000000006</v>
      </c>
      <c r="B23" s="48" t="b">
        <v>1</v>
      </c>
      <c r="U23" s="37"/>
      <c r="V23" s="37"/>
      <c r="W23" s="9"/>
      <c r="X23" s="8"/>
      <c r="Y23" s="8"/>
      <c r="Z23" s="8"/>
      <c r="AA23" s="8"/>
      <c r="AB23" s="8"/>
      <c r="AC23" s="8"/>
      <c r="AD23" s="8"/>
      <c r="AE23" s="8"/>
      <c r="AG23" s="37">
        <v>77.54347826086952</v>
      </c>
      <c r="AH23" s="37">
        <v>79.834782608695605</v>
      </c>
      <c r="AI23" s="9">
        <v>251</v>
      </c>
      <c r="AJ23" s="8">
        <v>5.8577402880459428E-2</v>
      </c>
      <c r="AK23" s="8">
        <v>5.0737981033099899E-2</v>
      </c>
      <c r="AL23" s="8">
        <v>1.0621119916385258E-2</v>
      </c>
      <c r="AM23" s="8">
        <f ca="1"/>
        <v>9.3513225725873173E-2</v>
      </c>
      <c r="AN23" s="8">
        <f ca="1"/>
        <v>5.9502464638054198E-2</v>
      </c>
      <c r="AO23" s="8">
        <v>5.6026786758192282E-2</v>
      </c>
      <c r="AP23" s="8">
        <f ca="1"/>
        <v>0.11420644760915688</v>
      </c>
      <c r="AQ23" s="8">
        <v>7.6273612206745001E-2</v>
      </c>
      <c r="AS23" s="37">
        <v>67.92</v>
      </c>
      <c r="AT23" s="37">
        <v>69.676666666666662</v>
      </c>
      <c r="AU23" s="9">
        <v>176</v>
      </c>
      <c r="AV23" s="8">
        <v>7.3406809572025999E-2</v>
      </c>
      <c r="AW23" s="8">
        <v>6.9157294412620252E-2</v>
      </c>
      <c r="AX23" s="8">
        <v>9.3933462949569169E-3</v>
      </c>
      <c r="AY23" s="8">
        <f ca="1"/>
        <v>4.4981911573921896E-2</v>
      </c>
      <c r="AZ23" s="8">
        <f ca="1"/>
        <v>7.9939094136705302E-2</v>
      </c>
      <c r="BA23" s="8">
        <v>5.8927300961854834E-2</v>
      </c>
      <c r="BB23" s="8">
        <f ca="1"/>
        <v>7.2592760338544837E-2</v>
      </c>
      <c r="BC23" s="8">
        <v>6.3203040635314567E-2</v>
      </c>
      <c r="BE23" s="43">
        <v>123.88671987345424</v>
      </c>
      <c r="BF23" s="59">
        <v>17456.697216018245</v>
      </c>
      <c r="BG23" s="59">
        <v>15747.204596546613</v>
      </c>
      <c r="BH23" s="59">
        <v>15022.907407098526</v>
      </c>
      <c r="BI23" s="59">
        <v>14747.404225870658</v>
      </c>
      <c r="BJ23" s="59">
        <v>14736.938021437189</v>
      </c>
      <c r="BK23" s="59">
        <v>14902.002286847899</v>
      </c>
      <c r="BL23" s="59">
        <v>15191.009311274986</v>
      </c>
      <c r="BM23" s="59">
        <v>15571.238857512557</v>
      </c>
      <c r="BN23" s="59">
        <v>16020.645334818488</v>
      </c>
      <c r="BO23" s="59">
        <v>16523.748718598559</v>
      </c>
      <c r="BP23" s="59">
        <v>17069.345316741299</v>
      </c>
      <c r="BQ23" s="59">
        <v>17649.133781225646</v>
      </c>
      <c r="BR23" s="59">
        <v>18256.844384636348</v>
      </c>
      <c r="BS23" s="59">
        <v>18887.664263114741</v>
      </c>
      <c r="BT23" s="59">
        <v>19537.845904382357</v>
      </c>
      <c r="BU23" s="59">
        <v>20204.433725586914</v>
      </c>
      <c r="BV23" s="59">
        <v>20885.069205401483</v>
      </c>
      <c r="BW23" s="59">
        <v>21577.849626444637</v>
      </c>
      <c r="BX23" s="59">
        <v>22281.224183906892</v>
      </c>
      <c r="BY23" s="29">
        <v>22993.91660266912</v>
      </c>
      <c r="CA23" s="43">
        <f ca="1"/>
        <v>78.664326854669085</v>
      </c>
      <c r="CB23" s="59">
        <v>35530.702559087425</v>
      </c>
      <c r="CC23" s="59">
        <v>23897.961501148326</v>
      </c>
      <c r="CD23" s="59">
        <v>21970.485921219697</v>
      </c>
      <c r="CE23" s="59">
        <v>20924.292534138738</v>
      </c>
      <c r="CF23" s="59">
        <v>20283.122583426626</v>
      </c>
      <c r="CG23" s="59">
        <v>19902.383313084105</v>
      </c>
      <c r="CH23" s="59">
        <v>19723.24390868585</v>
      </c>
      <c r="CI23" s="59">
        <v>19720.03418042482</v>
      </c>
      <c r="CJ23" s="59">
        <v>19883.27536208693</v>
      </c>
      <c r="CK23" s="59">
        <v>20212.901217715545</v>
      </c>
      <c r="CL23" s="59">
        <v>20715.196981518995</v>
      </c>
      <c r="CM23" s="59">
        <v>21401.337014177534</v>
      </c>
      <c r="CN23" s="59">
        <v>22286.702553127765</v>
      </c>
      <c r="CO23" s="59">
        <v>23390.624303650882</v>
      </c>
      <c r="CP23" s="59">
        <v>24736.382447562606</v>
      </c>
      <c r="CQ23" s="59">
        <v>26351.380855681942</v>
      </c>
      <c r="CR23" s="59">
        <v>28267.453343757963</v>
      </c>
      <c r="CS23" s="59">
        <v>30521.281388808366</v>
      </c>
      <c r="CT23" s="59">
        <v>33154.914935633882</v>
      </c>
      <c r="CU23" s="29">
        <v>36216.39541165805</v>
      </c>
    </row>
    <row r="24" spans="1:99" x14ac:dyDescent="0.25">
      <c r="A24" s="46">
        <v>76.599999999999994</v>
      </c>
      <c r="B24" s="48" t="b">
        <v>1</v>
      </c>
      <c r="U24" s="37"/>
      <c r="V24" s="37"/>
      <c r="W24" s="9"/>
      <c r="X24" s="8"/>
      <c r="Y24" s="8"/>
      <c r="Z24" s="8"/>
      <c r="AA24" s="8"/>
      <c r="AB24" s="8"/>
      <c r="AC24" s="8"/>
      <c r="AD24" s="8"/>
      <c r="AE24" s="8"/>
      <c r="AG24" s="37">
        <v>79.834782608695605</v>
      </c>
      <c r="AH24" s="37">
        <v>82.126086956521689</v>
      </c>
      <c r="AI24" s="9">
        <v>150</v>
      </c>
      <c r="AJ24" s="8">
        <v>4.4863245046533162E-2</v>
      </c>
      <c r="AK24" s="8">
        <v>4.0281467656040126E-2</v>
      </c>
      <c r="AL24" s="8">
        <v>1.0275321551837413E-2</v>
      </c>
      <c r="AM24" s="8">
        <f ca="1"/>
        <v>9.1712094310697156E-2</v>
      </c>
      <c r="AN24" s="8">
        <f ca="1"/>
        <v>4.4983851792629204E-2</v>
      </c>
      <c r="AO24" s="8">
        <v>4.3639701470066683E-2</v>
      </c>
      <c r="AP24" s="8">
        <f ca="1"/>
        <v>8.8472344289295624E-2</v>
      </c>
      <c r="AQ24" s="8">
        <v>6.5133114649901236E-2</v>
      </c>
      <c r="AS24" s="37">
        <v>69.676666666666662</v>
      </c>
      <c r="AT24" s="37">
        <v>71.433333333333323</v>
      </c>
      <c r="AU24" s="9">
        <v>99</v>
      </c>
      <c r="AV24" s="8">
        <v>7.2769195185411473E-2</v>
      </c>
      <c r="AW24" s="8">
        <v>6.6144927461329828E-2</v>
      </c>
      <c r="AX24" s="8">
        <v>9.1579777428409948E-3</v>
      </c>
      <c r="AY24" s="8">
        <f ca="1"/>
        <v>5.1420223806752097E-2</v>
      </c>
      <c r="AZ24" s="8">
        <f ca="1"/>
        <v>7.872144204778353E-2</v>
      </c>
      <c r="BA24" s="8">
        <v>6.2107403550190177E-2</v>
      </c>
      <c r="BB24" s="8">
        <f ca="1"/>
        <v>8.3744370196102647E-2</v>
      </c>
      <c r="BC24" s="8">
        <v>6.5514231440331194E-2</v>
      </c>
      <c r="BE24" s="43">
        <v>131.16829163071625</v>
      </c>
      <c r="BF24" s="59">
        <v>17478.847673960336</v>
      </c>
      <c r="BG24" s="59">
        <v>15823.608185376734</v>
      </c>
      <c r="BH24" s="59">
        <v>15172.612127715518</v>
      </c>
      <c r="BI24" s="59">
        <v>14981.309777611323</v>
      </c>
      <c r="BJ24" s="59">
        <v>15060.904027745339</v>
      </c>
      <c r="BK24" s="59">
        <v>15318.815814820553</v>
      </c>
      <c r="BL24" s="59">
        <v>15701.626796129314</v>
      </c>
      <c r="BM24" s="59">
        <v>16175.565664513691</v>
      </c>
      <c r="BN24" s="59">
        <v>16718.020530734742</v>
      </c>
      <c r="BO24" s="59">
        <v>17313.242082578672</v>
      </c>
      <c r="BP24" s="59">
        <v>17949.935127758527</v>
      </c>
      <c r="BQ24" s="59">
        <v>18619.809340799875</v>
      </c>
      <c r="BR24" s="59">
        <v>19316.66147970366</v>
      </c>
      <c r="BS24" s="59">
        <v>20035.771643807631</v>
      </c>
      <c r="BT24" s="59">
        <v>20773.494321753657</v>
      </c>
      <c r="BU24" s="59">
        <v>21526.974859275255</v>
      </c>
      <c r="BV24" s="59">
        <v>22293.949089907725</v>
      </c>
      <c r="BW24" s="59">
        <v>23072.599430217026</v>
      </c>
      <c r="BX24" s="59">
        <v>23861.450068236332</v>
      </c>
      <c r="BY24" s="29">
        <v>24659.289667646834</v>
      </c>
      <c r="CA24" s="43">
        <f ca="1"/>
        <v>79.430808092275612</v>
      </c>
      <c r="CB24" s="59">
        <v>35530.702171978257</v>
      </c>
      <c r="CC24" s="59">
        <v>23896.779559816761</v>
      </c>
      <c r="CD24" s="59">
        <v>21965.544711318882</v>
      </c>
      <c r="CE24" s="59">
        <v>20912.51235593266</v>
      </c>
      <c r="CF24" s="59">
        <v>20260.834475292817</v>
      </c>
      <c r="CG24" s="59">
        <v>19865.227492896018</v>
      </c>
      <c r="CH24" s="59">
        <v>19666.051681255143</v>
      </c>
      <c r="CI24" s="59">
        <v>19636.690712844775</v>
      </c>
      <c r="CJ24" s="59">
        <v>19766.560330153752</v>
      </c>
      <c r="CK24" s="59">
        <v>20054.303867777846</v>
      </c>
      <c r="CL24" s="59">
        <v>20504.701624174908</v>
      </c>
      <c r="CM24" s="59">
        <v>21127.174358906996</v>
      </c>
      <c r="CN24" s="59">
        <v>21935.061594421168</v>
      </c>
      <c r="CO24" s="59">
        <v>22945.318665922227</v>
      </c>
      <c r="CP24" s="59">
        <v>24178.464172595326</v>
      </c>
      <c r="CQ24" s="59">
        <v>25658.69355472186</v>
      </c>
      <c r="CR24" s="59">
        <v>27414.115416201639</v>
      </c>
      <c r="CS24" s="59">
        <v>29477.088607308862</v>
      </c>
      <c r="CT24" s="59">
        <v>31884.650086477028</v>
      </c>
      <c r="CU24" s="29">
        <v>34679.030828634146</v>
      </c>
    </row>
    <row r="25" spans="1:99" x14ac:dyDescent="0.25">
      <c r="A25" s="46">
        <v>76.2</v>
      </c>
      <c r="B25" s="48" t="b">
        <v>1</v>
      </c>
      <c r="U25" s="37"/>
      <c r="V25" s="37"/>
      <c r="W25" s="9"/>
      <c r="X25" s="8"/>
      <c r="Y25" s="8"/>
      <c r="Z25" s="8"/>
      <c r="AA25" s="8"/>
      <c r="AB25" s="8"/>
      <c r="AC25" s="8"/>
      <c r="AD25" s="8"/>
      <c r="AE25" s="8"/>
      <c r="AG25" s="37">
        <v>82.126086956521689</v>
      </c>
      <c r="AH25" s="37">
        <v>84.417391304347774</v>
      </c>
      <c r="AI25" s="9">
        <v>67</v>
      </c>
      <c r="AJ25" s="8">
        <v>3.2436514027387564E-2</v>
      </c>
      <c r="AK25" s="8">
        <v>3.1033315461897026E-2</v>
      </c>
      <c r="AL25" s="8">
        <v>9.9407815583338888E-3</v>
      </c>
      <c r="AM25" s="8">
        <f ca="1"/>
        <v>8.4115857002444949E-2</v>
      </c>
      <c r="AN25" s="8">
        <f ca="1"/>
        <v>3.2355519021772805E-2</v>
      </c>
      <c r="AO25" s="8">
        <v>3.1252616181941084E-2</v>
      </c>
      <c r="AP25" s="8">
        <f ca="1"/>
        <v>5.4699926719125047E-2</v>
      </c>
      <c r="AQ25" s="8">
        <v>4.9847643450564805E-2</v>
      </c>
      <c r="AS25" s="37">
        <v>71.433333333333323</v>
      </c>
      <c r="AT25" s="37">
        <v>73.189999999999984</v>
      </c>
      <c r="AU25" s="9">
        <v>305</v>
      </c>
      <c r="AV25" s="8">
        <v>6.9730910116253986E-2</v>
      </c>
      <c r="AW25" s="8">
        <v>6.1567770492384155E-2</v>
      </c>
      <c r="AX25" s="8">
        <v>8.9285068073551299E-3</v>
      </c>
      <c r="AY25" s="8">
        <f ca="1"/>
        <v>5.7684999088192968E-2</v>
      </c>
      <c r="AZ25" s="8">
        <f ca="1"/>
        <v>7.4591091673014476E-2</v>
      </c>
      <c r="BA25" s="8">
        <v>6.5226317630639463E-2</v>
      </c>
      <c r="BB25" s="8">
        <f ca="1"/>
        <v>9.2706391022229162E-2</v>
      </c>
      <c r="BC25" s="8">
        <v>6.6676502319672704E-2</v>
      </c>
      <c r="BE25" s="44">
        <v>138.44986338797827</v>
      </c>
      <c r="BF25" s="40">
        <v>17501.394556231851</v>
      </c>
      <c r="BG25" s="40">
        <v>15900.528193747363</v>
      </c>
      <c r="BH25" s="40">
        <v>15321.880987027742</v>
      </c>
      <c r="BI25" s="40">
        <v>15212.584854615254</v>
      </c>
      <c r="BJ25" s="40">
        <v>15378.916034526326</v>
      </c>
      <c r="BK25" s="40">
        <v>15725.441367475387</v>
      </c>
      <c r="BL25" s="40">
        <v>16197.146991645172</v>
      </c>
      <c r="BM25" s="40">
        <v>16759.422458606368</v>
      </c>
      <c r="BN25" s="40">
        <v>17389.263879254639</v>
      </c>
      <c r="BO25" s="40">
        <v>18070.787493821779</v>
      </c>
      <c r="BP25" s="40">
        <v>18792.705864674128</v>
      </c>
      <c r="BQ25" s="40">
        <v>19546.809298642242</v>
      </c>
      <c r="BR25" s="40">
        <v>20327.007192832865</v>
      </c>
      <c r="BS25" s="40">
        <v>21128.700916135691</v>
      </c>
      <c r="BT25" s="40">
        <v>21948.362139639448</v>
      </c>
      <c r="BU25" s="40">
        <v>22783.242988737722</v>
      </c>
      <c r="BV25" s="40">
        <v>23631.173118910425</v>
      </c>
      <c r="BW25" s="40">
        <v>24490.415389036349</v>
      </c>
      <c r="BX25" s="40">
        <v>25359.561768339841</v>
      </c>
      <c r="BY25" s="45">
        <v>26237.457304113232</v>
      </c>
      <c r="CA25" s="44">
        <f ca="1"/>
        <v>80.197289329882139</v>
      </c>
      <c r="CB25" s="40">
        <v>35530.701814623259</v>
      </c>
      <c r="CC25" s="40">
        <v>23895.690085584829</v>
      </c>
      <c r="CD25" s="40">
        <v>21960.997099382661</v>
      </c>
      <c r="CE25" s="40">
        <v>20901.687909661978</v>
      </c>
      <c r="CF25" s="40">
        <v>20240.388604387306</v>
      </c>
      <c r="CG25" s="40">
        <v>19831.201334465841</v>
      </c>
      <c r="CH25" s="40">
        <v>19613.769690068239</v>
      </c>
      <c r="CI25" s="40">
        <v>19560.642070493846</v>
      </c>
      <c r="CJ25" s="40">
        <v>19660.261701085299</v>
      </c>
      <c r="CK25" s="40">
        <v>19910.140660957488</v>
      </c>
      <c r="CL25" s="40">
        <v>20313.744495755447</v>
      </c>
      <c r="CM25" s="40">
        <v>20878.967205727266</v>
      </c>
      <c r="CN25" s="40">
        <v>21617.376731516611</v>
      </c>
      <c r="CO25" s="40">
        <v>22543.8742431301</v>
      </c>
      <c r="CP25" s="40">
        <v>23676.598154046238</v>
      </c>
      <c r="CQ25" s="40">
        <v>25036.987747016323</v>
      </c>
      <c r="CR25" s="40">
        <v>26649.962071000751</v>
      </c>
      <c r="CS25" s="40">
        <v>28544.191024282845</v>
      </c>
      <c r="CT25" s="40">
        <v>30752.447382947936</v>
      </c>
      <c r="CU25" s="45">
        <v>33312.035599780451</v>
      </c>
    </row>
    <row r="26" spans="1:99" x14ac:dyDescent="0.25">
      <c r="A26" s="46">
        <v>76.099999999999994</v>
      </c>
      <c r="B26" s="48" t="b">
        <v>1</v>
      </c>
      <c r="U26" s="37"/>
      <c r="V26" s="37"/>
      <c r="W26" s="9"/>
      <c r="X26" s="8"/>
      <c r="Y26" s="8"/>
      <c r="Z26" s="8"/>
      <c r="AA26" s="8"/>
      <c r="AB26" s="8"/>
      <c r="AC26" s="8"/>
      <c r="AD26" s="8"/>
      <c r="AE26" s="8"/>
      <c r="AG26" s="37">
        <v>84.417391304347774</v>
      </c>
      <c r="AH26" s="37">
        <v>86.708695652173859</v>
      </c>
      <c r="AI26" s="9">
        <v>27</v>
      </c>
      <c r="AJ26" s="8">
        <v>2.213912020599984E-2</v>
      </c>
      <c r="AK26" s="8">
        <v>2.3261099958525211E-2</v>
      </c>
      <c r="AL26" s="8">
        <v>9.6171333901311495E-3</v>
      </c>
      <c r="AM26" s="8">
        <f ca="1"/>
        <v>7.126575158057824E-2</v>
      </c>
      <c r="AN26" s="8">
        <f ca="1"/>
        <v>2.2201193178901124E-2</v>
      </c>
      <c r="AO26" s="8">
        <v>1.8865530893815596E-2</v>
      </c>
      <c r="AP26" s="8">
        <f ca="1"/>
        <v>2.2119238361751448E-2</v>
      </c>
      <c r="AQ26" s="8">
        <v>3.079875455953851E-2</v>
      </c>
      <c r="AS26" s="37">
        <v>73.189999999999984</v>
      </c>
      <c r="AT26" s="37">
        <v>74.946666666666644</v>
      </c>
      <c r="AU26" s="9">
        <v>392</v>
      </c>
      <c r="AV26" s="8">
        <v>6.4590646059439871E-2</v>
      </c>
      <c r="AW26" s="8">
        <v>5.5880852754803811E-2</v>
      </c>
      <c r="AX26" s="8">
        <v>8.704785712250418E-3</v>
      </c>
      <c r="AY26" s="8">
        <f ca="1"/>
        <v>6.3360337504495878E-2</v>
      </c>
      <c r="AZ26" s="8">
        <f ca="1"/>
        <v>6.8130242011440467E-2</v>
      </c>
      <c r="BA26" s="8">
        <v>6.2105680046198986E-2</v>
      </c>
      <c r="BB26" s="8">
        <f ca="1"/>
        <v>9.8158198205303915E-2</v>
      </c>
      <c r="BC26" s="8">
        <v>6.6510015755968932E-2</v>
      </c>
    </row>
    <row r="27" spans="1:99" x14ac:dyDescent="0.25">
      <c r="A27" s="46">
        <v>75.3</v>
      </c>
      <c r="B27" s="48" t="b">
        <v>1</v>
      </c>
      <c r="U27" s="37"/>
      <c r="V27" s="37"/>
      <c r="W27" s="9"/>
      <c r="X27" s="8"/>
      <c r="Y27" s="8"/>
      <c r="Z27" s="8"/>
      <c r="AA27" s="8"/>
      <c r="AB27" s="8"/>
      <c r="AC27" s="8"/>
      <c r="AD27" s="8"/>
      <c r="AE27" s="8"/>
      <c r="AG27" s="37">
        <v>86.708695652173859</v>
      </c>
      <c r="AH27" s="37">
        <v>88.999999999999943</v>
      </c>
      <c r="AI27" s="9">
        <v>19</v>
      </c>
      <c r="AJ27" s="8">
        <v>1.4264907884123712E-2</v>
      </c>
      <c r="AK27" s="8">
        <v>1.7003141093823948E-2</v>
      </c>
      <c r="AL27" s="8">
        <v>9.3040224353423406E-3</v>
      </c>
      <c r="AM27" s="8">
        <f ca="1"/>
        <v>5.4972439761921565E-2</v>
      </c>
      <c r="AN27" s="8">
        <f ca="1"/>
        <v>1.4568510077673458E-2</v>
      </c>
      <c r="AO27" s="8">
        <v>6.4784456056899975E-3</v>
      </c>
      <c r="AP27" s="8">
        <f ca="1"/>
        <v>2.9262033728046921E-3</v>
      </c>
      <c r="AQ27" s="8">
        <v>9.7561224392954671E-3</v>
      </c>
      <c r="AS27" s="37">
        <v>74.946666666666644</v>
      </c>
      <c r="AT27" s="37">
        <v>76.703333333333305</v>
      </c>
      <c r="AU27" s="9">
        <v>251</v>
      </c>
      <c r="AV27" s="8">
        <v>5.7833629134494635E-2</v>
      </c>
      <c r="AW27" s="8">
        <v>4.9545781929116184E-2</v>
      </c>
      <c r="AX27" s="8">
        <v>8.4866703840980051E-3</v>
      </c>
      <c r="AY27" s="8">
        <f ca="1"/>
        <v>6.7953976088798662E-2</v>
      </c>
      <c r="AZ27" s="8">
        <f ca="1"/>
        <v>6.0089027837507691E-2</v>
      </c>
      <c r="BA27" s="8">
        <v>5.4824826582400954E-2</v>
      </c>
      <c r="BB27" s="8">
        <f ca="1"/>
        <v>9.8868012298732766E-2</v>
      </c>
      <c r="BC27" s="8">
        <v>6.4844879955498924E-2</v>
      </c>
      <c r="BE27" s="51" t="s">
        <v>782</v>
      </c>
      <c r="BF27" s="52"/>
      <c r="BG27" s="52"/>
      <c r="BH27" s="52"/>
      <c r="BI27" s="52"/>
      <c r="BJ27" s="52"/>
      <c r="BK27" s="52"/>
      <c r="BL27" s="52"/>
      <c r="BM27" s="52"/>
      <c r="BN27" s="52"/>
      <c r="BO27" s="52"/>
      <c r="BP27" s="52"/>
      <c r="BQ27" s="52"/>
      <c r="BR27" s="52"/>
      <c r="BS27" s="52"/>
      <c r="BT27" s="52"/>
      <c r="BU27" s="52"/>
      <c r="BV27" s="52"/>
      <c r="BW27" s="52"/>
      <c r="BX27" s="52"/>
      <c r="BY27" s="52"/>
      <c r="CA27" s="51" t="s">
        <v>785</v>
      </c>
      <c r="CB27" s="52"/>
      <c r="CC27" s="52"/>
      <c r="CD27" s="52"/>
      <c r="CE27" s="52"/>
      <c r="CF27" s="52"/>
      <c r="CG27" s="52"/>
      <c r="CH27" s="52"/>
      <c r="CI27" s="52"/>
      <c r="CJ27" s="52"/>
      <c r="CK27" s="52"/>
      <c r="CL27" s="52"/>
      <c r="CM27" s="52"/>
      <c r="CN27" s="52"/>
      <c r="CO27" s="52"/>
      <c r="CP27" s="52"/>
      <c r="CQ27" s="52"/>
      <c r="CR27" s="52"/>
      <c r="CS27" s="52"/>
      <c r="CT27" s="52"/>
      <c r="CU27" s="52"/>
    </row>
    <row r="28" spans="1:99" x14ac:dyDescent="0.25">
      <c r="A28" s="46">
        <v>75.900000000000006</v>
      </c>
      <c r="B28" s="48" t="b">
        <v>1</v>
      </c>
      <c r="U28" s="37"/>
      <c r="V28" s="37"/>
      <c r="W28" s="9"/>
      <c r="X28" s="8"/>
      <c r="Y28" s="8"/>
      <c r="Z28" s="8"/>
      <c r="AA28" s="8"/>
      <c r="AB28" s="8"/>
      <c r="AC28" s="8"/>
      <c r="AD28" s="8"/>
      <c r="AE28" s="8"/>
      <c r="AG28" s="37"/>
      <c r="AH28" s="37"/>
      <c r="AI28" s="9"/>
      <c r="AJ28" s="8"/>
      <c r="AK28" s="8"/>
      <c r="AL28" s="8"/>
      <c r="AM28" s="8"/>
      <c r="AN28" s="8"/>
      <c r="AO28" s="8"/>
      <c r="AP28" s="8"/>
      <c r="AQ28" s="8"/>
      <c r="AS28" s="37">
        <v>76.703333333333305</v>
      </c>
      <c r="AT28" s="37">
        <v>78.459999999999965</v>
      </c>
      <c r="AU28" s="9">
        <v>176</v>
      </c>
      <c r="AV28" s="8">
        <v>5.0056187566635768E-2</v>
      </c>
      <c r="AW28" s="8">
        <v>4.2983349234516299E-2</v>
      </c>
      <c r="AX28" s="8">
        <v>8.2740203595094153E-3</v>
      </c>
      <c r="AY28" s="8">
        <f ca="1"/>
        <v>7.0937636670240944E-2</v>
      </c>
      <c r="AZ28" s="8">
        <f ca="1"/>
        <v>5.1256066208956175E-2</v>
      </c>
      <c r="BA28" s="8">
        <v>4.7543973118602589E-2</v>
      </c>
      <c r="BB28" s="8">
        <f ca="1"/>
        <v>9.3924280277448591E-2</v>
      </c>
      <c r="BC28" s="8">
        <v>6.1528209132701961E-2</v>
      </c>
      <c r="BE28" s="22" t="s">
        <v>615</v>
      </c>
      <c r="BF28" s="22" t="s">
        <v>775</v>
      </c>
      <c r="BH28" s="61" t="s">
        <v>616</v>
      </c>
      <c r="BI28" s="62" t="s">
        <v>617</v>
      </c>
      <c r="BJ28" s="62" t="s">
        <v>586</v>
      </c>
      <c r="BK28" s="62" t="s">
        <v>587</v>
      </c>
      <c r="BL28" s="62" t="s">
        <v>774</v>
      </c>
      <c r="BM28" s="63" t="s">
        <v>618</v>
      </c>
      <c r="CA28" s="22" t="s">
        <v>615</v>
      </c>
      <c r="CB28" s="22" t="s">
        <v>775</v>
      </c>
      <c r="CD28" s="61" t="s">
        <v>616</v>
      </c>
      <c r="CE28" s="62" t="s">
        <v>617</v>
      </c>
      <c r="CF28" s="62" t="s">
        <v>586</v>
      </c>
      <c r="CG28" s="62" t="s">
        <v>587</v>
      </c>
      <c r="CH28" s="62" t="s">
        <v>774</v>
      </c>
      <c r="CI28" s="63" t="s">
        <v>618</v>
      </c>
    </row>
    <row r="29" spans="1:99" x14ac:dyDescent="0.25">
      <c r="A29" s="46">
        <v>74.2</v>
      </c>
      <c r="B29" s="48" t="b">
        <v>1</v>
      </c>
      <c r="U29" s="37"/>
      <c r="V29" s="37"/>
      <c r="W29" s="9"/>
      <c r="X29" s="8"/>
      <c r="Y29" s="8"/>
      <c r="Z29" s="8"/>
      <c r="AA29" s="8"/>
      <c r="AB29" s="8"/>
      <c r="AC29" s="8"/>
      <c r="AD29" s="8"/>
      <c r="AE29" s="8"/>
      <c r="AG29" s="37"/>
      <c r="AH29" s="37"/>
      <c r="AI29" s="9"/>
      <c r="AJ29" s="8"/>
      <c r="AK29" s="8"/>
      <c r="AL29" s="8"/>
      <c r="AM29" s="8"/>
      <c r="AN29" s="8"/>
      <c r="AO29" s="8"/>
      <c r="AP29" s="8"/>
      <c r="AQ29" s="8"/>
      <c r="AS29" s="37">
        <v>78.459999999999965</v>
      </c>
      <c r="AT29" s="37">
        <v>80.216666666666626</v>
      </c>
      <c r="AU29" s="9">
        <v>177</v>
      </c>
      <c r="AV29" s="8">
        <v>4.1879508766136664E-2</v>
      </c>
      <c r="AW29" s="8">
        <v>3.6542702885119627E-2</v>
      </c>
      <c r="AX29" s="8">
        <v>8.0666986946791308E-3</v>
      </c>
      <c r="AY29" s="8">
        <f ca="1"/>
        <v>7.1813721638488537E-2</v>
      </c>
      <c r="AZ29" s="8">
        <f ca="1"/>
        <v>4.2348361787915345E-2</v>
      </c>
      <c r="BA29" s="8">
        <v>4.0263119654804447E-2</v>
      </c>
      <c r="BB29" s="8">
        <f ca="1"/>
        <v>8.3017303054634395E-2</v>
      </c>
      <c r="BC29" s="8">
        <v>5.6434190010282936E-2</v>
      </c>
      <c r="BE29" s="41" cm="1">
        <f t="array" ref="BE29">IFERROR(_xlfn.TAKE(Grid_Argument_Minimum(UV_GAMMA_S1),,1),"—")</f>
        <v>10880.957642927762</v>
      </c>
      <c r="BF29" s="42">
        <v>20</v>
      </c>
      <c r="BH29" s="11" t="s">
        <v>783</v>
      </c>
      <c r="BI29" s="54">
        <v>1</v>
      </c>
      <c r="BJ29" s="64">
        <v>0.5</v>
      </c>
      <c r="BK29" s="64">
        <v>100</v>
      </c>
      <c r="BL29" s="54">
        <f>($BK$29-$BJ$29)/($BF$29-1)</f>
        <v>5.2368421052631575</v>
      </c>
      <c r="BM29" s="39" cm="1">
        <f t="array" aca="1" ref="BM29:BM30" ca="1">Grid_Search_Optimum(UV_GAMMA_S1)</f>
        <v>58.105263157894733</v>
      </c>
      <c r="CA29" s="41" cm="1">
        <f t="array" ref="CA29">IFERROR(_xlfn.TAKE(Grid_Argument_Minimum(UV_GAMMA_S2),,1),"—")</f>
        <v>12727.452951774012</v>
      </c>
      <c r="CB29" s="42">
        <v>20</v>
      </c>
      <c r="CD29" s="11" t="s">
        <v>783</v>
      </c>
      <c r="CE29" s="54">
        <v>1</v>
      </c>
      <c r="CF29" s="54">
        <f ca="1">MAX(0.001,$BM$29-$BL$29)</f>
        <v>52.868421052631575</v>
      </c>
      <c r="CG29" s="54">
        <f ca="1">$BM$29+$BL$29</f>
        <v>63.34210526315789</v>
      </c>
      <c r="CH29" s="54">
        <f ca="1">($CG$29-$CF$29)/($CB$29-1)</f>
        <v>0.55124653739612184</v>
      </c>
      <c r="CI29" s="39" cm="1">
        <f t="array" aca="1" ref="CI29:CI30" ca="1">Grid_Search_Optimum(UV_GAMMA_S2)</f>
        <v>63.342105263157947</v>
      </c>
    </row>
    <row r="30" spans="1:99" x14ac:dyDescent="0.25">
      <c r="A30" s="46">
        <v>73.5</v>
      </c>
      <c r="B30" s="48" t="b">
        <v>1</v>
      </c>
      <c r="U30" s="37"/>
      <c r="V30" s="37"/>
      <c r="W30" s="9"/>
      <c r="X30" s="8"/>
      <c r="Y30" s="8"/>
      <c r="Z30" s="8"/>
      <c r="AA30" s="8"/>
      <c r="AB30" s="8"/>
      <c r="AC30" s="8"/>
      <c r="AD30" s="8"/>
      <c r="AE30" s="8"/>
      <c r="AG30" s="37"/>
      <c r="AH30" s="37"/>
      <c r="AI30" s="9"/>
      <c r="AJ30" s="8"/>
      <c r="AK30" s="8"/>
      <c r="AL30" s="8"/>
      <c r="AM30" s="8"/>
      <c r="AN30" s="8"/>
      <c r="AO30" s="8"/>
      <c r="AP30" s="8"/>
      <c r="AQ30" s="8"/>
      <c r="AS30" s="37">
        <v>80.216666666666626</v>
      </c>
      <c r="AT30" s="37">
        <v>81.973333333333287</v>
      </c>
      <c r="AU30" s="9">
        <v>103</v>
      </c>
      <c r="AV30" s="8">
        <v>3.3869738927564175E-2</v>
      </c>
      <c r="AW30" s="8">
        <v>3.0486797850880709E-2</v>
      </c>
      <c r="AX30" s="8">
        <v>7.8645718771952478E-3</v>
      </c>
      <c r="AY30" s="8">
        <f ca="1"/>
        <v>7.020539261885439E-2</v>
      </c>
      <c r="AZ30" s="8">
        <f ca="1"/>
        <v>3.3936999459854844E-2</v>
      </c>
      <c r="BA30" s="8">
        <v>3.2982266191006304E-2</v>
      </c>
      <c r="BB30" s="8">
        <f ca="1"/>
        <v>6.6745104916710374E-2</v>
      </c>
      <c r="BC30" s="8">
        <v>4.9479486250578186E-2</v>
      </c>
      <c r="BH30" s="11" t="s">
        <v>784</v>
      </c>
      <c r="BI30" s="54">
        <v>1</v>
      </c>
      <c r="BJ30" s="64">
        <v>1E-3</v>
      </c>
      <c r="BK30" s="64">
        <v>2</v>
      </c>
      <c r="BL30" s="54">
        <f>($BK$30-$BJ$30)/($BF$29-1)</f>
        <v>0.10521052631578948</v>
      </c>
      <c r="BM30" s="39">
        <f ca="1"/>
        <v>0.8426842105263157</v>
      </c>
      <c r="CD30" s="11" t="s">
        <v>784</v>
      </c>
      <c r="CE30" s="54">
        <v>1</v>
      </c>
      <c r="CF30" s="54">
        <f ca="1">MAX(0.001,$BM$30-$BL$30)</f>
        <v>0.73747368421052628</v>
      </c>
      <c r="CG30" s="54">
        <f ca="1">$BM$30+$BL$30</f>
        <v>0.94789473684210512</v>
      </c>
      <c r="CH30" s="54">
        <f ca="1">($CG$30-$CF$30)/($CB$29-1)</f>
        <v>1.1074792243767307E-2</v>
      </c>
      <c r="CI30" s="39">
        <f ca="1"/>
        <v>0.90359556786703554</v>
      </c>
    </row>
    <row r="31" spans="1:99" x14ac:dyDescent="0.25">
      <c r="A31" s="46">
        <v>73</v>
      </c>
      <c r="B31" s="48" t="b">
        <v>1</v>
      </c>
      <c r="U31" s="37"/>
      <c r="V31" s="37"/>
      <c r="W31" s="9"/>
      <c r="X31" s="8"/>
      <c r="Y31" s="8"/>
      <c r="Z31" s="8"/>
      <c r="AA31" s="8"/>
      <c r="AB31" s="8"/>
      <c r="AC31" s="8"/>
      <c r="AD31" s="8"/>
      <c r="AE31" s="8"/>
      <c r="AG31" s="37"/>
      <c r="AH31" s="37"/>
      <c r="AI31" s="9"/>
      <c r="AJ31" s="8"/>
      <c r="AK31" s="8"/>
      <c r="AL31" s="8"/>
      <c r="AM31" s="8"/>
      <c r="AN31" s="8"/>
      <c r="AO31" s="8"/>
      <c r="AP31" s="8"/>
      <c r="AQ31" s="8"/>
      <c r="AS31" s="37">
        <v>81.973333333333287</v>
      </c>
      <c r="AT31" s="37">
        <v>83.729999999999947</v>
      </c>
      <c r="AU31" s="9">
        <v>82</v>
      </c>
      <c r="AV31" s="8">
        <v>2.6478205575614977E-2</v>
      </c>
      <c r="AW31" s="8">
        <v>2.4991346430730199E-2</v>
      </c>
      <c r="AX31" s="8">
        <v>7.6675097400584757E-3</v>
      </c>
      <c r="AY31" s="8">
        <f ca="1"/>
        <v>6.5957236538002229E-2</v>
      </c>
      <c r="AZ31" s="8">
        <f ca="1"/>
        <v>2.6413223412712572E-2</v>
      </c>
      <c r="BA31" s="8">
        <v>2.570141272720794E-2</v>
      </c>
      <c r="BB31" s="8">
        <f ca="1"/>
        <v>4.6889308276279795E-2</v>
      </c>
      <c r="BC31" s="8">
        <v>4.0649140531950234E-2</v>
      </c>
      <c r="BE31" s="65" cm="1">
        <f t="array" ref="BE31">NLL_Gamma(UV_Data,$BI$29,$BI$30,UV_Include)</f>
        <v>202690.60000000015</v>
      </c>
      <c r="BF31" s="66" cm="1">
        <f t="array" ref="BF31:BY31">_xlfn.SEQUENCE(1,$BF$29,$BJ$29,$BL$29)</f>
        <v>0.5</v>
      </c>
      <c r="BG31" s="66">
        <v>5.7368421052631575</v>
      </c>
      <c r="BH31" s="66">
        <v>10.973684210526315</v>
      </c>
      <c r="BI31" s="66">
        <v>16.210526315789473</v>
      </c>
      <c r="BJ31" s="66">
        <v>21.44736842105263</v>
      </c>
      <c r="BK31" s="66">
        <v>26.684210526315788</v>
      </c>
      <c r="BL31" s="66">
        <v>31.921052631578945</v>
      </c>
      <c r="BM31" s="66">
        <v>37.157894736842103</v>
      </c>
      <c r="BN31" s="66">
        <v>42.39473684210526</v>
      </c>
      <c r="BO31" s="66">
        <v>47.631578947368418</v>
      </c>
      <c r="BP31" s="66">
        <v>52.868421052631575</v>
      </c>
      <c r="BQ31" s="66">
        <v>58.105263157894733</v>
      </c>
      <c r="BR31" s="66">
        <v>63.34210526315789</v>
      </c>
      <c r="BS31" s="66">
        <v>68.578947368421041</v>
      </c>
      <c r="BT31" s="66">
        <v>73.815789473684191</v>
      </c>
      <c r="BU31" s="66">
        <v>79.052631578947341</v>
      </c>
      <c r="BV31" s="66">
        <v>84.289473684210492</v>
      </c>
      <c r="BW31" s="66">
        <v>89.526315789473642</v>
      </c>
      <c r="BX31" s="66">
        <v>94.763157894736793</v>
      </c>
      <c r="BY31" s="67">
        <v>99.999999999999943</v>
      </c>
      <c r="CA31" s="65" cm="1">
        <f t="array" ref="CA31">NLL_Gamma(UV_Data,$CE$29,$CE$30,UV_Include)</f>
        <v>202690.60000000015</v>
      </c>
      <c r="CB31" s="66" cm="1">
        <f t="array" aca="1" ref="CB31:CU31" ca="1">_xlfn.SEQUENCE(1,$CB$29,$CF$29,$CH$29)</f>
        <v>52.868421052631575</v>
      </c>
      <c r="CC31" s="66">
        <f ca="1"/>
        <v>53.4196675900277</v>
      </c>
      <c r="CD31" s="66">
        <f ca="1"/>
        <v>53.970914127423825</v>
      </c>
      <c r="CE31" s="66">
        <f ca="1"/>
        <v>54.52216066481995</v>
      </c>
      <c r="CF31" s="66">
        <f ca="1"/>
        <v>55.073407202216075</v>
      </c>
      <c r="CG31" s="66">
        <f ca="1"/>
        <v>55.624653739612199</v>
      </c>
      <c r="CH31" s="66">
        <f ca="1"/>
        <v>56.175900277008324</v>
      </c>
      <c r="CI31" s="66">
        <f ca="1"/>
        <v>56.727146814404449</v>
      </c>
      <c r="CJ31" s="66">
        <f ca="1"/>
        <v>57.278393351800574</v>
      </c>
      <c r="CK31" s="66">
        <f ca="1"/>
        <v>57.829639889196699</v>
      </c>
      <c r="CL31" s="66">
        <f ca="1"/>
        <v>58.380886426592824</v>
      </c>
      <c r="CM31" s="66">
        <f ca="1"/>
        <v>58.932132963988948</v>
      </c>
      <c r="CN31" s="66">
        <f ca="1"/>
        <v>59.483379501385073</v>
      </c>
      <c r="CO31" s="66">
        <f ca="1"/>
        <v>60.034626038781198</v>
      </c>
      <c r="CP31" s="66">
        <f ca="1"/>
        <v>60.585872576177323</v>
      </c>
      <c r="CQ31" s="66">
        <f ca="1"/>
        <v>61.137119113573448</v>
      </c>
      <c r="CR31" s="66">
        <f ca="1"/>
        <v>61.688365650969573</v>
      </c>
      <c r="CS31" s="66">
        <f ca="1"/>
        <v>62.239612188365697</v>
      </c>
      <c r="CT31" s="66">
        <f ca="1"/>
        <v>62.790858725761822</v>
      </c>
      <c r="CU31" s="67">
        <f ca="1"/>
        <v>63.342105263157947</v>
      </c>
    </row>
    <row r="32" spans="1:99" x14ac:dyDescent="0.25">
      <c r="A32" s="46">
        <v>72.8</v>
      </c>
      <c r="B32" s="48" t="b">
        <v>1</v>
      </c>
      <c r="U32" s="37"/>
      <c r="V32" s="37"/>
      <c r="W32" s="9"/>
      <c r="X32" s="8"/>
      <c r="Y32" s="8"/>
      <c r="Z32" s="8"/>
      <c r="AA32" s="8"/>
      <c r="AB32" s="8"/>
      <c r="AC32" s="8"/>
      <c r="AD32" s="8"/>
      <c r="AE32" s="8"/>
      <c r="AG32" s="37"/>
      <c r="AH32" s="37"/>
      <c r="AI32" s="9"/>
      <c r="AJ32" s="8"/>
      <c r="AK32" s="8"/>
      <c r="AL32" s="8"/>
      <c r="AM32" s="8"/>
      <c r="AN32" s="8"/>
      <c r="AO32" s="8"/>
      <c r="AP32" s="8"/>
      <c r="AQ32" s="8"/>
      <c r="AS32" s="37">
        <v>83.729999999999947</v>
      </c>
      <c r="AT32" s="37">
        <v>85.486666666666608</v>
      </c>
      <c r="AU32" s="9">
        <v>23</v>
      </c>
      <c r="AV32" s="8">
        <v>2.0009288491867228E-2</v>
      </c>
      <c r="AW32" s="8">
        <v>2.0153330233505184E-2</v>
      </c>
      <c r="AX32" s="8">
        <v>7.4753853778573021E-3</v>
      </c>
      <c r="AY32" s="8">
        <f ca="1"/>
        <v>5.9222283458695069E-2</v>
      </c>
      <c r="AZ32" s="8">
        <f ca="1"/>
        <v>1.9989907422013564E-2</v>
      </c>
      <c r="BA32" s="8">
        <v>1.8420559263409797E-2</v>
      </c>
      <c r="BB32" s="8">
        <f ca="1"/>
        <v>2.6554520518963787E-2</v>
      </c>
      <c r="BC32" s="8">
        <v>3.0046436951708944E-2</v>
      </c>
      <c r="BE32" s="43" cm="1">
        <f t="array" ref="BE32:BE51">_xlfn.SEQUENCE($BF$29,1,$BJ$30,$BL$30)</f>
        <v>1E-3</v>
      </c>
      <c r="BF32" s="59">
        <f t="dataTable" ref="BF32:BY51" dt2D="1" dtr="1" r1="BI29" r2="BI30"/>
        <v>18179.922407808757</v>
      </c>
      <c r="BG32" s="59">
        <v>70330.491508467254</v>
      </c>
      <c r="BH32" s="59">
        <v>142757.85414861629</v>
      </c>
      <c r="BI32" s="59">
        <v>223200.70141405021</v>
      </c>
      <c r="BJ32" s="59">
        <v>308851.89540947764</v>
      </c>
      <c r="BK32" s="59">
        <v>398376.64593457914</v>
      </c>
      <c r="BL32" s="59">
        <v>490988.4820670113</v>
      </c>
      <c r="BM32" s="59">
        <v>586167.64019210043</v>
      </c>
      <c r="BN32" s="59">
        <v>683544.66808827536</v>
      </c>
      <c r="BO32" s="59">
        <v>782843.31059233984</v>
      </c>
      <c r="BP32" s="59">
        <v>883849.13071480475</v>
      </c>
      <c r="BQ32" s="59">
        <v>986390.81700456317</v>
      </c>
      <c r="BR32" s="59">
        <v>1090328.3465732839</v>
      </c>
      <c r="BS32" s="59">
        <v>1195545.1215125173</v>
      </c>
      <c r="BT32" s="59">
        <v>1301942.5390702244</v>
      </c>
      <c r="BU32" s="59">
        <v>1409436.1209216625</v>
      </c>
      <c r="BV32" s="59">
        <v>1517952.6790438148</v>
      </c>
      <c r="BW32" s="59">
        <v>1627428.1927495431</v>
      </c>
      <c r="BX32" s="59">
        <v>1737806.1868673759</v>
      </c>
      <c r="BY32" s="29">
        <v>1849036.4713620017</v>
      </c>
      <c r="CA32" s="43" cm="1">
        <f t="array" aca="1" ref="CA32:CA51" ca="1">_xlfn.SEQUENCE($CB$29,1,$CF$30,$CH$30)</f>
        <v>0.73747368421052628</v>
      </c>
      <c r="CB32" s="59">
        <f t="dataTable" ref="CB32:CU51" dt2D="1" dtr="1" r1="CE29" r2="CE30" ca="1"/>
        <v>32811.546549798601</v>
      </c>
      <c r="CC32" s="59">
        <v>18135.913262485399</v>
      </c>
      <c r="CD32" s="59">
        <v>18471.032052196857</v>
      </c>
      <c r="CE32" s="59">
        <v>19875.709646417221</v>
      </c>
      <c r="CF32" s="59">
        <v>21808.425826780051</v>
      </c>
      <c r="CG32" s="59">
        <v>24082.654012728126</v>
      </c>
      <c r="CH32" s="59">
        <v>26606.89318826652</v>
      </c>
      <c r="CI32" s="59">
        <v>29327.533806122301</v>
      </c>
      <c r="CJ32" s="59">
        <v>32209.590778003792</v>
      </c>
      <c r="CK32" s="59">
        <v>35228.52056014791</v>
      </c>
      <c r="CL32" s="59">
        <v>38366.1898909831</v>
      </c>
      <c r="CM32" s="59">
        <v>41608.67137876567</v>
      </c>
      <c r="CN32" s="59">
        <v>44944.940782664955</v>
      </c>
      <c r="CO32" s="59">
        <v>48366.059523345481</v>
      </c>
      <c r="CP32" s="59">
        <v>51864.636553673758</v>
      </c>
      <c r="CQ32" s="59">
        <v>55434.460035690259</v>
      </c>
      <c r="CR32" s="59">
        <v>59070.236939416565</v>
      </c>
      <c r="CS32" s="59">
        <v>62767.40383855423</v>
      </c>
      <c r="CT32" s="59">
        <v>66521.986185703121</v>
      </c>
      <c r="CU32" s="29">
        <v>70330.491508467254</v>
      </c>
    </row>
    <row r="33" spans="1:99" x14ac:dyDescent="0.25">
      <c r="A33" s="46">
        <v>73.3</v>
      </c>
      <c r="B33" s="48" t="b">
        <v>1</v>
      </c>
      <c r="U33" s="37"/>
      <c r="V33" s="37"/>
      <c r="W33" s="9"/>
      <c r="X33" s="8"/>
      <c r="Y33" s="8"/>
      <c r="Z33" s="8"/>
      <c r="AA33" s="8"/>
      <c r="AB33" s="8"/>
      <c r="AC33" s="8"/>
      <c r="AD33" s="8"/>
      <c r="AE33" s="8"/>
      <c r="AG33" s="37"/>
      <c r="AH33" s="37"/>
      <c r="AI33" s="9"/>
      <c r="AJ33" s="8"/>
      <c r="AK33" s="8"/>
      <c r="AL33" s="8"/>
      <c r="AM33" s="8"/>
      <c r="AN33" s="8"/>
      <c r="AO33" s="8"/>
      <c r="AP33" s="8"/>
      <c r="AQ33" s="8"/>
      <c r="AS33" s="37">
        <v>85.486666666666608</v>
      </c>
      <c r="AT33" s="37">
        <v>87.243333333333268</v>
      </c>
      <c r="AU33" s="9">
        <v>24</v>
      </c>
      <c r="AV33" s="8">
        <v>1.4616422830135201E-2</v>
      </c>
      <c r="AW33" s="8">
        <v>1.6005035537516643E-2</v>
      </c>
      <c r="AX33" s="8">
        <v>7.2880750650414772E-3</v>
      </c>
      <c r="AY33" s="8">
        <f ca="1"/>
        <v>5.0502773337735452E-2</v>
      </c>
      <c r="AZ33" s="8">
        <f ca="1"/>
        <v>1.4727850370048978E-2</v>
      </c>
      <c r="BA33" s="8">
        <v>1.1139705799611543E-2</v>
      </c>
      <c r="BB33" s="8">
        <f ca="1"/>
        <v>9.9510280130534756E-3</v>
      </c>
      <c r="BC33" s="8">
        <v>1.8012571735488425E-2</v>
      </c>
      <c r="BE33" s="43">
        <v>0.10621052631578948</v>
      </c>
      <c r="BF33" s="59">
        <v>32674.927516434036</v>
      </c>
      <c r="BG33" s="59">
        <v>13288.352420728299</v>
      </c>
      <c r="BH33" s="59">
        <v>14178.570864514126</v>
      </c>
      <c r="BI33" s="59">
        <v>23084.273933583499</v>
      </c>
      <c r="BJ33" s="59">
        <v>37198.323732647666</v>
      </c>
      <c r="BK33" s="59">
        <v>55185.930061383988</v>
      </c>
      <c r="BL33" s="59">
        <v>76260.621997452778</v>
      </c>
      <c r="BM33" s="59">
        <v>99902.63592617822</v>
      </c>
      <c r="BN33" s="59">
        <v>125742.51962598614</v>
      </c>
      <c r="BO33" s="59">
        <v>153504.01793368641</v>
      </c>
      <c r="BP33" s="59">
        <v>182972.69385979234</v>
      </c>
      <c r="BQ33" s="59">
        <v>213977.23595318204</v>
      </c>
      <c r="BR33" s="59">
        <v>246377.62132554123</v>
      </c>
      <c r="BS33" s="59">
        <v>280057.25206840894</v>
      </c>
      <c r="BT33" s="59">
        <v>314917.52542975411</v>
      </c>
      <c r="BU33" s="59">
        <v>350873.96308482764</v>
      </c>
      <c r="BV33" s="59">
        <v>387853.37701062526</v>
      </c>
      <c r="BW33" s="59">
        <v>425791.74651997944</v>
      </c>
      <c r="BX33" s="59">
        <v>464632.59644144564</v>
      </c>
      <c r="BY33" s="29">
        <v>504325.73673971649</v>
      </c>
      <c r="CA33" s="43">
        <f ca="1"/>
        <v>0.74854847645429357</v>
      </c>
      <c r="CB33" s="59">
        <v>33928.42725816543</v>
      </c>
      <c r="CC33" s="59">
        <v>17593.193260512595</v>
      </c>
      <c r="CD33" s="59">
        <v>16268.711339884228</v>
      </c>
      <c r="CE33" s="59">
        <v>16013.788223765036</v>
      </c>
      <c r="CF33" s="59">
        <v>16286.903693788245</v>
      </c>
      <c r="CG33" s="59">
        <v>16901.5311693966</v>
      </c>
      <c r="CH33" s="59">
        <v>17766.16963459535</v>
      </c>
      <c r="CI33" s="59">
        <v>18827.209542111621</v>
      </c>
      <c r="CJ33" s="59">
        <v>20049.66580365317</v>
      </c>
      <c r="CK33" s="59">
        <v>21408.994875457833</v>
      </c>
      <c r="CL33" s="59">
        <v>22887.06349595336</v>
      </c>
      <c r="CM33" s="59">
        <v>24469.944273396304</v>
      </c>
      <c r="CN33" s="59">
        <v>26146.612966955687</v>
      </c>
      <c r="CO33" s="59">
        <v>27908.130997296332</v>
      </c>
      <c r="CP33" s="59">
        <v>29747.107317285176</v>
      </c>
      <c r="CQ33" s="59">
        <v>31657.33008896235</v>
      </c>
      <c r="CR33" s="59">
        <v>33633.506282349139</v>
      </c>
      <c r="CS33" s="59">
        <v>35671.072471147178</v>
      </c>
      <c r="CT33" s="59">
        <v>37766.054107955773</v>
      </c>
      <c r="CU33" s="29">
        <v>39914.958720380389</v>
      </c>
    </row>
    <row r="34" spans="1:99" x14ac:dyDescent="0.25">
      <c r="A34" s="46">
        <v>73.599999999999994</v>
      </c>
      <c r="B34" s="48" t="b">
        <v>1</v>
      </c>
      <c r="G34" t="str">
        <f>AI2&amp;" Method Histogram"</f>
        <v>Scott Method Histogram</v>
      </c>
      <c r="U34" s="37"/>
      <c r="V34" s="37"/>
      <c r="W34" s="9"/>
      <c r="X34" s="8"/>
      <c r="Y34" s="8"/>
      <c r="Z34" s="8"/>
      <c r="AA34" s="8"/>
      <c r="AB34" s="8"/>
      <c r="AC34" s="8"/>
      <c r="AD34" s="8"/>
      <c r="AE34" s="8"/>
      <c r="AG34" s="37"/>
      <c r="AH34" s="37"/>
      <c r="AI34" s="9"/>
      <c r="AJ34" s="8"/>
      <c r="AK34" s="8"/>
      <c r="AL34" s="8"/>
      <c r="AM34" s="8"/>
      <c r="AN34" s="8"/>
      <c r="AO34" s="8"/>
      <c r="AP34" s="8"/>
      <c r="AQ34" s="8"/>
      <c r="AS34" s="37">
        <v>87.243333333333268</v>
      </c>
      <c r="AT34" s="37">
        <v>88.999999999999929</v>
      </c>
      <c r="AU34" s="9">
        <v>10</v>
      </c>
      <c r="AV34" s="8">
        <v>1.0320883161523242E-2</v>
      </c>
      <c r="AW34" s="8">
        <v>1.2530164397251631E-2</v>
      </c>
      <c r="AX34" s="8">
        <v>7.105458176244861E-3</v>
      </c>
      <c r="AY34" s="8">
        <f ca="1"/>
        <v>4.0613614127785413E-2</v>
      </c>
      <c r="AZ34" s="8">
        <f ca="1"/>
        <v>1.0574870047334928E-2</v>
      </c>
      <c r="BA34" s="8">
        <v>3.8588523358134008E-3</v>
      </c>
      <c r="BB34" s="8">
        <f ca="1"/>
        <v>1.2481128310947165E-3</v>
      </c>
      <c r="BC34" s="8">
        <v>5.6062722403127374E-3</v>
      </c>
      <c r="BE34" s="43">
        <v>0.21142105263157895</v>
      </c>
      <c r="BF34" s="59">
        <v>52992.252995132701</v>
      </c>
      <c r="BG34" s="59">
        <v>23049.678631724706</v>
      </c>
      <c r="BH34" s="59">
        <v>13383.897807808053</v>
      </c>
      <c r="BI34" s="59">
        <v>11733.601609175055</v>
      </c>
      <c r="BJ34" s="59">
        <v>15291.652140536782</v>
      </c>
      <c r="BK34" s="59">
        <v>22723.2592015708</v>
      </c>
      <c r="BL34" s="59">
        <v>33241.951869937089</v>
      </c>
      <c r="BM34" s="59">
        <v>46327.966530960621</v>
      </c>
      <c r="BN34" s="59">
        <v>61611.850963065677</v>
      </c>
      <c r="BO34" s="59">
        <v>78817.350003062995</v>
      </c>
      <c r="BP34" s="59">
        <v>97730.026661466909</v>
      </c>
      <c r="BQ34" s="59">
        <v>118178.56948715585</v>
      </c>
      <c r="BR34" s="59">
        <v>140022.95559181058</v>
      </c>
      <c r="BS34" s="59">
        <v>163146.58706697533</v>
      </c>
      <c r="BT34" s="59">
        <v>187450.86116061933</v>
      </c>
      <c r="BU34" s="59">
        <v>212851.29954799154</v>
      </c>
      <c r="BV34" s="59">
        <v>239274.71420608766</v>
      </c>
      <c r="BW34" s="59">
        <v>266657.08444773854</v>
      </c>
      <c r="BX34" s="59">
        <v>294941.93510150287</v>
      </c>
      <c r="BY34" s="29">
        <v>324079.07613207126</v>
      </c>
      <c r="CA34" s="43">
        <f ca="1"/>
        <v>0.75962326869806085</v>
      </c>
      <c r="CB34" s="59">
        <v>35049.008835220862</v>
      </c>
      <c r="CC34" s="59">
        <v>18171.416150934256</v>
      </c>
      <c r="CD34" s="59">
        <v>16304.575543672137</v>
      </c>
      <c r="CE34" s="59">
        <v>15507.29374091916</v>
      </c>
      <c r="CF34" s="59">
        <v>15238.050524308472</v>
      </c>
      <c r="CG34" s="59">
        <v>15310.31931328312</v>
      </c>
      <c r="CH34" s="59">
        <v>15632.599091847813</v>
      </c>
      <c r="CI34" s="59">
        <v>16151.28031273033</v>
      </c>
      <c r="CJ34" s="59">
        <v>16831.37788763814</v>
      </c>
      <c r="CK34" s="59">
        <v>17648.348272808933</v>
      </c>
      <c r="CL34" s="59">
        <v>18584.058206670594</v>
      </c>
      <c r="CM34" s="59">
        <v>19624.580297479712</v>
      </c>
      <c r="CN34" s="59">
        <v>20758.890304405257</v>
      </c>
      <c r="CO34" s="59">
        <v>21978.049648112421</v>
      </c>
      <c r="CP34" s="59">
        <v>23274.667281467333</v>
      </c>
      <c r="CQ34" s="59">
        <v>24642.531366510386</v>
      </c>
      <c r="CR34" s="59">
        <v>26076.348873263472</v>
      </c>
      <c r="CS34" s="59">
        <v>27571.556375427546</v>
      </c>
      <c r="CT34" s="59">
        <v>29124.179325602669</v>
      </c>
      <c r="CU34" s="29">
        <v>30730.725251393258</v>
      </c>
    </row>
    <row r="35" spans="1:99" x14ac:dyDescent="0.25">
      <c r="A35" s="46">
        <v>72.599999999999994</v>
      </c>
      <c r="B35" s="48" t="b">
        <v>1</v>
      </c>
      <c r="U35" s="37"/>
      <c r="V35" s="37"/>
      <c r="W35" s="9"/>
      <c r="X35" s="8"/>
      <c r="Y35" s="8"/>
      <c r="Z35" s="8"/>
      <c r="AA35" s="8"/>
      <c r="AB35" s="8"/>
      <c r="AC35" s="8"/>
      <c r="AD35" s="8"/>
      <c r="AE35" s="8"/>
      <c r="AG35" s="37"/>
      <c r="AH35" s="37"/>
      <c r="AI35" s="9"/>
      <c r="AJ35" s="8"/>
      <c r="AK35" s="8"/>
      <c r="AL35" s="8"/>
      <c r="AM35" s="8"/>
      <c r="AN35" s="8"/>
      <c r="AO35" s="8"/>
      <c r="AP35" s="8"/>
      <c r="AQ35" s="8"/>
      <c r="AS35" s="37"/>
      <c r="AT35" s="37"/>
      <c r="AU35" s="9"/>
      <c r="AV35" s="8"/>
      <c r="AW35" s="8"/>
      <c r="AX35" s="8"/>
      <c r="AY35" s="8"/>
      <c r="AZ35" s="8"/>
      <c r="BA35" s="8"/>
      <c r="BB35" s="8"/>
      <c r="BC35" s="8"/>
      <c r="BE35" s="43">
        <v>0.31663157894736843</v>
      </c>
      <c r="BF35" s="59">
        <v>73726.146793815773</v>
      </c>
      <c r="BG35" s="59">
        <v>37590.578198334864</v>
      </c>
      <c r="BH35" s="59">
        <v>21731.803142344907</v>
      </c>
      <c r="BI35" s="59">
        <v>13888.51271163861</v>
      </c>
      <c r="BJ35" s="59">
        <v>11253.569010927136</v>
      </c>
      <c r="BK35" s="59">
        <v>12492.181839887926</v>
      </c>
      <c r="BL35" s="59">
        <v>16817.880276181029</v>
      </c>
      <c r="BM35" s="59">
        <v>23710.900705131215</v>
      </c>
      <c r="BN35" s="59">
        <v>32801.790905162954</v>
      </c>
      <c r="BO35" s="59">
        <v>43814.295713087384</v>
      </c>
      <c r="BP35" s="59">
        <v>56533.978139417763</v>
      </c>
      <c r="BQ35" s="59">
        <v>70789.526733033621</v>
      </c>
      <c r="BR35" s="59">
        <v>86440.918605616098</v>
      </c>
      <c r="BS35" s="59">
        <v>103371.55584870749</v>
      </c>
      <c r="BT35" s="59">
        <v>121482.83571027659</v>
      </c>
      <c r="BU35" s="59">
        <v>140690.27986557616</v>
      </c>
      <c r="BV35" s="59">
        <v>160920.70029159865</v>
      </c>
      <c r="BW35" s="59">
        <v>182110.0763011759</v>
      </c>
      <c r="BX35" s="59">
        <v>204201.932722867</v>
      </c>
      <c r="BY35" s="29">
        <v>227146.07952136351</v>
      </c>
      <c r="CA35" s="43">
        <f ca="1"/>
        <v>0.77069806094182813</v>
      </c>
      <c r="CB35" s="59">
        <v>36170.281741961182</v>
      </c>
      <c r="CC35" s="59">
        <v>18959.033419146195</v>
      </c>
      <c r="CD35" s="59">
        <v>16758.537173355842</v>
      </c>
      <c r="CE35" s="59">
        <v>15627.59973207469</v>
      </c>
      <c r="CF35" s="59">
        <v>15024.70087693578</v>
      </c>
      <c r="CG35" s="59">
        <v>14763.314027382276</v>
      </c>
      <c r="CH35" s="59">
        <v>14751.938167418823</v>
      </c>
      <c r="CI35" s="59">
        <v>14936.963749773047</v>
      </c>
      <c r="CJ35" s="59">
        <v>15283.405686152657</v>
      </c>
      <c r="CK35" s="59">
        <v>15766.720432795193</v>
      </c>
      <c r="CL35" s="59">
        <v>16368.774728128621</v>
      </c>
      <c r="CM35" s="59">
        <v>17075.641180409599</v>
      </c>
      <c r="CN35" s="59">
        <v>17876.295548806949</v>
      </c>
      <c r="CO35" s="59">
        <v>18761.799253985744</v>
      </c>
      <c r="CP35" s="59">
        <v>19724.761248812487</v>
      </c>
      <c r="CQ35" s="59">
        <v>20758.96969532748</v>
      </c>
      <c r="CR35" s="59">
        <v>21859.131563552186</v>
      </c>
      <c r="CS35" s="59">
        <v>23020.683427188189</v>
      </c>
      <c r="CT35" s="59">
        <v>24239.650738835124</v>
      </c>
      <c r="CU35" s="29">
        <v>25512.5410260971</v>
      </c>
    </row>
    <row r="36" spans="1:99" x14ac:dyDescent="0.25">
      <c r="A36" s="46">
        <v>75.599999999999994</v>
      </c>
      <c r="B36" s="48" t="b">
        <v>1</v>
      </c>
      <c r="U36" s="37"/>
      <c r="V36" s="37"/>
      <c r="W36" s="9"/>
      <c r="X36" s="8"/>
      <c r="Y36" s="8"/>
      <c r="Z36" s="8"/>
      <c r="AA36" s="8"/>
      <c r="AB36" s="8"/>
      <c r="AC36" s="8"/>
      <c r="AD36" s="8"/>
      <c r="AE36" s="8"/>
      <c r="AG36" s="37"/>
      <c r="AH36" s="37"/>
      <c r="AI36" s="9"/>
      <c r="AJ36" s="8"/>
      <c r="AK36" s="8"/>
      <c r="AL36" s="8"/>
      <c r="AM36" s="8"/>
      <c r="AN36" s="8"/>
      <c r="AO36" s="8"/>
      <c r="AP36" s="8"/>
      <c r="AQ36" s="8"/>
      <c r="AS36" s="37"/>
      <c r="AT36" s="37"/>
      <c r="AU36" s="9"/>
      <c r="AV36" s="8"/>
      <c r="AW36" s="8"/>
      <c r="AX36" s="8"/>
      <c r="AY36" s="8"/>
      <c r="AZ36" s="8"/>
      <c r="BA36" s="8"/>
      <c r="BB36" s="8"/>
      <c r="BC36" s="8"/>
      <c r="BE36" s="43">
        <v>0.42184210526315791</v>
      </c>
      <c r="BF36" s="59">
        <v>94631.321319137031</v>
      </c>
      <c r="BG36" s="59">
        <v>54096.698733736135</v>
      </c>
      <c r="BH36" s="59">
        <v>33838.869687827028</v>
      </c>
      <c r="BI36" s="59">
        <v>21596.525267201225</v>
      </c>
      <c r="BJ36" s="59">
        <v>14562.527576570241</v>
      </c>
      <c r="BK36" s="59">
        <v>11402.086415611577</v>
      </c>
      <c r="BL36" s="59">
        <v>11328.73086198523</v>
      </c>
      <c r="BM36" s="59">
        <v>13822.697301015849</v>
      </c>
      <c r="BN36" s="59">
        <v>18514.533511128076</v>
      </c>
      <c r="BO36" s="59">
        <v>25127.984329133229</v>
      </c>
      <c r="BP36" s="59">
        <v>33448.612765544065</v>
      </c>
      <c r="BQ36" s="59">
        <v>43305.107369240031</v>
      </c>
      <c r="BR36" s="59">
        <v>54557.445251903016</v>
      </c>
      <c r="BS36" s="59">
        <v>67089.028505075068</v>
      </c>
      <c r="BT36" s="59">
        <v>80801.254376725541</v>
      </c>
      <c r="BU36" s="59">
        <v>95609.64454210455</v>
      </c>
      <c r="BV36" s="59">
        <v>111441.01097820839</v>
      </c>
      <c r="BW36" s="59">
        <v>128231.33299786547</v>
      </c>
      <c r="BX36" s="59">
        <v>145924.13542963739</v>
      </c>
      <c r="BY36" s="29">
        <v>164469.22823821532</v>
      </c>
      <c r="CA36" s="43">
        <f ca="1"/>
        <v>0.78177285318559542</v>
      </c>
      <c r="CB36" s="59">
        <v>37291.859411164281</v>
      </c>
      <c r="CC36" s="59">
        <v>19838.95910078879</v>
      </c>
      <c r="CD36" s="59">
        <v>17396.810867437576</v>
      </c>
      <c r="CE36" s="59">
        <v>16024.221438595561</v>
      </c>
      <c r="CF36" s="59">
        <v>15179.670595895805</v>
      </c>
      <c r="CG36" s="59">
        <v>14676.631758781361</v>
      </c>
      <c r="CH36" s="59">
        <v>14423.603911257022</v>
      </c>
      <c r="CI36" s="59">
        <v>14366.977506050396</v>
      </c>
      <c r="CJ36" s="59">
        <v>14471.767454869132</v>
      </c>
      <c r="CK36" s="59">
        <v>14713.430213950824</v>
      </c>
      <c r="CL36" s="59">
        <v>15073.832521723483</v>
      </c>
      <c r="CM36" s="59">
        <v>15539.04698644362</v>
      </c>
      <c r="CN36" s="59">
        <v>16098.049367280195</v>
      </c>
      <c r="CO36" s="59">
        <v>16741.901084898043</v>
      </c>
      <c r="CP36" s="59">
        <v>17463.211092163929</v>
      </c>
      <c r="CQ36" s="59">
        <v>18255.767551118046</v>
      </c>
      <c r="CR36" s="59">
        <v>19114.277431781902</v>
      </c>
      <c r="CS36" s="59">
        <v>20034.177307856975</v>
      </c>
      <c r="CT36" s="59">
        <v>21011.492631943136</v>
      </c>
      <c r="CU36" s="29">
        <v>22042.730931644364</v>
      </c>
    </row>
    <row r="37" spans="1:99" x14ac:dyDescent="0.25">
      <c r="A37" s="46">
        <v>75.400000000000006</v>
      </c>
      <c r="B37" s="48" t="b">
        <v>1</v>
      </c>
      <c r="U37" s="37"/>
      <c r="V37" s="37"/>
      <c r="W37" s="9"/>
      <c r="X37" s="8"/>
      <c r="Y37" s="8"/>
      <c r="Z37" s="8"/>
      <c r="AA37" s="8"/>
      <c r="AB37" s="8"/>
      <c r="AC37" s="8"/>
      <c r="AD37" s="8"/>
      <c r="AE37" s="8"/>
      <c r="AG37" s="37"/>
      <c r="AH37" s="37"/>
      <c r="AI37" s="9"/>
      <c r="AJ37" s="8"/>
      <c r="AK37" s="8"/>
      <c r="AL37" s="8"/>
      <c r="AM37" s="8"/>
      <c r="AN37" s="8"/>
      <c r="AO37" s="8"/>
      <c r="AP37" s="8"/>
      <c r="AQ37" s="8"/>
      <c r="AS37" s="37"/>
      <c r="AT37" s="37"/>
      <c r="AU37" s="9"/>
      <c r="AV37" s="8"/>
      <c r="AW37" s="8"/>
      <c r="AX37" s="8"/>
      <c r="AY37" s="8"/>
      <c r="AZ37" s="8"/>
      <c r="BA37" s="8"/>
      <c r="BB37" s="8"/>
      <c r="BC37" s="8"/>
      <c r="BE37" s="43">
        <v>0.52705263157894744</v>
      </c>
      <c r="BF37" s="59">
        <v>115630.51812843383</v>
      </c>
      <c r="BG37" s="59">
        <v>71681.601264221579</v>
      </c>
      <c r="BH37" s="59">
        <v>48009.477939501012</v>
      </c>
      <c r="BI37" s="59">
        <v>32352.839240064255</v>
      </c>
      <c r="BJ37" s="59">
        <v>21904.547270622017</v>
      </c>
      <c r="BK37" s="59">
        <v>15329.811830852197</v>
      </c>
      <c r="BL37" s="59">
        <v>11842.161998414756</v>
      </c>
      <c r="BM37" s="59">
        <v>10921.834158634325</v>
      </c>
      <c r="BN37" s="59">
        <v>12199.376089935351</v>
      </c>
      <c r="BO37" s="59">
        <v>15398.532629129273</v>
      </c>
      <c r="BP37" s="59">
        <v>20304.866786729195</v>
      </c>
      <c r="BQ37" s="59">
        <v>26747.067111613876</v>
      </c>
      <c r="BR37" s="59">
        <v>34585.110715465737</v>
      </c>
      <c r="BS37" s="59">
        <v>43702.399689826547</v>
      </c>
      <c r="BT37" s="59">
        <v>54000.331282666077</v>
      </c>
      <c r="BU37" s="59">
        <v>65394.42716923423</v>
      </c>
      <c r="BV37" s="59">
        <v>77811.499326526799</v>
      </c>
      <c r="BW37" s="59">
        <v>91187.527067372866</v>
      </c>
      <c r="BX37" s="59">
        <v>105466.03522033383</v>
      </c>
      <c r="BY37" s="29">
        <v>120596.83375010006</v>
      </c>
      <c r="CA37" s="43">
        <f ca="1"/>
        <v>0.7928476454293627</v>
      </c>
      <c r="CB37" s="59">
        <v>38413.609595485592</v>
      </c>
      <c r="CC37" s="59">
        <v>20771.137270040566</v>
      </c>
      <c r="CD37" s="59">
        <v>18139.417021619902</v>
      </c>
      <c r="CE37" s="59">
        <v>16577.255577708202</v>
      </c>
      <c r="CF37" s="59">
        <v>15543.132719938982</v>
      </c>
      <c r="CG37" s="59">
        <v>14850.521867755026</v>
      </c>
      <c r="CH37" s="59">
        <v>14407.922005161276</v>
      </c>
      <c r="CI37" s="59">
        <v>14161.72358488504</v>
      </c>
      <c r="CJ37" s="59">
        <v>14076.94151863413</v>
      </c>
      <c r="CK37" s="59">
        <v>14129.032262646386</v>
      </c>
      <c r="CL37" s="59">
        <v>14299.862555349411</v>
      </c>
      <c r="CM37" s="59">
        <v>14575.505004999966</v>
      </c>
      <c r="CN37" s="59">
        <v>14944.935370767016</v>
      </c>
      <c r="CO37" s="59">
        <v>15399.215073315512</v>
      </c>
      <c r="CP37" s="59">
        <v>15930.953065511854</v>
      </c>
      <c r="CQ37" s="59">
        <v>16533.937509396343</v>
      </c>
      <c r="CR37" s="59">
        <v>17202.875374990763</v>
      </c>
      <c r="CS37" s="59">
        <v>17933.203235996349</v>
      </c>
      <c r="CT37" s="59">
        <v>18720.94654501275</v>
      </c>
      <c r="CU37" s="29">
        <v>19562.612829644593</v>
      </c>
    </row>
    <row r="38" spans="1:99" x14ac:dyDescent="0.25">
      <c r="A38" s="46">
        <v>75.3</v>
      </c>
      <c r="B38" s="48" t="b">
        <v>1</v>
      </c>
      <c r="U38" s="37"/>
      <c r="V38" s="37"/>
      <c r="W38" s="9"/>
      <c r="X38" s="8"/>
      <c r="Y38" s="8"/>
      <c r="Z38" s="8"/>
      <c r="AA38" s="8"/>
      <c r="AB38" s="8"/>
      <c r="AC38" s="8"/>
      <c r="AD38" s="8"/>
      <c r="AE38" s="8"/>
      <c r="AG38" s="37"/>
      <c r="AH38" s="37"/>
      <c r="AI38" s="9"/>
      <c r="AJ38" s="8"/>
      <c r="AK38" s="8"/>
      <c r="AL38" s="8"/>
      <c r="AM38" s="8"/>
      <c r="AN38" s="8"/>
      <c r="AO38" s="8"/>
      <c r="AP38" s="8"/>
      <c r="AQ38" s="8"/>
      <c r="AS38" s="37"/>
      <c r="AT38" s="37"/>
      <c r="AU38" s="9"/>
      <c r="AV38" s="8"/>
      <c r="AW38" s="8"/>
      <c r="AX38" s="8"/>
      <c r="AY38" s="8"/>
      <c r="AZ38" s="8"/>
      <c r="BA38" s="8"/>
      <c r="BB38" s="8"/>
      <c r="BC38" s="8"/>
      <c r="BE38" s="43">
        <v>0.63226315789473686</v>
      </c>
      <c r="BF38" s="59">
        <v>136689.24709963173</v>
      </c>
      <c r="BG38" s="59">
        <v>89949.557020735258</v>
      </c>
      <c r="BH38" s="59">
        <v>63486.660481331055</v>
      </c>
      <c r="BI38" s="59">
        <v>45039.24856721035</v>
      </c>
      <c r="BJ38" s="59">
        <v>31800.183383084506</v>
      </c>
      <c r="BK38" s="59">
        <v>22434.674728630798</v>
      </c>
      <c r="BL38" s="59">
        <v>16156.251681509337</v>
      </c>
      <c r="BM38" s="59">
        <v>12445.150627045083</v>
      </c>
      <c r="BN38" s="59">
        <v>10931.919343662257</v>
      </c>
      <c r="BO38" s="59">
        <v>11340.30266817228</v>
      </c>
      <c r="BP38" s="59">
        <v>13455.863611088354</v>
      </c>
      <c r="BQ38" s="59">
        <v>17107.290721289191</v>
      </c>
      <c r="BR38" s="59">
        <v>22154.561110457307</v>
      </c>
      <c r="BS38" s="59">
        <v>28481.076870134399</v>
      </c>
      <c r="BT38" s="59">
        <v>35988.235248290002</v>
      </c>
      <c r="BU38" s="59">
        <v>44591.557920173844</v>
      </c>
      <c r="BV38" s="59">
        <v>54217.85686278253</v>
      </c>
      <c r="BW38" s="59">
        <v>64803.111388945021</v>
      </c>
      <c r="BX38" s="59">
        <v>76290.846327222142</v>
      </c>
      <c r="BY38" s="29">
        <v>88630.871642304468</v>
      </c>
      <c r="CA38" s="43">
        <f ca="1"/>
        <v>0.80392243767312999</v>
      </c>
      <c r="CB38" s="59">
        <v>39535.470961159626</v>
      </c>
      <c r="CC38" s="59">
        <v>21736.990761787412</v>
      </c>
      <c r="CD38" s="59">
        <v>18949.262639439818</v>
      </c>
      <c r="CE38" s="59">
        <v>17231.093321601325</v>
      </c>
      <c r="CF38" s="59">
        <v>16040.962589905275</v>
      </c>
      <c r="CG38" s="59">
        <v>15192.34386379444</v>
      </c>
      <c r="CH38" s="59">
        <v>14593.736127273891</v>
      </c>
      <c r="CI38" s="59">
        <v>14191.529833070783</v>
      </c>
      <c r="CJ38" s="59">
        <v>13950.739892893158</v>
      </c>
      <c r="CK38" s="59">
        <v>13846.822762978647</v>
      </c>
      <c r="CL38" s="59">
        <v>13861.645181754853</v>
      </c>
      <c r="CM38" s="59">
        <v>13981.279757478611</v>
      </c>
      <c r="CN38" s="59">
        <v>14194.702249318854</v>
      </c>
      <c r="CO38" s="59">
        <v>14492.974077940467</v>
      </c>
      <c r="CP38" s="59">
        <v>14868.704196209905</v>
      </c>
      <c r="CQ38" s="59">
        <v>15315.680766167628</v>
      </c>
      <c r="CR38" s="59">
        <v>15828.610757835184</v>
      </c>
      <c r="CS38" s="59">
        <v>16402.930744913952</v>
      </c>
      <c r="CT38" s="59">
        <v>17034.666180003613</v>
      </c>
      <c r="CU38" s="29">
        <v>17720.324590708657</v>
      </c>
    </row>
    <row r="39" spans="1:99" x14ac:dyDescent="0.25">
      <c r="A39" s="46">
        <v>75.099999999999994</v>
      </c>
      <c r="B39" s="48" t="b">
        <v>1</v>
      </c>
      <c r="U39" s="37"/>
      <c r="V39" s="37"/>
      <c r="W39" s="9"/>
      <c r="X39" s="8"/>
      <c r="Y39" s="8"/>
      <c r="Z39" s="8"/>
      <c r="AA39" s="8"/>
      <c r="AB39" s="8"/>
      <c r="AC39" s="8"/>
      <c r="AD39" s="8"/>
      <c r="AE39" s="8"/>
      <c r="AG39" s="37"/>
      <c r="AH39" s="37"/>
      <c r="AI39" s="9"/>
      <c r="AJ39" s="8"/>
      <c r="AK39" s="8"/>
      <c r="AL39" s="8"/>
      <c r="AM39" s="8"/>
      <c r="AN39" s="8"/>
      <c r="AO39" s="8"/>
      <c r="AP39" s="8"/>
      <c r="AQ39" s="8"/>
      <c r="AS39" s="37"/>
      <c r="AT39" s="37"/>
      <c r="AU39" s="9"/>
      <c r="AV39" s="8"/>
      <c r="AW39" s="8"/>
      <c r="AX39" s="8"/>
      <c r="AY39" s="8"/>
      <c r="AZ39" s="8"/>
      <c r="BA39" s="8"/>
      <c r="BB39" s="8"/>
      <c r="BC39" s="8"/>
      <c r="BE39" s="43">
        <v>0.73747368421052628</v>
      </c>
      <c r="BF39" s="59">
        <v>157789.08603150983</v>
      </c>
      <c r="BG39" s="59">
        <v>108689.19548400758</v>
      </c>
      <c r="BH39" s="59">
        <v>79866.098475996638</v>
      </c>
      <c r="BI39" s="59">
        <v>59058.486093269225</v>
      </c>
      <c r="BJ39" s="59">
        <v>43459.220440536752</v>
      </c>
      <c r="BK39" s="59">
        <v>31733.511317476587</v>
      </c>
      <c r="BL39" s="59">
        <v>23094.887801748497</v>
      </c>
      <c r="BM39" s="59">
        <v>17023.586278677667</v>
      </c>
      <c r="BN39" s="59">
        <v>13150.15452668832</v>
      </c>
      <c r="BO39" s="59">
        <v>11198.337382591833</v>
      </c>
      <c r="BP39" s="59">
        <v>10953.697856901126</v>
      </c>
      <c r="BQ39" s="59">
        <v>12244.924498495489</v>
      </c>
      <c r="BR39" s="59">
        <v>14931.994419057033</v>
      </c>
      <c r="BS39" s="59">
        <v>18898.309710127422</v>
      </c>
      <c r="BT39" s="59">
        <v>24045.267619676535</v>
      </c>
      <c r="BU39" s="59">
        <v>30288.389822953788</v>
      </c>
      <c r="BV39" s="59">
        <v>37554.488296955831</v>
      </c>
      <c r="BW39" s="59">
        <v>45779.542354512094</v>
      </c>
      <c r="BX39" s="59">
        <v>54907.076824182484</v>
      </c>
      <c r="BY39" s="29">
        <v>64886.901670657804</v>
      </c>
      <c r="CA39" s="43">
        <f ca="1"/>
        <v>0.81499722991689727</v>
      </c>
      <c r="CB39" s="59">
        <v>40657.409997795126</v>
      </c>
      <c r="CC39" s="59">
        <v>22726.369733742267</v>
      </c>
      <c r="CD39" s="59">
        <v>19806.081546713762</v>
      </c>
      <c r="CE39" s="59">
        <v>17955.352164194224</v>
      </c>
      <c r="CF39" s="59">
        <v>16632.661367817138</v>
      </c>
      <c r="CG39" s="59">
        <v>15651.482577025257</v>
      </c>
      <c r="CH39" s="59">
        <v>14920.314775823681</v>
      </c>
      <c r="CI39" s="59">
        <v>14385.548416939691</v>
      </c>
      <c r="CJ39" s="59">
        <v>14012.198412081054</v>
      </c>
      <c r="CK39" s="59">
        <v>13775.72121748541</v>
      </c>
      <c r="CL39" s="59">
        <v>13657.983571580704</v>
      </c>
      <c r="CM39" s="59">
        <v>13645.058082623356</v>
      </c>
      <c r="CN39" s="59">
        <v>13725.920509782585</v>
      </c>
      <c r="CO39" s="59">
        <v>13891.632273723269</v>
      </c>
      <c r="CP39" s="59">
        <v>14134.802327311692</v>
      </c>
      <c r="CQ39" s="59">
        <v>14449.218832588402</v>
      </c>
      <c r="CR39" s="59">
        <v>14829.588759574939</v>
      </c>
      <c r="CS39" s="59">
        <v>15271.348681972742</v>
      </c>
      <c r="CT39" s="59">
        <v>15770.524052381386</v>
      </c>
      <c r="CU39" s="29">
        <v>16323.622398405392</v>
      </c>
    </row>
    <row r="40" spans="1:99" x14ac:dyDescent="0.25">
      <c r="A40" s="46">
        <v>74.900000000000006</v>
      </c>
      <c r="B40" s="48" t="b">
        <v>1</v>
      </c>
      <c r="U40" s="37"/>
      <c r="V40" s="37"/>
      <c r="W40" s="9"/>
      <c r="X40" s="8"/>
      <c r="Y40" s="8"/>
      <c r="Z40" s="8"/>
      <c r="AA40" s="8"/>
      <c r="AB40" s="8"/>
      <c r="AC40" s="8"/>
      <c r="AD40" s="8"/>
      <c r="AE40" s="8"/>
      <c r="AG40" s="37"/>
      <c r="AH40" s="37"/>
      <c r="AI40" s="9"/>
      <c r="AJ40" s="8"/>
      <c r="AK40" s="8"/>
      <c r="AL40" s="8"/>
      <c r="AM40" s="8"/>
      <c r="AN40" s="8"/>
      <c r="AO40" s="8"/>
      <c r="AP40" s="8"/>
      <c r="AQ40" s="8"/>
      <c r="AS40" s="37"/>
      <c r="AT40" s="37"/>
      <c r="AU40" s="9"/>
      <c r="AV40" s="8"/>
      <c r="AW40" s="8"/>
      <c r="AX40" s="8"/>
      <c r="AY40" s="8"/>
      <c r="AZ40" s="8"/>
      <c r="BA40" s="8"/>
      <c r="BB40" s="8"/>
      <c r="BC40" s="8"/>
      <c r="BE40" s="43">
        <v>0.8426842105263157</v>
      </c>
      <c r="BF40" s="59">
        <v>178919.02894345124</v>
      </c>
      <c r="BG40" s="59">
        <v>127774.23750799266</v>
      </c>
      <c r="BH40" s="59">
        <v>96906.23961202697</v>
      </c>
      <c r="BI40" s="59">
        <v>74053.72634134446</v>
      </c>
      <c r="BJ40" s="59">
        <v>56409.559800655974</v>
      </c>
      <c r="BK40" s="59">
        <v>42638.949789640639</v>
      </c>
      <c r="BL40" s="59">
        <v>31955.425385957333</v>
      </c>
      <c r="BM40" s="59">
        <v>23839.22297493117</v>
      </c>
      <c r="BN40" s="59">
        <v>17920.890334986558</v>
      </c>
      <c r="BO40" s="59">
        <v>13924.172302934694</v>
      </c>
      <c r="BP40" s="59">
        <v>11634.63188928879</v>
      </c>
      <c r="BQ40" s="59">
        <v>10880.957642927762</v>
      </c>
      <c r="BR40" s="59">
        <v>11523.126675533917</v>
      </c>
      <c r="BS40" s="59">
        <v>13444.541078649067</v>
      </c>
      <c r="BT40" s="59">
        <v>16546.598100242933</v>
      </c>
      <c r="BU40" s="59">
        <v>20744.819415564925</v>
      </c>
      <c r="BV40" s="59">
        <v>25966.017001611723</v>
      </c>
      <c r="BW40" s="59">
        <v>32146.17017121251</v>
      </c>
      <c r="BX40" s="59">
        <v>39228.803752927604</v>
      </c>
      <c r="BY40" s="29">
        <v>47163.727711448002</v>
      </c>
      <c r="CA40" s="43">
        <f ca="1"/>
        <v>0.82607202216066455</v>
      </c>
      <c r="CB40" s="59">
        <v>41779.406379579894</v>
      </c>
      <c r="CC40" s="59">
        <v>23733.117772918718</v>
      </c>
      <c r="CD40" s="59">
        <v>20697.58124328198</v>
      </c>
      <c r="CE40" s="59">
        <v>18731.603518154236</v>
      </c>
      <c r="CF40" s="59">
        <v>17293.664379169077</v>
      </c>
      <c r="CG40" s="59">
        <v>16197.23724576904</v>
      </c>
      <c r="CH40" s="59">
        <v>15350.821101959236</v>
      </c>
      <c r="CI40" s="59">
        <v>14700.806400467027</v>
      </c>
      <c r="CJ40" s="59">
        <v>14212.208053000189</v>
      </c>
      <c r="CK40" s="59">
        <v>13860.482515796366</v>
      </c>
      <c r="CL40" s="59">
        <v>13627.496527283363</v>
      </c>
      <c r="CM40" s="59">
        <v>13499.322695717932</v>
      </c>
      <c r="CN40" s="59">
        <v>13464.936780268925</v>
      </c>
      <c r="CO40" s="59">
        <v>13515.400201601316</v>
      </c>
      <c r="CP40" s="59">
        <v>13643.321912581625</v>
      </c>
      <c r="CQ40" s="59">
        <v>13842.490075250134</v>
      </c>
      <c r="CR40" s="59">
        <v>14107.611659628432</v>
      </c>
      <c r="CS40" s="59">
        <v>14434.123239417977</v>
      </c>
      <c r="CT40" s="59">
        <v>14818.050267218581</v>
      </c>
      <c r="CU40" s="29">
        <v>15255.900270634213</v>
      </c>
    </row>
    <row r="41" spans="1:99" x14ac:dyDescent="0.25">
      <c r="A41" s="46">
        <v>74.7</v>
      </c>
      <c r="B41" s="48" t="b">
        <v>1</v>
      </c>
      <c r="U41" s="37"/>
      <c r="V41" s="37"/>
      <c r="W41" s="9"/>
      <c r="X41" s="8"/>
      <c r="Y41" s="8"/>
      <c r="Z41" s="8"/>
      <c r="AA41" s="8"/>
      <c r="AB41" s="8"/>
      <c r="AC41" s="8"/>
      <c r="AD41" s="8"/>
      <c r="AE41" s="8"/>
      <c r="AG41" s="37"/>
      <c r="AH41" s="37"/>
      <c r="AI41" s="9"/>
      <c r="AJ41" s="8"/>
      <c r="AK41" s="8"/>
      <c r="AL41" s="8"/>
      <c r="AM41" s="8"/>
      <c r="AN41" s="8"/>
      <c r="AO41" s="8"/>
      <c r="AP41" s="8"/>
      <c r="AQ41" s="8"/>
      <c r="AS41" s="37"/>
      <c r="AT41" s="37"/>
      <c r="AU41" s="9"/>
      <c r="AV41" s="8"/>
      <c r="AW41" s="8"/>
      <c r="AX41" s="8"/>
      <c r="AY41" s="8"/>
      <c r="AZ41" s="8"/>
      <c r="BA41" s="8"/>
      <c r="BB41" s="8"/>
      <c r="BC41" s="8"/>
      <c r="BE41" s="43">
        <v>0.94789473684210512</v>
      </c>
      <c r="BF41" s="59">
        <v>200071.97233119686</v>
      </c>
      <c r="BG41" s="59">
        <v>147123.17972804999</v>
      </c>
      <c r="BH41" s="59">
        <v>114451.18066439741</v>
      </c>
      <c r="BI41" s="59">
        <v>89794.666226027548</v>
      </c>
      <c r="BJ41" s="59">
        <v>70346.498517652566</v>
      </c>
      <c r="BK41" s="59">
        <v>54771.887338949979</v>
      </c>
      <c r="BL41" s="59">
        <v>42284.361767579569</v>
      </c>
      <c r="BM41" s="59">
        <v>32364.15818886612</v>
      </c>
      <c r="BN41" s="59">
        <v>24641.824381234015</v>
      </c>
      <c r="BO41" s="59">
        <v>18841.105181495055</v>
      </c>
      <c r="BP41" s="59">
        <v>14747.563600161813</v>
      </c>
      <c r="BQ41" s="59">
        <v>12189.888186113649</v>
      </c>
      <c r="BR41" s="59">
        <v>11028.05605103268</v>
      </c>
      <c r="BS41" s="59">
        <v>11145.469286460537</v>
      </c>
      <c r="BT41" s="59">
        <v>12443.525140367272</v>
      </c>
      <c r="BU41" s="59">
        <v>14837.745288002065</v>
      </c>
      <c r="BV41" s="59">
        <v>18254.941706361627</v>
      </c>
      <c r="BW41" s="59">
        <v>22631.093708275148</v>
      </c>
      <c r="BX41" s="59">
        <v>27909.726122303106</v>
      </c>
      <c r="BY41" s="29">
        <v>34040.648913136145</v>
      </c>
      <c r="CA41" s="43">
        <f ca="1"/>
        <v>0.83714681440443184</v>
      </c>
      <c r="CB41" s="59">
        <v>42901.446843939295</v>
      </c>
      <c r="CC41" s="59">
        <v>24753.217825585209</v>
      </c>
      <c r="CD41" s="59">
        <v>21615.740884255654</v>
      </c>
      <c r="CE41" s="59">
        <v>19547.822747435057</v>
      </c>
      <c r="CF41" s="59">
        <v>18007.943196756936</v>
      </c>
      <c r="CG41" s="59">
        <v>16809.575651664079</v>
      </c>
      <c r="CH41" s="59">
        <v>15861.219096161432</v>
      </c>
      <c r="CI41" s="59">
        <v>15109.263982976296</v>
      </c>
      <c r="CJ41" s="59">
        <v>14518.725223816662</v>
      </c>
      <c r="CK41" s="59">
        <v>14065.059274919853</v>
      </c>
      <c r="CL41" s="59">
        <v>13730.132874714094</v>
      </c>
      <c r="CM41" s="59">
        <v>13500.018631455676</v>
      </c>
      <c r="CN41" s="59">
        <v>13363.692304313821</v>
      </c>
      <c r="CO41" s="59">
        <v>13312.215313953377</v>
      </c>
      <c r="CP41" s="59">
        <v>13338.19661324076</v>
      </c>
      <c r="CQ41" s="59">
        <v>13435.424364216487</v>
      </c>
      <c r="CR41" s="59">
        <v>13598.605536902014</v>
      </c>
      <c r="CS41" s="59">
        <v>13823.17670499869</v>
      </c>
      <c r="CT41" s="59">
        <v>14105.163321106304</v>
      </c>
      <c r="CU41" s="29">
        <v>14441.072912829211</v>
      </c>
    </row>
    <row r="42" spans="1:99" x14ac:dyDescent="0.25">
      <c r="A42" s="46">
        <v>74.400000000000006</v>
      </c>
      <c r="B42" s="48" t="b">
        <v>1</v>
      </c>
      <c r="U42" s="37"/>
      <c r="V42" s="37"/>
      <c r="W42" s="9"/>
      <c r="X42" s="8"/>
      <c r="Y42" s="8"/>
      <c r="Z42" s="8"/>
      <c r="AA42" s="8"/>
      <c r="AB42" s="8"/>
      <c r="AC42" s="8"/>
      <c r="AD42" s="8"/>
      <c r="AE42" s="8"/>
      <c r="AG42" s="37"/>
      <c r="AH42" s="37"/>
      <c r="AI42" s="9"/>
      <c r="AJ42" s="8"/>
      <c r="AK42" s="8"/>
      <c r="AL42" s="8"/>
      <c r="AM42" s="8"/>
      <c r="AN42" s="8"/>
      <c r="AO42" s="8"/>
      <c r="AP42" s="8"/>
      <c r="AQ42" s="8"/>
      <c r="AS42" s="37"/>
      <c r="AT42" s="37"/>
      <c r="AU42" s="9"/>
      <c r="AV42" s="8"/>
      <c r="AW42" s="8"/>
      <c r="AX42" s="8"/>
      <c r="AY42" s="8"/>
      <c r="AZ42" s="8"/>
      <c r="BA42" s="8"/>
      <c r="BB42" s="8"/>
      <c r="BC42" s="8"/>
      <c r="BE42" s="43">
        <v>1.0531052631578945</v>
      </c>
      <c r="BF42" s="59">
        <v>221243.0636972129</v>
      </c>
      <c r="BG42" s="59">
        <v>166680.34611985448</v>
      </c>
      <c r="BH42" s="59">
        <v>132394.42208198895</v>
      </c>
      <c r="BI42" s="59">
        <v>106123.98266940557</v>
      </c>
      <c r="BJ42" s="59">
        <v>85061.889986817812</v>
      </c>
      <c r="BK42" s="59">
        <v>67873.353833901696</v>
      </c>
      <c r="BL42" s="59">
        <v>53771.903288318426</v>
      </c>
      <c r="BM42" s="59">
        <v>42237.774735391875</v>
      </c>
      <c r="BN42" s="59">
        <v>32901.515953547081</v>
      </c>
      <c r="BO42" s="59">
        <v>25486.871779595</v>
      </c>
      <c r="BP42" s="59">
        <v>19779.405224048991</v>
      </c>
      <c r="BQ42" s="59">
        <v>15607.804835787791</v>
      </c>
      <c r="BR42" s="59">
        <v>12832.047726493882</v>
      </c>
      <c r="BS42" s="59">
        <v>11335.53598770881</v>
      </c>
      <c r="BT42" s="59">
        <v>11019.666867402653</v>
      </c>
      <c r="BU42" s="59">
        <v>11799.962040824406</v>
      </c>
      <c r="BV42" s="59">
        <v>13603.23348497107</v>
      </c>
      <c r="BW42" s="59">
        <v>16365.460512671687</v>
      </c>
      <c r="BX42" s="59">
        <v>20030.167952486572</v>
      </c>
      <c r="BY42" s="29">
        <v>24547.165769106756</v>
      </c>
      <c r="CA42" s="43">
        <f ca="1"/>
        <v>0.84822160664819912</v>
      </c>
      <c r="CB42" s="59">
        <v>44023.522256037679</v>
      </c>
      <c r="CC42" s="59">
        <v>25783.903074108148</v>
      </c>
      <c r="CD42" s="59">
        <v>22555.035969203378</v>
      </c>
      <c r="CE42" s="59">
        <v>20395.727668807736</v>
      </c>
      <c r="CF42" s="59">
        <v>18764.457954554309</v>
      </c>
      <c r="CG42" s="59">
        <v>17474.700245885997</v>
      </c>
      <c r="CH42" s="59">
        <v>16434.953526808094</v>
      </c>
      <c r="CI42" s="59">
        <v>15591.608250047708</v>
      </c>
      <c r="CJ42" s="59">
        <v>14909.679327312706</v>
      </c>
      <c r="CK42" s="59">
        <v>14364.623214840696</v>
      </c>
      <c r="CL42" s="59">
        <v>13938.306651059635</v>
      </c>
      <c r="CM42" s="59">
        <v>13616.802244225935</v>
      </c>
      <c r="CN42" s="59">
        <v>13389.085753508753</v>
      </c>
      <c r="CO42" s="59">
        <v>13246.218599572989</v>
      </c>
      <c r="CP42" s="59">
        <v>13180.809735285118</v>
      </c>
      <c r="CQ42" s="59">
        <v>13186.647322685432</v>
      </c>
      <c r="CR42" s="59">
        <v>13258.438331795687</v>
      </c>
      <c r="CS42" s="59">
        <v>13391.619336317042</v>
      </c>
      <c r="CT42" s="59">
        <v>13582.215788849413</v>
      </c>
      <c r="CU42" s="29">
        <v>13826.73521699698</v>
      </c>
    </row>
    <row r="43" spans="1:99" x14ac:dyDescent="0.25">
      <c r="A43" s="46">
        <v>74.099999999999994</v>
      </c>
      <c r="B43" s="48" t="b">
        <v>1</v>
      </c>
      <c r="U43" s="37"/>
      <c r="V43" s="37"/>
      <c r="W43" s="9"/>
      <c r="X43" s="8"/>
      <c r="Y43" s="8"/>
      <c r="Z43" s="8"/>
      <c r="AA43" s="8"/>
      <c r="AB43" s="8"/>
      <c r="AC43" s="8"/>
      <c r="AD43" s="8"/>
      <c r="AE43" s="8"/>
      <c r="AG43" s="37"/>
      <c r="AH43" s="37"/>
      <c r="AI43" s="9"/>
      <c r="AJ43" s="8"/>
      <c r="AK43" s="8"/>
      <c r="AL43" s="8"/>
      <c r="AM43" s="8"/>
      <c r="AN43" s="8"/>
      <c r="AO43" s="8"/>
      <c r="AP43" s="8"/>
      <c r="AQ43" s="8"/>
      <c r="AS43" s="37"/>
      <c r="AT43" s="37"/>
      <c r="AU43" s="9"/>
      <c r="AV43" s="8"/>
      <c r="AW43" s="8"/>
      <c r="AX43" s="8"/>
      <c r="AY43" s="8"/>
      <c r="AZ43" s="8"/>
      <c r="BA43" s="8"/>
      <c r="BB43" s="8"/>
      <c r="BC43" s="8"/>
      <c r="BE43" s="43">
        <v>1.158315789473684</v>
      </c>
      <c r="BF43" s="59">
        <v>242428.8406841906</v>
      </c>
      <c r="BG43" s="59">
        <v>186406.01068900069</v>
      </c>
      <c r="BH43" s="59">
        <v>150659.97423330104</v>
      </c>
      <c r="BI43" s="59">
        <v>122929.42240288512</v>
      </c>
      <c r="BJ43" s="59">
        <v>100407.21730246498</v>
      </c>
      <c r="BK43" s="59">
        <v>81758.568731716907</v>
      </c>
      <c r="BL43" s="59">
        <v>66197.005768301242</v>
      </c>
      <c r="BM43" s="59">
        <v>53202.76479754247</v>
      </c>
      <c r="BN43" s="59">
        <v>42406.393597864888</v>
      </c>
      <c r="BO43" s="59">
        <v>33531.637006080557</v>
      </c>
      <c r="BP43" s="59">
        <v>26364.058032702025</v>
      </c>
      <c r="BQ43" s="59">
        <v>20732.345226608348</v>
      </c>
      <c r="BR43" s="59">
        <v>16496.475699481984</v>
      </c>
      <c r="BS43" s="59">
        <v>13539.851542864415</v>
      </c>
      <c r="BT43" s="59">
        <v>11763.870004725793</v>
      </c>
      <c r="BU43" s="59">
        <v>11084.052760315122</v>
      </c>
      <c r="BV43" s="59">
        <v>11427.211786629323</v>
      </c>
      <c r="BW43" s="59">
        <v>12729.326396497469</v>
      </c>
      <c r="BX43" s="59">
        <v>14933.921418479926</v>
      </c>
      <c r="BY43" s="29">
        <v>17990.806817267599</v>
      </c>
      <c r="CA43" s="43">
        <f ca="1"/>
        <v>0.85929639889196641</v>
      </c>
      <c r="CB43" s="59">
        <v>45145.626055740518</v>
      </c>
      <c r="CC43" s="59">
        <v>26823.186542627791</v>
      </c>
      <c r="CD43" s="59">
        <v>23511.499106539479</v>
      </c>
      <c r="CE43" s="59">
        <v>21269.370474960415</v>
      </c>
      <c r="CF43" s="59">
        <v>19555.280429523606</v>
      </c>
      <c r="CG43" s="59">
        <v>18182.70238967218</v>
      </c>
      <c r="CH43" s="59">
        <v>17060.135339410725</v>
      </c>
      <c r="CI43" s="59">
        <v>16133.969731467205</v>
      </c>
      <c r="CJ43" s="59">
        <v>15369.220477548786</v>
      </c>
      <c r="CK43" s="59">
        <v>14741.344033893456</v>
      </c>
      <c r="CL43" s="59">
        <v>14232.207138928954</v>
      </c>
      <c r="CM43" s="59">
        <v>13827.882400911998</v>
      </c>
      <c r="CN43" s="59">
        <v>13517.345579011479</v>
      </c>
      <c r="CO43" s="59">
        <v>13291.658093892454</v>
      </c>
      <c r="CP43" s="59">
        <v>13143.428898421202</v>
      </c>
      <c r="CQ43" s="59">
        <v>13066.446154638315</v>
      </c>
      <c r="CR43" s="59">
        <v>13055.416832565132</v>
      </c>
      <c r="CS43" s="59">
        <v>13105.777505903125</v>
      </c>
      <c r="CT43" s="59">
        <v>13213.553627252215</v>
      </c>
      <c r="CU43" s="29">
        <v>13375.252724216351</v>
      </c>
    </row>
    <row r="44" spans="1:99" x14ac:dyDescent="0.25">
      <c r="A44" s="46">
        <v>73.8</v>
      </c>
      <c r="B44" s="48" t="b">
        <v>1</v>
      </c>
      <c r="U44" s="37"/>
      <c r="V44" s="37"/>
      <c r="W44" s="9"/>
      <c r="X44" s="8"/>
      <c r="Y44" s="8"/>
      <c r="Z44" s="8"/>
      <c r="AA44" s="8"/>
      <c r="AB44" s="8"/>
      <c r="AC44" s="8"/>
      <c r="AD44" s="8"/>
      <c r="AE44" s="8"/>
      <c r="AG44" s="37"/>
      <c r="AH44" s="37"/>
      <c r="AI44" s="9"/>
      <c r="AJ44" s="8"/>
      <c r="AK44" s="8"/>
      <c r="AL44" s="8"/>
      <c r="AM44" s="8"/>
      <c r="AN44" s="8"/>
      <c r="AO44" s="8"/>
      <c r="AP44" s="8"/>
      <c r="AQ44" s="8"/>
      <c r="AS44" s="37"/>
      <c r="AT44" s="37"/>
      <c r="AU44" s="9"/>
      <c r="AV44" s="8"/>
      <c r="AW44" s="8"/>
      <c r="AX44" s="8"/>
      <c r="AY44" s="8"/>
      <c r="AZ44" s="8"/>
      <c r="BA44" s="8"/>
      <c r="BB44" s="8"/>
      <c r="BC44" s="8"/>
      <c r="BE44" s="43">
        <v>1.2635263157894734</v>
      </c>
      <c r="BF44" s="59">
        <v>263626.74606266519</v>
      </c>
      <c r="BG44" s="59">
        <v>206270.8325921729</v>
      </c>
      <c r="BH44" s="59">
        <v>169191.71266117188</v>
      </c>
      <c r="BI44" s="59">
        <v>140128.07735545418</v>
      </c>
      <c r="BJ44" s="59">
        <v>116272.78877973177</v>
      </c>
      <c r="BK44" s="59">
        <v>96291.056733681136</v>
      </c>
      <c r="BL44" s="59">
        <v>79396.410294963105</v>
      </c>
      <c r="BM44" s="59">
        <v>65069.085848901683</v>
      </c>
      <c r="BN44" s="59">
        <v>52939.631173922404</v>
      </c>
      <c r="BO44" s="59">
        <v>42731.79110683527</v>
      </c>
      <c r="BP44" s="59">
        <v>34231.128658154543</v>
      </c>
      <c r="BQ44" s="59">
        <v>27266.332376758641</v>
      </c>
      <c r="BR44" s="59">
        <v>21697.379374329877</v>
      </c>
      <c r="BS44" s="59">
        <v>17407.671742410123</v>
      </c>
      <c r="BT44" s="59">
        <v>14298.606728969164</v>
      </c>
      <c r="BU44" s="59">
        <v>12285.706009256191</v>
      </c>
      <c r="BV44" s="59">
        <v>11295.781560268086</v>
      </c>
      <c r="BW44" s="59">
        <v>11264.812694833936</v>
      </c>
      <c r="BX44" s="59">
        <v>12136.324241514103</v>
      </c>
      <c r="BY44" s="29">
        <v>13860.126164999474</v>
      </c>
      <c r="CA44" s="43">
        <f ca="1"/>
        <v>0.87037119113573369</v>
      </c>
      <c r="CB44" s="59">
        <v>46267.753372584448</v>
      </c>
      <c r="CC44" s="59">
        <v>27869.593033961242</v>
      </c>
      <c r="CD44" s="59">
        <v>24482.184772362456</v>
      </c>
      <c r="CE44" s="59">
        <v>22164.335315272918</v>
      </c>
      <c r="CF44" s="59">
        <v>20374.524444325882</v>
      </c>
      <c r="CG44" s="59">
        <v>18926.225578963818</v>
      </c>
      <c r="CH44" s="59">
        <v>17727.937703192212</v>
      </c>
      <c r="CI44" s="59">
        <v>16726.051269738113</v>
      </c>
      <c r="CJ44" s="59">
        <v>15885.581190309391</v>
      </c>
      <c r="CK44" s="59">
        <v>15181.983921143576</v>
      </c>
      <c r="CL44" s="59">
        <v>14597.126200668728</v>
      </c>
      <c r="CM44" s="59">
        <v>14117.080637141415</v>
      </c>
      <c r="CN44" s="59">
        <v>13730.822989730495</v>
      </c>
      <c r="CO44" s="59">
        <v>13429.414679100979</v>
      </c>
      <c r="CP44" s="59">
        <v>13205.464658119363</v>
      </c>
      <c r="CQ44" s="59">
        <v>13052.761088825988</v>
      </c>
      <c r="CR44" s="59">
        <v>12966.010941242481</v>
      </c>
      <c r="CS44" s="59">
        <v>12940.650789070018</v>
      </c>
      <c r="CT44" s="59">
        <v>12972.706084908625</v>
      </c>
      <c r="CU44" s="29">
        <v>13058.684356362479</v>
      </c>
    </row>
    <row r="45" spans="1:99" x14ac:dyDescent="0.25">
      <c r="A45" s="46">
        <v>73.400000000000006</v>
      </c>
      <c r="B45" s="48" t="b">
        <v>1</v>
      </c>
      <c r="U45" s="37"/>
      <c r="V45" s="37"/>
      <c r="W45" s="9"/>
      <c r="X45" s="8"/>
      <c r="Y45" s="8"/>
      <c r="Z45" s="8"/>
      <c r="AA45" s="8"/>
      <c r="AB45" s="8"/>
      <c r="AC45" s="8"/>
      <c r="AD45" s="8"/>
      <c r="AE45" s="8"/>
      <c r="AG45" s="37"/>
      <c r="AH45" s="37"/>
      <c r="AI45" s="9"/>
      <c r="AJ45" s="8"/>
      <c r="AK45" s="8"/>
      <c r="AL45" s="8"/>
      <c r="AM45" s="8"/>
      <c r="AN45" s="8"/>
      <c r="AO45" s="8"/>
      <c r="AP45" s="8"/>
      <c r="AQ45" s="8"/>
      <c r="AS45" s="37"/>
      <c r="AT45" s="37"/>
      <c r="AU45" s="9"/>
      <c r="AV45" s="8"/>
      <c r="AW45" s="8"/>
      <c r="AX45" s="8"/>
      <c r="AY45" s="8"/>
      <c r="AZ45" s="8"/>
      <c r="BA45" s="8"/>
      <c r="BB45" s="8"/>
      <c r="BC45" s="8"/>
      <c r="BE45" s="43">
        <v>1.3687368421052628</v>
      </c>
      <c r="BF45" s="59">
        <v>284834.83737445885</v>
      </c>
      <c r="BG45" s="59">
        <v>226252.52467761724</v>
      </c>
      <c r="BH45" s="59">
        <v>187947.00552026901</v>
      </c>
      <c r="BI45" s="59">
        <v>157656.97098820403</v>
      </c>
      <c r="BJ45" s="59">
        <v>132575.28318613404</v>
      </c>
      <c r="BK45" s="59">
        <v>111367.15191373594</v>
      </c>
      <c r="BL45" s="59">
        <v>93246.106248670054</v>
      </c>
      <c r="BM45" s="59">
        <v>77692.382576260861</v>
      </c>
      <c r="BN45" s="59">
        <v>64336.528674933819</v>
      </c>
      <c r="BO45" s="59">
        <v>52902.289381499642</v>
      </c>
      <c r="BP45" s="59">
        <v>43175.227706470905</v>
      </c>
      <c r="BQ45" s="59">
        <v>34984.032198727306</v>
      </c>
      <c r="BR45" s="59">
        <v>28188.679969950725</v>
      </c>
      <c r="BS45" s="59">
        <v>22672.573111683549</v>
      </c>
      <c r="BT45" s="59">
        <v>18337.108871894849</v>
      </c>
      <c r="BU45" s="59">
        <v>15097.808925834126</v>
      </c>
      <c r="BV45" s="59">
        <v>12881.485250498419</v>
      </c>
      <c r="BW45" s="59">
        <v>11624.117158716575</v>
      </c>
      <c r="BX45" s="59">
        <v>11269.229479049105</v>
      </c>
      <c r="BY45" s="29">
        <v>11766.632176186857</v>
      </c>
      <c r="CA45" s="43">
        <f ca="1"/>
        <v>0.88144598337950097</v>
      </c>
      <c r="CB45" s="59">
        <v>47389.900491111337</v>
      </c>
      <c r="CC45" s="59">
        <v>28921.997186415909</v>
      </c>
      <c r="CD45" s="59">
        <v>25464.84595874502</v>
      </c>
      <c r="CE45" s="59">
        <v>23077.25353558295</v>
      </c>
      <c r="CF45" s="59">
        <v>21217.69969856336</v>
      </c>
      <c r="CG45" s="59">
        <v>19699.65786712907</v>
      </c>
      <c r="CH45" s="59">
        <v>18431.627025284928</v>
      </c>
      <c r="CI45" s="59">
        <v>17359.997625758278</v>
      </c>
      <c r="CJ45" s="59">
        <v>16449.784580257157</v>
      </c>
      <c r="CK45" s="59">
        <v>15676.444345018985</v>
      </c>
      <c r="CL45" s="59">
        <v>15021.843658471684</v>
      </c>
      <c r="CM45" s="59">
        <v>14472.055128871933</v>
      </c>
      <c r="CN45" s="59">
        <v>14016.05451538864</v>
      </c>
      <c r="CO45" s="59">
        <v>13644.903238686718</v>
      </c>
      <c r="CP45" s="59">
        <v>13351.210251632672</v>
      </c>
      <c r="CQ45" s="59">
        <v>13128.763716266913</v>
      </c>
      <c r="CR45" s="59">
        <v>12972.270602610939</v>
      </c>
      <c r="CS45" s="59">
        <v>12877.167484366159</v>
      </c>
      <c r="CT45" s="59">
        <v>12839.479814132299</v>
      </c>
      <c r="CU45" s="29">
        <v>12855.715119513736</v>
      </c>
    </row>
    <row r="46" spans="1:99" x14ac:dyDescent="0.25">
      <c r="A46" s="46">
        <v>72.900000000000006</v>
      </c>
      <c r="B46" s="48" t="b">
        <v>1</v>
      </c>
      <c r="U46" s="37"/>
      <c r="V46" s="37"/>
      <c r="W46" s="9"/>
      <c r="X46" s="8"/>
      <c r="Y46" s="8"/>
      <c r="Z46" s="8"/>
      <c r="AA46" s="8"/>
      <c r="AB46" s="8"/>
      <c r="AC46" s="8"/>
      <c r="AD46" s="8"/>
      <c r="AE46" s="8"/>
      <c r="AG46" s="37"/>
      <c r="AH46" s="37"/>
      <c r="AI46" s="9"/>
      <c r="AJ46" s="8"/>
      <c r="AK46" s="8"/>
      <c r="AL46" s="8"/>
      <c r="AM46" s="8"/>
      <c r="AN46" s="8"/>
      <c r="AO46" s="8"/>
      <c r="AP46" s="8"/>
      <c r="AQ46" s="8"/>
      <c r="AS46" s="37"/>
      <c r="AT46" s="37"/>
      <c r="AU46" s="9"/>
      <c r="AV46" s="8"/>
      <c r="AW46" s="8"/>
      <c r="AX46" s="8"/>
      <c r="AY46" s="8"/>
      <c r="AZ46" s="8"/>
      <c r="BA46" s="8"/>
      <c r="BB46" s="8"/>
      <c r="BC46" s="8"/>
      <c r="BE46" s="43">
        <v>1.4739473684210522</v>
      </c>
      <c r="BF46" s="59">
        <v>306051.60441043263</v>
      </c>
      <c r="BG46" s="59">
        <v>246333.75928263139</v>
      </c>
      <c r="BH46" s="59">
        <v>206892.70769432097</v>
      </c>
      <c r="BI46" s="59">
        <v>175467.14073129313</v>
      </c>
      <c r="BJ46" s="59">
        <v>149249.92049826108</v>
      </c>
      <c r="BK46" s="59">
        <v>126906.25679490152</v>
      </c>
      <c r="BL46" s="59">
        <v>107649.67869887329</v>
      </c>
      <c r="BM46" s="59">
        <v>90960.422595502474</v>
      </c>
      <c r="BN46" s="59">
        <v>76469.036263213551</v>
      </c>
      <c r="BO46" s="59">
        <v>63899.264538816955</v>
      </c>
      <c r="BP46" s="59">
        <v>53036.670432826744</v>
      </c>
      <c r="BQ46" s="59">
        <v>43709.942494121089</v>
      </c>
      <c r="BR46" s="59">
        <v>35779.057834382686</v>
      </c>
      <c r="BS46" s="59">
        <v>29127.418545153363</v>
      </c>
      <c r="BT46" s="59">
        <v>23656.421874402655</v>
      </c>
      <c r="BU46" s="59">
        <v>19281.589497380071</v>
      </c>
      <c r="BV46" s="59">
        <v>15929.733391082436</v>
      </c>
      <c r="BW46" s="59">
        <v>13536.832868338597</v>
      </c>
      <c r="BX46" s="59">
        <v>12046.412757709171</v>
      </c>
      <c r="BY46" s="29">
        <v>11408.283023884977</v>
      </c>
      <c r="CA46" s="43">
        <f ca="1"/>
        <v>0.89252077562326826</v>
      </c>
      <c r="CB46" s="59">
        <v>48512.064512268749</v>
      </c>
      <c r="CC46" s="59">
        <v>29979.520916086589</v>
      </c>
      <c r="CD46" s="59">
        <v>26457.729396929175</v>
      </c>
      <c r="CE46" s="59">
        <v>24005.496682280824</v>
      </c>
      <c r="CF46" s="59">
        <v>22081.302553774789</v>
      </c>
      <c r="CG46" s="59">
        <v>20498.620430854058</v>
      </c>
      <c r="CH46" s="59">
        <v>19165.949297523453</v>
      </c>
      <c r="CI46" s="59">
        <v>18029.679606510435</v>
      </c>
      <c r="CJ46" s="59">
        <v>17054.82626952284</v>
      </c>
      <c r="CK46" s="59">
        <v>16216.845742798288</v>
      </c>
      <c r="CL46" s="59">
        <v>15497.604764764515</v>
      </c>
      <c r="CM46" s="59">
        <v>14883.175943678416</v>
      </c>
      <c r="CN46" s="59">
        <v>14362.535038708611</v>
      </c>
      <c r="CO46" s="59">
        <v>13926.743470520221</v>
      </c>
      <c r="CP46" s="59">
        <v>13568.410191979787</v>
      </c>
      <c r="CQ46" s="59">
        <v>13281.323365127515</v>
      </c>
      <c r="CR46" s="59">
        <v>13060.189959985126</v>
      </c>
      <c r="CS46" s="59">
        <v>12900.446550253928</v>
      </c>
      <c r="CT46" s="59">
        <v>12798.118588533667</v>
      </c>
      <c r="CU46" s="29">
        <v>12749.713602428699</v>
      </c>
    </row>
    <row r="47" spans="1:99" x14ac:dyDescent="0.25">
      <c r="A47" s="46">
        <v>72.3</v>
      </c>
      <c r="B47" s="48" t="b">
        <v>1</v>
      </c>
      <c r="U47" s="37"/>
      <c r="V47" s="37"/>
      <c r="W47" s="9"/>
      <c r="X47" s="8"/>
      <c r="Y47" s="8"/>
      <c r="Z47" s="8"/>
      <c r="AA47" s="8"/>
      <c r="AB47" s="8"/>
      <c r="AC47" s="8"/>
      <c r="AD47" s="8"/>
      <c r="AE47" s="8"/>
      <c r="AG47" s="37"/>
      <c r="AH47" s="37"/>
      <c r="AI47" s="9"/>
      <c r="AJ47" s="8"/>
      <c r="AK47" s="8"/>
      <c r="AL47" s="8"/>
      <c r="AM47" s="8"/>
      <c r="AN47" s="8"/>
      <c r="AO47" s="8"/>
      <c r="AP47" s="8"/>
      <c r="AQ47" s="8"/>
      <c r="AS47" s="37"/>
      <c r="AT47" s="37"/>
      <c r="AU47" s="9"/>
      <c r="AV47" s="8"/>
      <c r="AW47" s="8"/>
      <c r="AX47" s="8"/>
      <c r="AY47" s="8"/>
      <c r="AZ47" s="8"/>
      <c r="BA47" s="8"/>
      <c r="BB47" s="8"/>
      <c r="BC47" s="8"/>
      <c r="BE47" s="43">
        <v>1.5791578947368416</v>
      </c>
      <c r="BF47" s="59">
        <v>327275.8497700842</v>
      </c>
      <c r="BG47" s="59">
        <v>266500.79781192186</v>
      </c>
      <c r="BH47" s="59">
        <v>226002.53939325028</v>
      </c>
      <c r="BI47" s="59">
        <v>193519.76559986168</v>
      </c>
      <c r="BJ47" s="59">
        <v>166245.33853646804</v>
      </c>
      <c r="BK47" s="59">
        <v>142844.46800274675</v>
      </c>
      <c r="BL47" s="59">
        <v>122530.68307635873</v>
      </c>
      <c r="BM47" s="59">
        <v>104784.22014262715</v>
      </c>
      <c r="BN47" s="59">
        <v>89235.62697997698</v>
      </c>
      <c r="BO47" s="59">
        <v>75608.648425219391</v>
      </c>
      <c r="BP47" s="59">
        <v>63688.847488868021</v>
      </c>
      <c r="BQ47" s="59">
        <v>53304.912719801643</v>
      </c>
      <c r="BR47" s="59">
        <v>44316.821229702029</v>
      </c>
      <c r="BS47" s="59">
        <v>36607.975110112136</v>
      </c>
      <c r="BT47" s="59">
        <v>30079.771609000483</v>
      </c>
      <c r="BU47" s="59">
        <v>24647.732401616951</v>
      </c>
      <c r="BV47" s="59">
        <v>20238.669464958457</v>
      </c>
      <c r="BW47" s="59">
        <v>16788.562111853684</v>
      </c>
      <c r="BX47" s="59">
        <v>14240.935170863304</v>
      </c>
      <c r="BY47" s="29">
        <v>12545.598606678099</v>
      </c>
      <c r="CA47" s="43">
        <f ca="1"/>
        <v>0.90359556786703554</v>
      </c>
      <c r="CB47" s="59">
        <v>49634.243130457675</v>
      </c>
      <c r="CC47" s="59">
        <v>31041.465888547125</v>
      </c>
      <c r="CD47" s="59">
        <v>27459.440723660908</v>
      </c>
      <c r="CE47" s="59">
        <v>24946.974363283924</v>
      </c>
      <c r="CF47" s="59">
        <v>22962.546589049343</v>
      </c>
      <c r="CG47" s="59">
        <v>21319.630820399958</v>
      </c>
      <c r="CH47" s="59">
        <v>19926.7260413408</v>
      </c>
      <c r="CI47" s="59">
        <v>18730.222704599193</v>
      </c>
      <c r="CJ47" s="59">
        <v>17695.135721882903</v>
      </c>
      <c r="CK47" s="59">
        <v>16796.921549429833</v>
      </c>
      <c r="CL47" s="59">
        <v>16017.446925667518</v>
      </c>
      <c r="CM47" s="59">
        <v>15342.784458852582</v>
      </c>
      <c r="CN47" s="59">
        <v>14761.909908154275</v>
      </c>
      <c r="CO47" s="59">
        <v>14265.884694237282</v>
      </c>
      <c r="CP47" s="59">
        <v>13847.317769968247</v>
      </c>
      <c r="CQ47" s="59">
        <v>13499.997297387306</v>
      </c>
      <c r="CR47" s="59">
        <v>13218.630246516328</v>
      </c>
      <c r="CS47" s="59">
        <v>12998.653191056506</v>
      </c>
      <c r="CT47" s="59">
        <v>12836.091583607618</v>
      </c>
      <c r="CU47" s="29">
        <v>12727.452951774012</v>
      </c>
    </row>
    <row r="48" spans="1:99" x14ac:dyDescent="0.25">
      <c r="A48" s="46">
        <v>71.7</v>
      </c>
      <c r="B48" s="48" t="b">
        <v>1</v>
      </c>
      <c r="U48" s="37"/>
      <c r="V48" s="37"/>
      <c r="W48" s="9"/>
      <c r="X48" s="8"/>
      <c r="Y48" s="8"/>
      <c r="Z48" s="8"/>
      <c r="AA48" s="8"/>
      <c r="AB48" s="8"/>
      <c r="AC48" s="8"/>
      <c r="AD48" s="8"/>
      <c r="AE48" s="8"/>
      <c r="AG48" s="37"/>
      <c r="AH48" s="37"/>
      <c r="AI48" s="9"/>
      <c r="AJ48" s="8"/>
      <c r="AK48" s="8"/>
      <c r="AL48" s="8"/>
      <c r="AM48" s="8"/>
      <c r="AN48" s="8"/>
      <c r="AO48" s="8"/>
      <c r="AP48" s="8"/>
      <c r="AQ48" s="8"/>
      <c r="AS48" s="37"/>
      <c r="AT48" s="37"/>
      <c r="AU48" s="9"/>
      <c r="AV48" s="8"/>
      <c r="AW48" s="8"/>
      <c r="AX48" s="8"/>
      <c r="AY48" s="8"/>
      <c r="AZ48" s="8"/>
      <c r="BA48" s="8"/>
      <c r="BB48" s="8"/>
      <c r="BC48" s="8"/>
      <c r="BE48" s="43">
        <v>1.6843684210526311</v>
      </c>
      <c r="BF48" s="59">
        <v>348506.60802382336</v>
      </c>
      <c r="BG48" s="59">
        <v>286742.56323127385</v>
      </c>
      <c r="BH48" s="59">
        <v>245255.31197821465</v>
      </c>
      <c r="BI48" s="59">
        <v>211783.5453504388</v>
      </c>
      <c r="BJ48" s="59">
        <v>183520.12545265912</v>
      </c>
      <c r="BK48" s="59">
        <v>159130.26208455174</v>
      </c>
      <c r="BL48" s="59">
        <v>137827.48432377473</v>
      </c>
      <c r="BM48" s="59">
        <v>119092.02855565601</v>
      </c>
      <c r="BN48" s="59">
        <v>102554.44255861927</v>
      </c>
      <c r="BO48" s="59">
        <v>87938.471169474607</v>
      </c>
      <c r="BP48" s="59">
        <v>75029.677398736545</v>
      </c>
      <c r="BQ48" s="59">
        <v>63656.74979528314</v>
      </c>
      <c r="BR48" s="59">
        <v>53679.665470796521</v>
      </c>
      <c r="BS48" s="59">
        <v>44981.826516819383</v>
      </c>
      <c r="BT48" s="59">
        <v>37464.63018132095</v>
      </c>
      <c r="BU48" s="59">
        <v>31043.59813955033</v>
      </c>
      <c r="BV48" s="59">
        <v>25645.542368504928</v>
      </c>
      <c r="BW48" s="59">
        <v>21206.44218101311</v>
      </c>
      <c r="BX48" s="59">
        <v>17669.822405635568</v>
      </c>
      <c r="BY48" s="29">
        <v>14985.493007063415</v>
      </c>
      <c r="CA48" s="43">
        <f ca="1"/>
        <v>0.91467036011080283</v>
      </c>
      <c r="CB48" s="59">
        <v>50756.434481851677</v>
      </c>
      <c r="CC48" s="59">
        <v>32107.267576006343</v>
      </c>
      <c r="CD48" s="59">
        <v>28468.85274718525</v>
      </c>
      <c r="CE48" s="59">
        <v>25899.996722873337</v>
      </c>
      <c r="CF48" s="59">
        <v>23859.179284704052</v>
      </c>
      <c r="CG48" s="59">
        <v>22159.873852119574</v>
      </c>
      <c r="CH48" s="59">
        <v>20710.579409125607</v>
      </c>
      <c r="CI48" s="59">
        <v>19457.686408449146</v>
      </c>
      <c r="CJ48" s="59">
        <v>18366.209761798018</v>
      </c>
      <c r="CK48" s="59">
        <v>17411.605925410018</v>
      </c>
      <c r="CL48" s="59">
        <v>16575.741637712756</v>
      </c>
      <c r="CM48" s="59">
        <v>15844.689506963032</v>
      </c>
      <c r="CN48" s="59">
        <v>15207.425292329788</v>
      </c>
      <c r="CO48" s="59">
        <v>14655.010414477911</v>
      </c>
      <c r="CP48" s="59">
        <v>14180.053826273983</v>
      </c>
      <c r="CQ48" s="59">
        <v>13776.343689758201</v>
      </c>
      <c r="CR48" s="59">
        <v>13438.586974952448</v>
      </c>
      <c r="CS48" s="59">
        <v>13162.220255557681</v>
      </c>
      <c r="CT48" s="59">
        <v>12943.268984173908</v>
      </c>
      <c r="CU48" s="29">
        <v>12778.240688405363</v>
      </c>
    </row>
    <row r="49" spans="1:99" x14ac:dyDescent="0.25">
      <c r="A49" s="46">
        <v>71.599999999999994</v>
      </c>
      <c r="B49" s="48" t="b">
        <v>1</v>
      </c>
      <c r="U49" s="37"/>
      <c r="V49" s="37"/>
      <c r="W49" s="9"/>
      <c r="X49" s="8"/>
      <c r="Y49" s="8"/>
      <c r="Z49" s="8"/>
      <c r="AA49" s="8"/>
      <c r="AB49" s="8"/>
      <c r="AC49" s="8"/>
      <c r="AD49" s="8"/>
      <c r="AE49" s="8"/>
      <c r="AG49" s="37"/>
      <c r="AH49" s="37"/>
      <c r="AI49" s="9"/>
      <c r="AJ49" s="8"/>
      <c r="AK49" s="8"/>
      <c r="AL49" s="8"/>
      <c r="AM49" s="8"/>
      <c r="AN49" s="8"/>
      <c r="AO49" s="8"/>
      <c r="AP49" s="8"/>
      <c r="AQ49" s="8"/>
      <c r="AS49" s="37"/>
      <c r="AT49" s="37"/>
      <c r="AU49" s="9"/>
      <c r="AV49" s="8"/>
      <c r="AW49" s="8"/>
      <c r="AX49" s="8"/>
      <c r="AY49" s="8"/>
      <c r="AZ49" s="8"/>
      <c r="BA49" s="8"/>
      <c r="BB49" s="8"/>
      <c r="BC49" s="8"/>
      <c r="BE49" s="43">
        <v>1.7895789473684205</v>
      </c>
      <c r="BF49" s="59">
        <v>369743.08941120107</v>
      </c>
      <c r="BG49" s="59">
        <v>307049.9940786786</v>
      </c>
      <c r="BH49" s="59">
        <v>264633.69228564878</v>
      </c>
      <c r="BI49" s="59">
        <v>230232.8751179018</v>
      </c>
      <c r="BJ49" s="59">
        <v>201040.40468014951</v>
      </c>
      <c r="BK49" s="59">
        <v>175721.49077206873</v>
      </c>
      <c r="BL49" s="59">
        <v>153489.66247132106</v>
      </c>
      <c r="BM49" s="59">
        <v>133825.15616323144</v>
      </c>
      <c r="BN49" s="59">
        <v>116358.51962622227</v>
      </c>
      <c r="BO49" s="59">
        <v>100813.49769710665</v>
      </c>
      <c r="BP49" s="59">
        <v>86975.653386396618</v>
      </c>
      <c r="BQ49" s="59">
        <v>74673.675242971498</v>
      </c>
      <c r="BR49" s="59">
        <v>63767.540378513695</v>
      </c>
      <c r="BS49" s="59">
        <v>54140.650884564559</v>
      </c>
      <c r="BT49" s="59">
        <v>45694.404009094585</v>
      </c>
      <c r="BU49" s="59">
        <v>38344.321427352406</v>
      </c>
      <c r="BV49" s="59">
        <v>32017.215116335068</v>
      </c>
      <c r="BW49" s="59">
        <v>26649.06438887172</v>
      </c>
      <c r="BX49" s="59">
        <v>22183.394073522646</v>
      </c>
      <c r="BY49" s="29">
        <v>18570.014134978879</v>
      </c>
      <c r="CA49" s="43">
        <f ca="1"/>
        <v>0.92574515235457011</v>
      </c>
      <c r="CB49" s="59">
        <v>51878.6370382772</v>
      </c>
      <c r="CC49" s="59">
        <v>33176.46311536846</v>
      </c>
      <c r="CD49" s="59">
        <v>29485.041269484522</v>
      </c>
      <c r="CE49" s="59">
        <v>26863.178228109555</v>
      </c>
      <c r="CF49" s="59">
        <v>24769.35377287693</v>
      </c>
      <c r="CG49" s="59">
        <v>23017.041323229616</v>
      </c>
      <c r="CH49" s="59">
        <v>21514.739863172203</v>
      </c>
      <c r="CI49" s="59">
        <v>20208.839845432623</v>
      </c>
      <c r="CJ49" s="59">
        <v>19064.356181718435</v>
      </c>
      <c r="CK49" s="59">
        <v>18056.745328267145</v>
      </c>
      <c r="CL49" s="59">
        <v>17167.874023506913</v>
      </c>
      <c r="CM49" s="59">
        <v>16383.814875694006</v>
      </c>
      <c r="CN49" s="59">
        <v>15693.543643997622</v>
      </c>
      <c r="CO49" s="59">
        <v>15088.12174908262</v>
      </c>
      <c r="CP49" s="59">
        <v>14560.158143815504</v>
      </c>
      <c r="CQ49" s="59">
        <v>14103.440990236708</v>
      </c>
      <c r="CR49" s="59">
        <v>13712.677258367694</v>
      </c>
      <c r="CS49" s="59">
        <v>13383.303521909871</v>
      </c>
      <c r="CT49" s="59">
        <v>13111.345233463029</v>
      </c>
      <c r="CU49" s="29">
        <v>12893.309920631282</v>
      </c>
    </row>
    <row r="50" spans="1:99" x14ac:dyDescent="0.25">
      <c r="A50" s="46">
        <v>71.400000000000006</v>
      </c>
      <c r="B50" s="48" t="b">
        <v>1</v>
      </c>
      <c r="U50" s="37"/>
      <c r="V50" s="37"/>
      <c r="W50" s="9"/>
      <c r="X50" s="8"/>
      <c r="Y50" s="8"/>
      <c r="Z50" s="8"/>
      <c r="AA50" s="8"/>
      <c r="AB50" s="8"/>
      <c r="AC50" s="8"/>
      <c r="AD50" s="8"/>
      <c r="AE50" s="8"/>
      <c r="AG50" s="37"/>
      <c r="AH50" s="37"/>
      <c r="AI50" s="9"/>
      <c r="AJ50" s="8"/>
      <c r="AK50" s="8"/>
      <c r="AL50" s="8"/>
      <c r="AM50" s="8"/>
      <c r="AN50" s="8"/>
      <c r="AO50" s="8"/>
      <c r="AP50" s="8"/>
      <c r="AQ50" s="8"/>
      <c r="AS50" s="37"/>
      <c r="AT50" s="37"/>
      <c r="AU50" s="9"/>
      <c r="AV50" s="8"/>
      <c r="AW50" s="8"/>
      <c r="AX50" s="8"/>
      <c r="AY50" s="8"/>
      <c r="AZ50" s="8"/>
      <c r="BA50" s="8"/>
      <c r="BB50" s="8"/>
      <c r="BC50" s="8"/>
      <c r="BE50" s="43">
        <v>1.8947894736842099</v>
      </c>
      <c r="BF50" s="59">
        <v>390984.63964761299</v>
      </c>
      <c r="BG50" s="59">
        <v>327415.58329924854</v>
      </c>
      <c r="BH50" s="59">
        <v>284123.32049037737</v>
      </c>
      <c r="BI50" s="59">
        <v>248846.54230678789</v>
      </c>
      <c r="BJ50" s="59">
        <v>218778.11085319368</v>
      </c>
      <c r="BK50" s="59">
        <v>192583.23592927246</v>
      </c>
      <c r="BL50" s="59">
        <v>169475.44661268336</v>
      </c>
      <c r="BM50" s="59">
        <v>148934.97928874978</v>
      </c>
      <c r="BN50" s="59">
        <v>130592.38173589834</v>
      </c>
      <c r="BO50" s="59">
        <v>114171.39879094029</v>
      </c>
      <c r="BP50" s="59">
        <v>99457.593464388192</v>
      </c>
      <c r="BQ50" s="59">
        <v>86279.654305120755</v>
      </c>
      <c r="BR50" s="59">
        <v>74497.558424820279</v>
      </c>
      <c r="BS50" s="59">
        <v>63994.707915029321</v>
      </c>
      <c r="BT50" s="59">
        <v>54672.500023716348</v>
      </c>
      <c r="BU50" s="59">
        <v>46446.456426132427</v>
      </c>
      <c r="BV50" s="59">
        <v>39243.389099272936</v>
      </c>
      <c r="BW50" s="59">
        <v>32999.277355967068</v>
      </c>
      <c r="BX50" s="59">
        <v>27657.646024775979</v>
      </c>
      <c r="BY50" s="29">
        <v>23168.305070389855</v>
      </c>
      <c r="CA50" s="43">
        <f ca="1"/>
        <v>0.9368199445983374</v>
      </c>
      <c r="CB50" s="59">
        <v>53000.849531160871</v>
      </c>
      <c r="CC50" s="59">
        <v>34248.668273062205</v>
      </c>
      <c r="CD50" s="59">
        <v>30507.239091988118</v>
      </c>
      <c r="CE50" s="59">
        <v>27835.36871542325</v>
      </c>
      <c r="CF50" s="59">
        <v>25691.536925000612</v>
      </c>
      <c r="CG50" s="59">
        <v>23889.217140163251</v>
      </c>
      <c r="CH50" s="59">
        <v>22336.908344915937</v>
      </c>
      <c r="CI50" s="59">
        <v>20981.000991986482</v>
      </c>
      <c r="CJ50" s="59">
        <v>19786.509993082163</v>
      </c>
      <c r="CK50" s="59">
        <v>18728.891804440998</v>
      </c>
      <c r="CL50" s="59">
        <v>17790.013164490661</v>
      </c>
      <c r="CM50" s="59">
        <v>16955.946681487898</v>
      </c>
      <c r="CN50" s="59">
        <v>16215.668114601482</v>
      </c>
      <c r="CO50" s="59">
        <v>15560.238884496413</v>
      </c>
      <c r="CP50" s="59">
        <v>14982.267944039409</v>
      </c>
      <c r="CQ50" s="59">
        <v>14475.543455270499</v>
      </c>
      <c r="CR50" s="59">
        <v>14034.772388211595</v>
      </c>
      <c r="CS50" s="59">
        <v>13655.39131656362</v>
      </c>
      <c r="CT50" s="59">
        <v>13333.425692926778</v>
      </c>
      <c r="CU50" s="29">
        <v>13065.3830449052</v>
      </c>
    </row>
    <row r="51" spans="1:99" x14ac:dyDescent="0.25">
      <c r="A51" s="46">
        <v>71.3</v>
      </c>
      <c r="B51" s="48" t="b">
        <v>1</v>
      </c>
      <c r="U51" s="37"/>
      <c r="V51" s="37"/>
      <c r="W51" s="9"/>
      <c r="X51" s="8"/>
      <c r="Y51" s="8"/>
      <c r="Z51" s="8"/>
      <c r="AA51" s="8"/>
      <c r="AB51" s="8"/>
      <c r="AC51" s="8"/>
      <c r="AD51" s="8"/>
      <c r="AE51" s="8"/>
      <c r="AG51" s="37"/>
      <c r="AH51" s="37"/>
      <c r="AI51" s="9"/>
      <c r="AJ51" s="8"/>
      <c r="AK51" s="8"/>
      <c r="AL51" s="8"/>
      <c r="AM51" s="8"/>
      <c r="AN51" s="8"/>
      <c r="AO51" s="8"/>
      <c r="AP51" s="8"/>
      <c r="AQ51" s="8"/>
      <c r="AS51" s="37"/>
      <c r="AT51" s="37"/>
      <c r="AU51" s="9"/>
      <c r="AV51" s="8"/>
      <c r="AW51" s="8"/>
      <c r="AX51" s="8"/>
      <c r="AY51" s="8"/>
      <c r="AZ51" s="8"/>
      <c r="BA51" s="8"/>
      <c r="BB51" s="8"/>
      <c r="BC51" s="8"/>
      <c r="BE51" s="44">
        <v>1.9999999999999993</v>
      </c>
      <c r="BF51" s="40">
        <v>412230.7106070405</v>
      </c>
      <c r="BG51" s="40">
        <v>347833.04186805815</v>
      </c>
      <c r="BH51" s="40">
        <v>303712.16666856757</v>
      </c>
      <c r="BI51" s="40">
        <v>267606.77609436127</v>
      </c>
      <c r="BJ51" s="40">
        <v>236709.73225015178</v>
      </c>
      <c r="BK51" s="40">
        <v>209686.24493561214</v>
      </c>
      <c r="BL51" s="40">
        <v>185749.84322840499</v>
      </c>
      <c r="BM51" s="40">
        <v>164380.76351385444</v>
      </c>
      <c r="BN51" s="40">
        <v>145209.55357038643</v>
      </c>
      <c r="BO51" s="40">
        <v>127959.95823481138</v>
      </c>
      <c r="BP51" s="40">
        <v>112417.54051764176</v>
      </c>
      <c r="BQ51" s="40">
        <v>98410.988967757061</v>
      </c>
      <c r="BR51" s="40">
        <v>85800.2806968394</v>
      </c>
      <c r="BS51" s="40">
        <v>74468.817796431031</v>
      </c>
      <c r="BT51" s="40">
        <v>64317.997514501614</v>
      </c>
      <c r="BU51" s="40">
        <v>55263.341526299897</v>
      </c>
      <c r="BV51" s="40">
        <v>47231.661808823053</v>
      </c>
      <c r="BW51" s="40">
        <v>40158.937674900364</v>
      </c>
      <c r="BX51" s="40">
        <v>33988.693953091839</v>
      </c>
      <c r="BY51" s="45">
        <v>28670.740608088792</v>
      </c>
      <c r="CA51" s="44">
        <f ca="1"/>
        <v>0.94789473684210468</v>
      </c>
      <c r="CB51" s="40">
        <v>54123.070895868426</v>
      </c>
      <c r="CC51" s="40">
        <v>35323.560585723288</v>
      </c>
      <c r="CD51" s="40">
        <v>31534.802352602659</v>
      </c>
      <c r="CE51" s="40">
        <v>28815.602923990875</v>
      </c>
      <c r="CF51" s="40">
        <v>26624.442081521946</v>
      </c>
      <c r="CG51" s="40">
        <v>24774.793244637938</v>
      </c>
      <c r="CH51" s="40">
        <v>23175.155397344253</v>
      </c>
      <c r="CI51" s="40">
        <v>21771.918992368097</v>
      </c>
      <c r="CJ51" s="40">
        <v>20530.098941417189</v>
      </c>
      <c r="CK51" s="40">
        <v>19425.15170072961</v>
      </c>
      <c r="CL51" s="40">
        <v>18438.944008732666</v>
      </c>
      <c r="CM51" s="40">
        <v>17557.548473683324</v>
      </c>
      <c r="CN51" s="40">
        <v>16769.940854750457</v>
      </c>
      <c r="CO51" s="40">
        <v>16067.182572598807</v>
      </c>
      <c r="CP51" s="40">
        <v>15441.882580095271</v>
      </c>
      <c r="CQ51" s="40">
        <v>14887.829039279821</v>
      </c>
      <c r="CR51" s="40">
        <v>14399.728920174366</v>
      </c>
      <c r="CS51" s="40">
        <v>13973.018796479966</v>
      </c>
      <c r="CT51" s="40">
        <v>13603.724120796509</v>
      </c>
      <c r="CU51" s="45">
        <v>13288.352420728299</v>
      </c>
    </row>
    <row r="52" spans="1:99" x14ac:dyDescent="0.25">
      <c r="A52" s="46">
        <v>52.4</v>
      </c>
      <c r="B52" s="48" t="b">
        <v>1</v>
      </c>
      <c r="U52" s="37"/>
      <c r="V52" s="37"/>
      <c r="W52" s="9"/>
      <c r="X52" s="8"/>
      <c r="Y52" s="8"/>
      <c r="Z52" s="8"/>
      <c r="AA52" s="8"/>
      <c r="AB52" s="8"/>
      <c r="AC52" s="8"/>
      <c r="AD52" s="8"/>
      <c r="AE52" s="8"/>
      <c r="AG52" s="37"/>
      <c r="AH52" s="37"/>
      <c r="AI52" s="9"/>
      <c r="AJ52" s="8"/>
      <c r="AK52" s="8"/>
      <c r="AL52" s="8"/>
      <c r="AM52" s="8"/>
      <c r="AN52" s="8"/>
      <c r="AO52" s="8"/>
      <c r="AP52" s="8"/>
      <c r="AQ52" s="8"/>
      <c r="AS52" s="37"/>
      <c r="AT52" s="37"/>
      <c r="AU52" s="9"/>
      <c r="AV52" s="8"/>
      <c r="AW52" s="8"/>
      <c r="AX52" s="8"/>
      <c r="AY52" s="8"/>
      <c r="AZ52" s="8"/>
      <c r="BA52" s="8"/>
      <c r="BB52" s="8"/>
      <c r="BC52" s="8"/>
    </row>
    <row r="53" spans="1:99" x14ac:dyDescent="0.25">
      <c r="A53" s="46">
        <v>51.7</v>
      </c>
      <c r="B53" s="48" t="b">
        <v>1</v>
      </c>
      <c r="U53" s="37"/>
      <c r="V53" s="37"/>
      <c r="W53" s="9"/>
      <c r="X53" s="8"/>
      <c r="Y53" s="8"/>
      <c r="Z53" s="8"/>
      <c r="AA53" s="8"/>
      <c r="AB53" s="8"/>
      <c r="AC53" s="8"/>
      <c r="AD53" s="8"/>
      <c r="AE53" s="8"/>
      <c r="AG53" s="37"/>
      <c r="AH53" s="37"/>
      <c r="AI53" s="9"/>
      <c r="AJ53" s="8"/>
      <c r="AK53" s="8"/>
      <c r="AL53" s="8"/>
      <c r="AM53" s="8"/>
      <c r="AN53" s="8"/>
      <c r="AO53" s="8"/>
      <c r="AP53" s="8"/>
      <c r="AQ53" s="8"/>
      <c r="AS53" s="37"/>
      <c r="AT53" s="37"/>
      <c r="AU53" s="9"/>
      <c r="AV53" s="8"/>
      <c r="AW53" s="8"/>
      <c r="AX53" s="8"/>
      <c r="AY53" s="8"/>
      <c r="AZ53" s="8"/>
      <c r="BA53" s="8"/>
      <c r="BB53" s="8"/>
      <c r="BC53" s="8"/>
      <c r="BE53" s="51" t="s">
        <v>786</v>
      </c>
      <c r="BF53" s="52"/>
      <c r="BG53" s="52"/>
      <c r="BH53" s="52"/>
      <c r="BI53" s="52"/>
      <c r="BJ53" s="52"/>
      <c r="BK53" s="52"/>
      <c r="BL53" s="52"/>
      <c r="BM53" s="52"/>
      <c r="BN53" s="52"/>
      <c r="BO53" s="52"/>
      <c r="BP53" s="52"/>
      <c r="BQ53" s="52"/>
      <c r="BR53" s="52"/>
      <c r="BS53" s="52"/>
      <c r="BT53" s="52"/>
      <c r="BU53" s="52"/>
      <c r="BV53" s="52"/>
      <c r="BW53" s="52"/>
      <c r="BX53" s="52"/>
      <c r="BY53" s="52"/>
      <c r="CA53" s="51" t="s">
        <v>789</v>
      </c>
      <c r="CB53" s="52"/>
      <c r="CC53" s="52"/>
      <c r="CD53" s="52"/>
      <c r="CE53" s="52"/>
      <c r="CF53" s="52"/>
      <c r="CG53" s="52"/>
      <c r="CH53" s="52"/>
      <c r="CI53" s="52"/>
      <c r="CJ53" s="52"/>
      <c r="CK53" s="52"/>
      <c r="CL53" s="52"/>
      <c r="CM53" s="52"/>
      <c r="CN53" s="52"/>
      <c r="CO53" s="52"/>
      <c r="CP53" s="52"/>
      <c r="CQ53" s="52"/>
      <c r="CR53" s="52"/>
      <c r="CS53" s="52"/>
      <c r="CT53" s="52"/>
      <c r="CU53" s="52"/>
    </row>
    <row r="54" spans="1:99" x14ac:dyDescent="0.25">
      <c r="A54" s="46">
        <v>51.1</v>
      </c>
      <c r="B54" s="48" t="b">
        <v>1</v>
      </c>
      <c r="G54" t="str">
        <f>AU2&amp;" Method Histogram"</f>
        <v>FD Method Histogram</v>
      </c>
      <c r="U54" s="37"/>
      <c r="V54" s="37"/>
      <c r="W54" s="9"/>
      <c r="X54" s="8"/>
      <c r="Y54" s="8"/>
      <c r="Z54" s="8"/>
      <c r="AA54" s="8"/>
      <c r="AB54" s="8"/>
      <c r="AC54" s="8"/>
      <c r="AD54" s="8"/>
      <c r="AE54" s="8"/>
      <c r="AG54" s="37"/>
      <c r="AH54" s="37"/>
      <c r="AI54" s="9"/>
      <c r="AJ54" s="8"/>
      <c r="AK54" s="8"/>
      <c r="AL54" s="8"/>
      <c r="AM54" s="8"/>
      <c r="AN54" s="8"/>
      <c r="AO54" s="8"/>
      <c r="AP54" s="8"/>
      <c r="AQ54" s="8"/>
      <c r="AS54" s="37"/>
      <c r="AT54" s="37"/>
      <c r="AU54" s="9"/>
      <c r="AV54" s="8"/>
      <c r="AW54" s="8"/>
      <c r="AX54" s="8"/>
      <c r="AY54" s="8"/>
      <c r="AZ54" s="8"/>
      <c r="BA54" s="8"/>
      <c r="BB54" s="8"/>
      <c r="BC54" s="8"/>
      <c r="BE54" s="22" t="s">
        <v>615</v>
      </c>
      <c r="BF54" s="22" t="s">
        <v>775</v>
      </c>
      <c r="BH54" s="61" t="s">
        <v>616</v>
      </c>
      <c r="BI54" s="62" t="s">
        <v>617</v>
      </c>
      <c r="BJ54" s="62" t="s">
        <v>586</v>
      </c>
      <c r="BK54" s="62" t="s">
        <v>587</v>
      </c>
      <c r="BL54" s="62" t="s">
        <v>774</v>
      </c>
      <c r="BM54" s="63" t="s">
        <v>618</v>
      </c>
      <c r="CA54" s="22" t="s">
        <v>615</v>
      </c>
      <c r="CB54" s="22" t="s">
        <v>775</v>
      </c>
      <c r="CD54" s="61" t="s">
        <v>616</v>
      </c>
      <c r="CE54" s="62" t="s">
        <v>617</v>
      </c>
      <c r="CF54" s="62" t="s">
        <v>586</v>
      </c>
      <c r="CG54" s="62" t="s">
        <v>587</v>
      </c>
      <c r="CH54" s="62" t="s">
        <v>774</v>
      </c>
      <c r="CI54" s="63" t="s">
        <v>618</v>
      </c>
    </row>
    <row r="55" spans="1:99" x14ac:dyDescent="0.25">
      <c r="A55" s="46">
        <v>56</v>
      </c>
      <c r="B55" s="48" t="b">
        <v>1</v>
      </c>
      <c r="U55" s="37"/>
      <c r="V55" s="37"/>
      <c r="W55" s="9"/>
      <c r="X55" s="8"/>
      <c r="Y55" s="8"/>
      <c r="Z55" s="8"/>
      <c r="AA55" s="8"/>
      <c r="AB55" s="8"/>
      <c r="AC55" s="8"/>
      <c r="AD55" s="8"/>
      <c r="AE55" s="8"/>
      <c r="AG55" s="37"/>
      <c r="AH55" s="37"/>
      <c r="AI55" s="9"/>
      <c r="AJ55" s="8"/>
      <c r="AK55" s="8"/>
      <c r="AL55" s="8"/>
      <c r="AM55" s="8"/>
      <c r="AN55" s="8"/>
      <c r="AO55" s="8"/>
      <c r="AP55" s="8"/>
      <c r="AQ55" s="8"/>
      <c r="AS55" s="37"/>
      <c r="AT55" s="37"/>
      <c r="AU55" s="9"/>
      <c r="AV55" s="8"/>
      <c r="AW55" s="8"/>
      <c r="AX55" s="8"/>
      <c r="AY55" s="8"/>
      <c r="AZ55" s="8"/>
      <c r="BA55" s="8"/>
      <c r="BB55" s="8"/>
      <c r="BC55" s="8"/>
      <c r="BE55" s="41" cm="1">
        <f t="array" ref="BE55">IFERROR(_xlfn.TAKE(Grid_Argument_Minimum(UV_BETA_S1),,1),"—")</f>
        <v>10819.081957476315</v>
      </c>
      <c r="BF55" s="42">
        <v>20</v>
      </c>
      <c r="BH55" s="11" t="s">
        <v>787</v>
      </c>
      <c r="BI55" s="54">
        <v>1</v>
      </c>
      <c r="BJ55" s="64">
        <v>0.2</v>
      </c>
      <c r="BK55" s="64">
        <v>50</v>
      </c>
      <c r="BL55" s="54">
        <f>($BK$55-$BJ$55)/($BF$55-1)</f>
        <v>2.6210526315789471</v>
      </c>
      <c r="BM55" s="39" cm="1">
        <f t="array" aca="1" ref="BM55:BM56" ca="1">Grid_Search_Optimum(UV_BETA_S1)</f>
        <v>5.4421052631578943</v>
      </c>
      <c r="CA55" s="41" cm="1">
        <f t="array" ref="CA55">IFERROR(_xlfn.TAKE(Grid_Argument_Minimum(UV_BETA_S2),,1),"—")</f>
        <v>10734.065504713213</v>
      </c>
      <c r="CB55" s="42">
        <v>20</v>
      </c>
      <c r="CD55" s="11" t="s">
        <v>787</v>
      </c>
      <c r="CE55" s="54">
        <v>1</v>
      </c>
      <c r="CF55" s="54">
        <f ca="1">MAX(0.001,$BM$55-$BL$55)</f>
        <v>2.8210526315789473</v>
      </c>
      <c r="CG55" s="54">
        <f ca="1">$BM$55+$BL$55</f>
        <v>8.0631578947368414</v>
      </c>
      <c r="CH55" s="54">
        <f ca="1">($CG$55-$CF$55)/($CB$55-1)</f>
        <v>0.27590027700831021</v>
      </c>
      <c r="CI55" s="39" cm="1">
        <f t="array" aca="1" ref="CI55:CI56" ca="1">Grid_Search_Optimum(UV_BETA_S2)</f>
        <v>8.063157894736845</v>
      </c>
    </row>
    <row r="56" spans="1:99" x14ac:dyDescent="0.25">
      <c r="A56" s="46">
        <v>51</v>
      </c>
      <c r="B56" s="48" t="b">
        <v>1</v>
      </c>
      <c r="U56" s="37"/>
      <c r="V56" s="37"/>
      <c r="W56" s="9"/>
      <c r="X56" s="8"/>
      <c r="Y56" s="8"/>
      <c r="Z56" s="8"/>
      <c r="AA56" s="8"/>
      <c r="AB56" s="8"/>
      <c r="AC56" s="8"/>
      <c r="AD56" s="8"/>
      <c r="AE56" s="8"/>
      <c r="AG56" s="37"/>
      <c r="AH56" s="37"/>
      <c r="AI56" s="9"/>
      <c r="AJ56" s="8"/>
      <c r="AK56" s="8"/>
      <c r="AL56" s="8"/>
      <c r="AM56" s="8"/>
      <c r="AN56" s="8"/>
      <c r="AO56" s="8"/>
      <c r="AP56" s="8"/>
      <c r="AQ56" s="8"/>
      <c r="AS56" s="37"/>
      <c r="AT56" s="37"/>
      <c r="AU56" s="9"/>
      <c r="AV56" s="8"/>
      <c r="AW56" s="8"/>
      <c r="AX56" s="8"/>
      <c r="AY56" s="8"/>
      <c r="AZ56" s="8"/>
      <c r="BA56" s="8"/>
      <c r="BB56" s="8"/>
      <c r="BC56" s="8"/>
      <c r="BH56" s="11" t="s">
        <v>788</v>
      </c>
      <c r="BI56" s="54">
        <v>1</v>
      </c>
      <c r="BJ56" s="64">
        <v>0.2</v>
      </c>
      <c r="BK56" s="64">
        <v>50</v>
      </c>
      <c r="BL56" s="54">
        <f>($BK$56-$BJ$56)/($BF$55-1)</f>
        <v>2.6210526315789471</v>
      </c>
      <c r="BM56" s="39">
        <f ca="1"/>
        <v>2.8210526315789473</v>
      </c>
      <c r="CD56" s="11" t="s">
        <v>788</v>
      </c>
      <c r="CE56" s="54">
        <v>1</v>
      </c>
      <c r="CF56" s="54">
        <f ca="1">MAX(0.001,$BM$56-$BL$56)</f>
        <v>0.20000000000000018</v>
      </c>
      <c r="CG56" s="54">
        <f ca="1">$BM$56+$BL$56</f>
        <v>5.4421052631578943</v>
      </c>
      <c r="CH56" s="54">
        <f ca="1">($CG$56-$CF$56)/($CB$55-1)</f>
        <v>0.27590027700831021</v>
      </c>
      <c r="CI56" s="39">
        <f ca="1"/>
        <v>3.5108033240997218</v>
      </c>
    </row>
    <row r="57" spans="1:99" x14ac:dyDescent="0.25">
      <c r="A57" s="46">
        <v>49.6</v>
      </c>
      <c r="B57" s="48" t="b">
        <v>1</v>
      </c>
      <c r="U57" s="37"/>
      <c r="V57" s="37"/>
      <c r="W57" s="9"/>
      <c r="X57" s="8"/>
      <c r="Y57" s="8"/>
      <c r="Z57" s="8"/>
      <c r="AA57" s="8"/>
      <c r="AB57" s="8"/>
      <c r="AC57" s="8"/>
      <c r="AD57" s="8"/>
      <c r="AE57" s="8"/>
      <c r="AG57" s="37"/>
      <c r="AH57" s="37"/>
      <c r="AI57" s="9"/>
      <c r="AJ57" s="8"/>
      <c r="AK57" s="8"/>
      <c r="AL57" s="8"/>
      <c r="AM57" s="8"/>
      <c r="AN57" s="8"/>
      <c r="AO57" s="8"/>
      <c r="AP57" s="8"/>
      <c r="AQ57" s="8"/>
      <c r="AS57" s="37"/>
      <c r="AT57" s="37"/>
      <c r="AU57" s="9"/>
      <c r="AV57" s="8"/>
      <c r="AW57" s="8"/>
      <c r="AX57" s="8"/>
      <c r="AY57" s="8"/>
      <c r="AZ57" s="8"/>
      <c r="BA57" s="8"/>
      <c r="BB57" s="8"/>
      <c r="BC57" s="8"/>
      <c r="BE57" s="65"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6" cm="1">
        <f t="array" ref="BF57:BY57">_xlfn.SEQUENCE(1,$BF$55,$BJ$55,$BL$55)</f>
        <v>0.2</v>
      </c>
      <c r="BG57" s="66">
        <v>2.8210526315789473</v>
      </c>
      <c r="BH57" s="66">
        <v>5.4421052631578943</v>
      </c>
      <c r="BI57" s="66">
        <v>8.0631578947368414</v>
      </c>
      <c r="BJ57" s="66">
        <v>10.684210526315788</v>
      </c>
      <c r="BK57" s="66">
        <v>13.305263157894736</v>
      </c>
      <c r="BL57" s="66">
        <v>15.926315789473684</v>
      </c>
      <c r="BM57" s="66">
        <v>18.547368421052632</v>
      </c>
      <c r="BN57" s="66">
        <v>21.168421052631579</v>
      </c>
      <c r="BO57" s="66">
        <v>23.789473684210527</v>
      </c>
      <c r="BP57" s="66">
        <v>26.410526315789475</v>
      </c>
      <c r="BQ57" s="66">
        <v>29.031578947368423</v>
      </c>
      <c r="BR57" s="66">
        <v>31.652631578947371</v>
      </c>
      <c r="BS57" s="66">
        <v>34.273684210526319</v>
      </c>
      <c r="BT57" s="66">
        <v>36.894736842105267</v>
      </c>
      <c r="BU57" s="66">
        <v>39.515789473684215</v>
      </c>
      <c r="BV57" s="66">
        <v>42.136842105263163</v>
      </c>
      <c r="BW57" s="66">
        <v>44.757894736842111</v>
      </c>
      <c r="BX57" s="66">
        <v>47.378947368421059</v>
      </c>
      <c r="BY57" s="67">
        <v>50.000000000000007</v>
      </c>
      <c r="CA57" s="65"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6" cm="1">
        <f t="array" aca="1" ref="CB57:CU57" ca="1">_xlfn.SEQUENCE(1,$CB$55,$CF$55,$CH$55)</f>
        <v>2.8210526315789473</v>
      </c>
      <c r="CC57" s="66">
        <f ca="1"/>
        <v>3.0969529085872574</v>
      </c>
      <c r="CD57" s="66">
        <f ca="1"/>
        <v>3.3728531855955675</v>
      </c>
      <c r="CE57" s="66">
        <f ca="1"/>
        <v>3.6487534626038776</v>
      </c>
      <c r="CF57" s="66">
        <f ca="1"/>
        <v>3.9246537396121877</v>
      </c>
      <c r="CG57" s="66">
        <f ca="1"/>
        <v>4.2005540166204982</v>
      </c>
      <c r="CH57" s="66">
        <f ca="1"/>
        <v>4.4764542936288088</v>
      </c>
      <c r="CI57" s="66">
        <f ca="1"/>
        <v>4.7523545706371193</v>
      </c>
      <c r="CJ57" s="66">
        <f ca="1"/>
        <v>5.0282548476454298</v>
      </c>
      <c r="CK57" s="66">
        <f ca="1"/>
        <v>5.3041551246537404</v>
      </c>
      <c r="CL57" s="66">
        <f ca="1"/>
        <v>5.5800554016620509</v>
      </c>
      <c r="CM57" s="66">
        <f ca="1"/>
        <v>5.8559556786703615</v>
      </c>
      <c r="CN57" s="66">
        <f ca="1"/>
        <v>6.131855955678672</v>
      </c>
      <c r="CO57" s="66">
        <f ca="1"/>
        <v>6.4077562326869826</v>
      </c>
      <c r="CP57" s="66">
        <f ca="1"/>
        <v>6.6836565096952931</v>
      </c>
      <c r="CQ57" s="66">
        <f ca="1"/>
        <v>6.9595567867036037</v>
      </c>
      <c r="CR57" s="66">
        <f ca="1"/>
        <v>7.2354570637119142</v>
      </c>
      <c r="CS57" s="66">
        <f ca="1"/>
        <v>7.5113573407202248</v>
      </c>
      <c r="CT57" s="66">
        <f ca="1"/>
        <v>7.7872576177285353</v>
      </c>
      <c r="CU57" s="67">
        <f ca="1"/>
        <v>8.063157894736845</v>
      </c>
    </row>
    <row r="58" spans="1:99" x14ac:dyDescent="0.25">
      <c r="A58" s="46">
        <v>49.1</v>
      </c>
      <c r="B58" s="48" t="b">
        <v>1</v>
      </c>
      <c r="U58" s="37"/>
      <c r="V58" s="37"/>
      <c r="W58" s="9"/>
      <c r="X58" s="8"/>
      <c r="Y58" s="8"/>
      <c r="Z58" s="8"/>
      <c r="AA58" s="8"/>
      <c r="AB58" s="8"/>
      <c r="AC58" s="8"/>
      <c r="AD58" s="8"/>
      <c r="AE58" s="8"/>
      <c r="AG58" s="37"/>
      <c r="AH58" s="37"/>
      <c r="AI58" s="9"/>
      <c r="AJ58" s="8"/>
      <c r="AK58" s="8"/>
      <c r="AL58" s="8"/>
      <c r="AM58" s="8"/>
      <c r="AN58" s="8"/>
      <c r="AO58" s="8"/>
      <c r="AP58" s="8"/>
      <c r="AQ58" s="8"/>
      <c r="AS58" s="37"/>
      <c r="AT58" s="37"/>
      <c r="AU58" s="9"/>
      <c r="AV58" s="8"/>
      <c r="AW58" s="8"/>
      <c r="AX58" s="8"/>
      <c r="AY58" s="8"/>
      <c r="AZ58" s="8"/>
      <c r="BA58" s="8"/>
      <c r="BB58" s="8"/>
      <c r="BC58" s="8"/>
      <c r="BE58" s="43" cm="1">
        <f t="array" ref="BE58:BE77">_xlfn.SEQUENCE($BF$55,1,$BJ$56,$BL$56)</f>
        <v>0.2</v>
      </c>
      <c r="BF58" s="59">
        <f t="dataTable" ref="BF58:BY77" dt2D="1" dtr="1" r1="BI55" r2="BI56"/>
        <v>14340.471252629957</v>
      </c>
      <c r="BG58" s="59">
        <v>15740.337115927236</v>
      </c>
      <c r="BH58" s="59">
        <v>19365.030179251276</v>
      </c>
      <c r="BI58" s="59">
        <v>23171.744285422938</v>
      </c>
      <c r="BJ58" s="59">
        <v>27050.974795519174</v>
      </c>
      <c r="BK58" s="59">
        <v>30969.438284662352</v>
      </c>
      <c r="BL58" s="59">
        <v>34912.532560588021</v>
      </c>
      <c r="BM58" s="59">
        <v>38872.540293145728</v>
      </c>
      <c r="BN58" s="59">
        <v>42844.883929440679</v>
      </c>
      <c r="BO58" s="59">
        <v>46826.624396189276</v>
      </c>
      <c r="BP58" s="59">
        <v>50815.761932549955</v>
      </c>
      <c r="BQ58" s="59">
        <v>54810.874124129914</v>
      </c>
      <c r="BR58" s="59">
        <v>58810.913057196041</v>
      </c>
      <c r="BS58" s="59">
        <v>62815.084402550099</v>
      </c>
      <c r="BT58" s="59">
        <v>66822.771672957868</v>
      </c>
      <c r="BU58" s="59">
        <v>70833.486803835694</v>
      </c>
      <c r="BV58" s="59">
        <v>74846.836789668101</v>
      </c>
      <c r="BW58" s="59">
        <v>78862.500496955327</v>
      </c>
      <c r="BX58" s="59">
        <v>82880.212142188364</v>
      </c>
      <c r="BY58" s="29">
        <v>86899.749260379685</v>
      </c>
      <c r="CA58" s="43" cm="1">
        <f t="array" aca="1" ref="CA58:CA77" ca="1">_xlfn.SEQUENCE($CB$55,1,$CF$56,$CH$56)</f>
        <v>0.20000000000000018</v>
      </c>
      <c r="CB58" s="59">
        <f t="dataTable" ref="CB58:CU77" dt2D="1" dtr="1" r1="CE55" r2="CE56" ca="1"/>
        <v>29041.991761731955</v>
      </c>
      <c r="CC58" s="59">
        <v>27260.758592495105</v>
      </c>
      <c r="CD58" s="59">
        <v>27479.922667057406</v>
      </c>
      <c r="CE58" s="59">
        <v>27705.620690369928</v>
      </c>
      <c r="CF58" s="59">
        <v>27933.003922655786</v>
      </c>
      <c r="CG58" s="59">
        <v>28161.085591692055</v>
      </c>
      <c r="CH58" s="59">
        <v>28389.530785879841</v>
      </c>
      <c r="CI58" s="59">
        <v>28618.192901738468</v>
      </c>
      <c r="CJ58" s="59">
        <v>28846.996846386453</v>
      </c>
      <c r="CK58" s="59">
        <v>29075.899779572122</v>
      </c>
      <c r="CL58" s="59">
        <v>29304.875258707278</v>
      </c>
      <c r="CM58" s="59">
        <v>29533.905951703106</v>
      </c>
      <c r="CN58" s="59">
        <v>29762.979947505228</v>
      </c>
      <c r="CO58" s="59">
        <v>29992.08874184619</v>
      </c>
      <c r="CP58" s="59">
        <v>30221.226068940152</v>
      </c>
      <c r="CQ58" s="59">
        <v>30450.387189282923</v>
      </c>
      <c r="CR58" s="59">
        <v>30679.568437051501</v>
      </c>
      <c r="CS58" s="59">
        <v>30908.766922136092</v>
      </c>
      <c r="CT58" s="59">
        <v>31137.980327930443</v>
      </c>
      <c r="CU58" s="29">
        <v>31367.206770437951</v>
      </c>
    </row>
    <row r="59" spans="1:99" x14ac:dyDescent="0.25">
      <c r="A59" s="46">
        <v>48.7</v>
      </c>
      <c r="B59" s="48" t="b">
        <v>1</v>
      </c>
      <c r="U59" s="37"/>
      <c r="V59" s="37"/>
      <c r="W59" s="9"/>
      <c r="X59" s="8"/>
      <c r="Y59" s="8"/>
      <c r="Z59" s="8"/>
      <c r="AA59" s="8"/>
      <c r="AB59" s="8"/>
      <c r="AC59" s="8"/>
      <c r="AD59" s="8"/>
      <c r="AE59" s="8"/>
      <c r="AG59" s="37"/>
      <c r="AH59" s="37"/>
      <c r="AI59" s="9"/>
      <c r="AJ59" s="8"/>
      <c r="AK59" s="8"/>
      <c r="AL59" s="8"/>
      <c r="AM59" s="8"/>
      <c r="AN59" s="8"/>
      <c r="AO59" s="8"/>
      <c r="AP59" s="8"/>
      <c r="AQ59" s="8"/>
      <c r="AS59" s="37"/>
      <c r="AT59" s="37"/>
      <c r="AU59" s="9"/>
      <c r="AV59" s="8"/>
      <c r="AW59" s="8"/>
      <c r="AX59" s="8"/>
      <c r="AY59" s="8"/>
      <c r="AZ59" s="8"/>
      <c r="BA59" s="8"/>
      <c r="BB59" s="8"/>
      <c r="BC59" s="8"/>
      <c r="BE59" s="43">
        <v>2.8210526315789473</v>
      </c>
      <c r="BF59" s="59">
        <v>20303.975108378356</v>
      </c>
      <c r="BG59" s="59">
        <v>11279.845716820055</v>
      </c>
      <c r="BH59" s="59">
        <v>10819.081957476315</v>
      </c>
      <c r="BI59" s="59">
        <v>11987.092563961711</v>
      </c>
      <c r="BJ59" s="59">
        <v>13909.718209235067</v>
      </c>
      <c r="BK59" s="59">
        <v>16271.639432668027</v>
      </c>
      <c r="BL59" s="59">
        <v>18921.820973144084</v>
      </c>
      <c r="BM59" s="59">
        <v>21775.930618259954</v>
      </c>
      <c r="BN59" s="59">
        <v>24782.008913563714</v>
      </c>
      <c r="BO59" s="59">
        <v>27905.748296252248</v>
      </c>
      <c r="BP59" s="59">
        <v>31123.298413845314</v>
      </c>
      <c r="BQ59" s="59">
        <v>34417.402727471926</v>
      </c>
      <c r="BR59" s="59">
        <v>37775.170345890991</v>
      </c>
      <c r="BS59" s="59">
        <v>41186.716587394316</v>
      </c>
      <c r="BT59" s="59">
        <v>44644.294900411216</v>
      </c>
      <c r="BU59" s="59">
        <v>48141.721243234017</v>
      </c>
      <c r="BV59" s="59">
        <v>51673.980076965556</v>
      </c>
      <c r="BW59" s="59">
        <v>55236.947254547835</v>
      </c>
      <c r="BX59" s="59">
        <v>58827.190498904456</v>
      </c>
      <c r="BY59" s="29">
        <v>62441.822771784064</v>
      </c>
      <c r="CA59" s="43">
        <f ca="1"/>
        <v>0.47590027700831039</v>
      </c>
      <c r="CB59" s="59">
        <v>27519.186289888476</v>
      </c>
      <c r="CC59" s="59">
        <v>15010.888990526317</v>
      </c>
      <c r="CD59" s="59">
        <v>14327.171694132068</v>
      </c>
      <c r="CE59" s="59">
        <v>14147.825077730356</v>
      </c>
      <c r="CF59" s="59">
        <v>14131.84700082416</v>
      </c>
      <c r="CG59" s="59">
        <v>14191.459659914533</v>
      </c>
      <c r="CH59" s="59">
        <v>14293.125780482424</v>
      </c>
      <c r="CI59" s="59">
        <v>14421.035970945808</v>
      </c>
      <c r="CJ59" s="59">
        <v>14566.665999099801</v>
      </c>
      <c r="CK59" s="59">
        <v>14724.965544006538</v>
      </c>
      <c r="CL59" s="59">
        <v>14892.725623620561</v>
      </c>
      <c r="CM59" s="59">
        <v>15067.794042979403</v>
      </c>
      <c r="CN59" s="59">
        <v>15248.664002289559</v>
      </c>
      <c r="CO59" s="59">
        <v>15434.243034968256</v>
      </c>
      <c r="CP59" s="59">
        <v>15623.715805769436</v>
      </c>
      <c r="CQ59" s="59">
        <v>15816.458806244907</v>
      </c>
      <c r="CR59" s="59">
        <v>16011.985224287189</v>
      </c>
      <c r="CS59" s="59">
        <v>16209.908118755942</v>
      </c>
      <c r="CT59" s="59">
        <v>16409.915110520011</v>
      </c>
      <c r="CU59" s="29">
        <v>16611.750551107176</v>
      </c>
    </row>
    <row r="60" spans="1:99" x14ac:dyDescent="0.25">
      <c r="A60" s="46">
        <v>48.2</v>
      </c>
      <c r="B60" s="48" t="b">
        <v>1</v>
      </c>
      <c r="U60" s="37"/>
      <c r="V60" s="37"/>
      <c r="W60" s="9"/>
      <c r="X60" s="8"/>
      <c r="Y60" s="8"/>
      <c r="Z60" s="8"/>
      <c r="AA60" s="8"/>
      <c r="AB60" s="8"/>
      <c r="AC60" s="8"/>
      <c r="AD60" s="8"/>
      <c r="AE60" s="8"/>
      <c r="AG60" s="37"/>
      <c r="AH60" s="37"/>
      <c r="AI60" s="9"/>
      <c r="AJ60" s="8"/>
      <c r="AK60" s="8"/>
      <c r="AL60" s="8"/>
      <c r="AM60" s="8"/>
      <c r="AN60" s="8"/>
      <c r="AO60" s="8"/>
      <c r="AP60" s="8"/>
      <c r="AQ60" s="8"/>
      <c r="AS60" s="37"/>
      <c r="AT60" s="37"/>
      <c r="AU60" s="9"/>
      <c r="AV60" s="8"/>
      <c r="AW60" s="8"/>
      <c r="AX60" s="8"/>
      <c r="AY60" s="8"/>
      <c r="AZ60" s="8"/>
      <c r="BA60" s="8"/>
      <c r="BB60" s="8"/>
      <c r="BC60" s="8"/>
      <c r="BE60" s="43">
        <v>5.4421052631578943</v>
      </c>
      <c r="BF60" s="59">
        <v>28492.30616415363</v>
      </c>
      <c r="BG60" s="59">
        <v>15382.719949927485</v>
      </c>
      <c r="BH60" s="59">
        <v>12283.252690897521</v>
      </c>
      <c r="BI60" s="59">
        <v>11494.658432560083</v>
      </c>
      <c r="BJ60" s="59">
        <v>11860.74181212316</v>
      </c>
      <c r="BK60" s="59">
        <v>12929.750300106485</v>
      </c>
      <c r="BL60" s="59">
        <v>14474.03375314072</v>
      </c>
      <c r="BM60" s="59">
        <v>16361.878057265294</v>
      </c>
      <c r="BN60" s="59">
        <v>18509.955268508944</v>
      </c>
      <c r="BO60" s="59">
        <v>20862.107232430051</v>
      </c>
      <c r="BP60" s="59">
        <v>23378.649472069381</v>
      </c>
      <c r="BQ60" s="59">
        <v>26030.482471049421</v>
      </c>
      <c r="BR60" s="59">
        <v>28795.624985617826</v>
      </c>
      <c r="BS60" s="59">
        <v>31657.062269730057</v>
      </c>
      <c r="BT60" s="59">
        <v>34601.351794691858</v>
      </c>
      <c r="BU60" s="59">
        <v>37617.686985413893</v>
      </c>
      <c r="BV60" s="59">
        <v>40697.249289440275</v>
      </c>
      <c r="BW60" s="59">
        <v>43832.748066146174</v>
      </c>
      <c r="BX60" s="59">
        <v>47018.086465191154</v>
      </c>
      <c r="BY60" s="29">
        <v>50248.114000739428</v>
      </c>
      <c r="CA60" s="43">
        <f ca="1"/>
        <v>0.7518005540166206</v>
      </c>
      <c r="CB60" s="59">
        <v>27996.778061843957</v>
      </c>
      <c r="CC60" s="59">
        <v>14585.599391525329</v>
      </c>
      <c r="CD60" s="59">
        <v>13496.837455416869</v>
      </c>
      <c r="CE60" s="59">
        <v>13074.129529823067</v>
      </c>
      <c r="CF60" s="59">
        <v>12889.682442970934</v>
      </c>
      <c r="CG60" s="59">
        <v>12822.51602844138</v>
      </c>
      <c r="CH60" s="59">
        <v>12823.430223614099</v>
      </c>
      <c r="CI60" s="59">
        <v>12868.166497583516</v>
      </c>
      <c r="CJ60" s="59">
        <v>12943.193137458642</v>
      </c>
      <c r="CK60" s="59">
        <v>13040.277282844183</v>
      </c>
      <c r="CL60" s="59">
        <v>13154.075088821177</v>
      </c>
      <c r="CM60" s="59">
        <v>13280.939471688091</v>
      </c>
      <c r="CN60" s="59">
        <v>13418.279669335927</v>
      </c>
      <c r="CO60" s="59">
        <v>13564.194145721867</v>
      </c>
      <c r="CP60" s="59">
        <v>13717.248796655749</v>
      </c>
      <c r="CQ60" s="59">
        <v>13876.336967405015</v>
      </c>
      <c r="CR60" s="59">
        <v>14040.587794831359</v>
      </c>
      <c r="CS60" s="59">
        <v>14209.304275269924</v>
      </c>
      <c r="CT60" s="59">
        <v>14381.920265113717</v>
      </c>
      <c r="CU60" s="29">
        <v>14557.969909672829</v>
      </c>
    </row>
    <row r="61" spans="1:99" x14ac:dyDescent="0.25">
      <c r="A61" s="46">
        <v>47.7</v>
      </c>
      <c r="B61" s="48" t="b">
        <v>1</v>
      </c>
      <c r="U61" s="37"/>
      <c r="V61" s="37"/>
      <c r="W61" s="9"/>
      <c r="X61" s="8"/>
      <c r="Y61" s="8"/>
      <c r="Z61" s="8"/>
      <c r="AA61" s="8"/>
      <c r="AB61" s="8"/>
      <c r="AC61" s="8"/>
      <c r="AD61" s="8"/>
      <c r="AE61" s="8"/>
      <c r="AG61" s="37"/>
      <c r="AH61" s="37"/>
      <c r="AI61" s="9"/>
      <c r="AJ61" s="8"/>
      <c r="AK61" s="8"/>
      <c r="AL61" s="8"/>
      <c r="AM61" s="8"/>
      <c r="AN61" s="8"/>
      <c r="AO61" s="8"/>
      <c r="AP61" s="8"/>
      <c r="AQ61" s="8"/>
      <c r="AS61" s="37"/>
      <c r="AT61" s="37"/>
      <c r="AU61" s="9"/>
      <c r="AV61" s="8"/>
      <c r="AW61" s="8"/>
      <c r="AX61" s="8"/>
      <c r="AY61" s="8"/>
      <c r="AZ61" s="8"/>
      <c r="BA61" s="8"/>
      <c r="BB61" s="8"/>
      <c r="BC61" s="8"/>
      <c r="BE61" s="43">
        <v>8.0631578947368414</v>
      </c>
      <c r="BF61" s="59">
        <v>36862.658262776342</v>
      </c>
      <c r="BG61" s="59">
        <v>21114.368548864077</v>
      </c>
      <c r="BH61" s="59">
        <v>16058.296425011267</v>
      </c>
      <c r="BI61" s="59">
        <v>13713.159900963539</v>
      </c>
      <c r="BJ61" s="59">
        <v>12786.330545076991</v>
      </c>
      <c r="BK61" s="59">
        <v>12749.440945618464</v>
      </c>
      <c r="BL61" s="59">
        <v>13327.459057661421</v>
      </c>
      <c r="BM61" s="59">
        <v>14357.302277725978</v>
      </c>
      <c r="BN61" s="59">
        <v>15733.792070202246</v>
      </c>
      <c r="BO61" s="59">
        <v>17384.936156169548</v>
      </c>
      <c r="BP61" s="59">
        <v>19259.207081162338</v>
      </c>
      <c r="BQ61" s="59">
        <v>21318.414976291584</v>
      </c>
      <c r="BR61" s="59">
        <v>23533.448533468891</v>
      </c>
      <c r="BS61" s="59">
        <v>25881.597029526056</v>
      </c>
      <c r="BT61" s="59">
        <v>28344.795402386935</v>
      </c>
      <c r="BU61" s="59">
        <v>30908.434063404144</v>
      </c>
      <c r="BV61" s="59">
        <v>33560.527966554335</v>
      </c>
      <c r="BW61" s="59">
        <v>36291.121897948397</v>
      </c>
      <c r="BX61" s="59">
        <v>39091.855559662756</v>
      </c>
      <c r="BY61" s="29">
        <v>41955.639449995695</v>
      </c>
      <c r="CA61" s="43">
        <f ca="1"/>
        <v>1.0277008310249309</v>
      </c>
      <c r="CB61" s="59">
        <v>28480.903782549776</v>
      </c>
      <c r="CC61" s="59">
        <v>14664.680472516913</v>
      </c>
      <c r="CD61" s="59">
        <v>13332.557227216359</v>
      </c>
      <c r="CE61" s="59">
        <v>12741.380291676627</v>
      </c>
      <c r="CF61" s="59">
        <v>12430.154131204561</v>
      </c>
      <c r="CG61" s="59">
        <v>12262.235791279809</v>
      </c>
      <c r="CH61" s="59">
        <v>12179.976069958586</v>
      </c>
      <c r="CI61" s="59">
        <v>12154.108955649126</v>
      </c>
      <c r="CJ61" s="59">
        <v>12167.920196003057</v>
      </c>
      <c r="CK61" s="59">
        <v>12211.04206775157</v>
      </c>
      <c r="CL61" s="59">
        <v>12276.635837236638</v>
      </c>
      <c r="CM61" s="59">
        <v>12359.970458441227</v>
      </c>
      <c r="CN61" s="59">
        <v>12457.646099796297</v>
      </c>
      <c r="CO61" s="59">
        <v>12567.142456314969</v>
      </c>
      <c r="CP61" s="59">
        <v>12686.542277522634</v>
      </c>
      <c r="CQ61" s="59">
        <v>12814.354857655959</v>
      </c>
      <c r="CR61" s="59">
        <v>12949.399271052089</v>
      </c>
      <c r="CS61" s="59">
        <v>13090.724749570383</v>
      </c>
      <c r="CT61" s="59">
        <v>13237.554943386183</v>
      </c>
      <c r="CU61" s="29">
        <v>13389.247996264821</v>
      </c>
    </row>
    <row r="62" spans="1:99" x14ac:dyDescent="0.25">
      <c r="A62" s="46">
        <v>47.4</v>
      </c>
      <c r="B62" s="48" t="b">
        <v>1</v>
      </c>
      <c r="U62" s="37"/>
      <c r="V62" s="37"/>
      <c r="W62" s="9"/>
      <c r="X62" s="8"/>
      <c r="Y62" s="8"/>
      <c r="Z62" s="8"/>
      <c r="AA62" s="8"/>
      <c r="AB62" s="8"/>
      <c r="AC62" s="8"/>
      <c r="AD62" s="8"/>
      <c r="AE62" s="8"/>
      <c r="AG62" s="37"/>
      <c r="AH62" s="37"/>
      <c r="AI62" s="9"/>
      <c r="AJ62" s="8"/>
      <c r="AK62" s="8"/>
      <c r="AL62" s="8"/>
      <c r="AM62" s="8"/>
      <c r="AN62" s="8"/>
      <c r="AO62" s="8"/>
      <c r="AP62" s="8"/>
      <c r="AQ62" s="8"/>
      <c r="AS62" s="37"/>
      <c r="AT62" s="37"/>
      <c r="AU62" s="9"/>
      <c r="AV62" s="8"/>
      <c r="AW62" s="8"/>
      <c r="AX62" s="8"/>
      <c r="AY62" s="8"/>
      <c r="AZ62" s="8"/>
      <c r="BA62" s="8"/>
      <c r="BB62" s="8"/>
      <c r="BC62" s="8"/>
      <c r="BE62" s="43">
        <v>10.684210526315788</v>
      </c>
      <c r="BF62" s="59">
        <v>45305.526765323943</v>
      </c>
      <c r="BG62" s="59">
        <v>27600.632186588562</v>
      </c>
      <c r="BH62" s="59">
        <v>20988.017797025474</v>
      </c>
      <c r="BI62" s="59">
        <v>17349.968537528155</v>
      </c>
      <c r="BJ62" s="59">
        <v>15317.24109419977</v>
      </c>
      <c r="BK62" s="59">
        <v>14314.08615374998</v>
      </c>
      <c r="BL62" s="59">
        <v>14034.103181732913</v>
      </c>
      <c r="BM62" s="59">
        <v>14292.358983030026</v>
      </c>
      <c r="BN62" s="59">
        <v>14967.840897552524</v>
      </c>
      <c r="BO62" s="59">
        <v>15976.713668873284</v>
      </c>
      <c r="BP62" s="59">
        <v>17258.359490015358</v>
      </c>
      <c r="BQ62" s="59">
        <v>18767.4584277535</v>
      </c>
      <c r="BR62" s="59">
        <v>20469.2031968757</v>
      </c>
      <c r="BS62" s="59">
        <v>22336.260540831958</v>
      </c>
      <c r="BT62" s="59">
        <v>24346.762383988083</v>
      </c>
      <c r="BU62" s="59">
        <v>26482.932644128749</v>
      </c>
      <c r="BV62" s="59">
        <v>28730.121701967299</v>
      </c>
      <c r="BW62" s="59">
        <v>31076.110896030586</v>
      </c>
      <c r="BX62" s="59">
        <v>33510.60091252951</v>
      </c>
      <c r="BY62" s="29">
        <v>36024.82847064652</v>
      </c>
      <c r="CA62" s="43">
        <f ca="1"/>
        <v>1.303601108033241</v>
      </c>
      <c r="CB62" s="59">
        <v>28966.714712228979</v>
      </c>
      <c r="CC62" s="59">
        <v>14907.130093004018</v>
      </c>
      <c r="CD62" s="59">
        <v>13406.537837757514</v>
      </c>
      <c r="CE62" s="59">
        <v>12688.581828597844</v>
      </c>
      <c r="CF62" s="59">
        <v>12276.603742730598</v>
      </c>
      <c r="CG62" s="59">
        <v>12025.511486311905</v>
      </c>
      <c r="CH62" s="59">
        <v>11872.648376711806</v>
      </c>
      <c r="CI62" s="59">
        <v>11785.565862881142</v>
      </c>
      <c r="CJ62" s="59">
        <v>11745.414829598047</v>
      </c>
      <c r="CK62" s="59">
        <v>11740.332664854632</v>
      </c>
      <c r="CL62" s="59">
        <v>11762.39667267738</v>
      </c>
      <c r="CM62" s="59">
        <v>11806.066737589206</v>
      </c>
      <c r="CN62" s="59">
        <v>11867.324259076999</v>
      </c>
      <c r="CO62" s="59">
        <v>11943.165785869463</v>
      </c>
      <c r="CP62" s="59">
        <v>12031.290016461184</v>
      </c>
      <c r="CQ62" s="59">
        <v>12129.896182564302</v>
      </c>
      <c r="CR62" s="59">
        <v>12237.549594040165</v>
      </c>
      <c r="CS62" s="59">
        <v>12353.089276530454</v>
      </c>
      <c r="CT62" s="59">
        <v>12475.56287866578</v>
      </c>
      <c r="CU62" s="29">
        <v>12604.17976054851</v>
      </c>
    </row>
    <row r="63" spans="1:99" x14ac:dyDescent="0.25">
      <c r="A63" s="46">
        <v>47.1</v>
      </c>
      <c r="B63" s="48" t="b">
        <v>1</v>
      </c>
      <c r="U63" s="37"/>
      <c r="V63" s="37"/>
      <c r="W63" s="9"/>
      <c r="X63" s="8"/>
      <c r="Y63" s="8"/>
      <c r="Z63" s="8"/>
      <c r="AA63" s="8"/>
      <c r="AB63" s="8"/>
      <c r="AC63" s="8"/>
      <c r="AD63" s="8"/>
      <c r="AE63" s="8"/>
      <c r="AG63" s="37"/>
      <c r="AH63" s="37"/>
      <c r="AI63" s="9"/>
      <c r="AJ63" s="8"/>
      <c r="AK63" s="8"/>
      <c r="AL63" s="8"/>
      <c r="AM63" s="8"/>
      <c r="AN63" s="8"/>
      <c r="AO63" s="8"/>
      <c r="AP63" s="8"/>
      <c r="AQ63" s="8"/>
      <c r="AS63" s="37"/>
      <c r="AT63" s="37"/>
      <c r="AU63" s="9"/>
      <c r="AV63" s="8"/>
      <c r="AW63" s="8"/>
      <c r="AX63" s="8"/>
      <c r="AY63" s="8"/>
      <c r="AZ63" s="8"/>
      <c r="BA63" s="8"/>
      <c r="BB63" s="8"/>
      <c r="BC63" s="8"/>
      <c r="BE63" s="43">
        <v>13.305263157894736</v>
      </c>
      <c r="BF63" s="59">
        <v>53787.628246918175</v>
      </c>
      <c r="BG63" s="59">
        <v>34526.191402472687</v>
      </c>
      <c r="BH63" s="59">
        <v>26620.664277460048</v>
      </c>
      <c r="BI63" s="59">
        <v>21876.716930520859</v>
      </c>
      <c r="BJ63" s="59">
        <v>18877.724146201195</v>
      </c>
      <c r="BK63" s="59">
        <v>17016.568121691358</v>
      </c>
      <c r="BL63" s="59">
        <v>15964.997730906849</v>
      </c>
      <c r="BM63" s="59">
        <v>15522.24565425019</v>
      </c>
      <c r="BN63" s="59">
        <v>15555.456254126137</v>
      </c>
      <c r="BO63" s="59">
        <v>15971.703921596189</v>
      </c>
      <c r="BP63" s="59">
        <v>16703.240785347112</v>
      </c>
      <c r="BQ63" s="59">
        <v>17699.050935030216</v>
      </c>
      <c r="BR63" s="59">
        <v>18919.70455205148</v>
      </c>
      <c r="BS63" s="59">
        <v>20334.065366302908</v>
      </c>
      <c r="BT63" s="59">
        <v>21917.098808582625</v>
      </c>
      <c r="BU63" s="59">
        <v>23648.364223411572</v>
      </c>
      <c r="BV63" s="59">
        <v>25510.948543919287</v>
      </c>
      <c r="BW63" s="59">
        <v>27490.694092767182</v>
      </c>
      <c r="BX63" s="59">
        <v>29575.627777050038</v>
      </c>
      <c r="BY63" s="29">
        <v>31755.531494142499</v>
      </c>
      <c r="CA63" s="43">
        <f ca="1"/>
        <v>1.5795013850415511</v>
      </c>
      <c r="CB63" s="59">
        <v>29453.224078658419</v>
      </c>
      <c r="CC63" s="59">
        <v>15225.17044948767</v>
      </c>
      <c r="CD63" s="59">
        <v>13597.799120621234</v>
      </c>
      <c r="CE63" s="59">
        <v>12779.091186066375</v>
      </c>
      <c r="CF63" s="59">
        <v>12283.93918370519</v>
      </c>
      <c r="CG63" s="59">
        <v>11962.243539007621</v>
      </c>
      <c r="CH63" s="59">
        <v>11748.165029886317</v>
      </c>
      <c r="CI63" s="59">
        <v>11607.120242418627</v>
      </c>
      <c r="CJ63" s="59">
        <v>11518.765172643603</v>
      </c>
      <c r="CK63" s="59">
        <v>11470.153246237869</v>
      </c>
      <c r="CL63" s="59">
        <v>11452.552697767853</v>
      </c>
      <c r="CM63" s="59">
        <v>11459.804642812402</v>
      </c>
      <c r="CN63" s="59">
        <v>11487.407334573993</v>
      </c>
      <c r="CO63" s="59">
        <v>11531.973270750505</v>
      </c>
      <c r="CP63" s="59">
        <v>11590.891087312018</v>
      </c>
      <c r="CQ63" s="59">
        <v>11662.106251494874</v>
      </c>
      <c r="CR63" s="59">
        <v>11743.973866942728</v>
      </c>
      <c r="CS63" s="59">
        <v>11835.156957752546</v>
      </c>
      <c r="CT63" s="59">
        <v>11934.554388891944</v>
      </c>
      <c r="CU63" s="29">
        <v>12041.248654499946</v>
      </c>
    </row>
    <row r="64" spans="1:99" x14ac:dyDescent="0.25">
      <c r="A64" s="46">
        <v>46.8</v>
      </c>
      <c r="B64" s="48" t="b">
        <v>1</v>
      </c>
      <c r="U64" s="37"/>
      <c r="V64" s="37"/>
      <c r="W64" s="9"/>
      <c r="X64" s="8"/>
      <c r="Y64" s="8"/>
      <c r="Z64" s="8"/>
      <c r="AA64" s="8"/>
      <c r="AB64" s="8"/>
      <c r="AC64" s="8"/>
      <c r="AD64" s="8"/>
      <c r="AE64" s="8"/>
      <c r="AG64" s="37"/>
      <c r="AH64" s="37"/>
      <c r="AI64" s="9"/>
      <c r="AJ64" s="8"/>
      <c r="AK64" s="8"/>
      <c r="AL64" s="8"/>
      <c r="AM64" s="8"/>
      <c r="AN64" s="8"/>
      <c r="AO64" s="8"/>
      <c r="AP64" s="8"/>
      <c r="AQ64" s="8"/>
      <c r="AS64" s="37"/>
      <c r="AT64" s="37"/>
      <c r="AU64" s="9"/>
      <c r="AV64" s="8"/>
      <c r="AW64" s="8"/>
      <c r="AX64" s="8"/>
      <c r="AY64" s="8"/>
      <c r="AZ64" s="8"/>
      <c r="BA64" s="8"/>
      <c r="BB64" s="8"/>
      <c r="BC64" s="8"/>
      <c r="BE64" s="43">
        <v>15.926315789473684</v>
      </c>
      <c r="BF64" s="59">
        <v>62294.360515295106</v>
      </c>
      <c r="BG64" s="59">
        <v>41740.010935399987</v>
      </c>
      <c r="BH64" s="59">
        <v>32728.585722945496</v>
      </c>
      <c r="BI64" s="59">
        <v>27018.373035014982</v>
      </c>
      <c r="BJ64" s="59">
        <v>23161.379166635314</v>
      </c>
      <c r="BK64" s="59">
        <v>20528.635723358013</v>
      </c>
      <c r="BL64" s="59">
        <v>18776.057454619717</v>
      </c>
      <c r="BM64" s="59">
        <v>17691.034063316565</v>
      </c>
      <c r="BN64" s="59">
        <v>17131.619559341751</v>
      </c>
      <c r="BO64" s="59">
        <v>16997.758269420679</v>
      </c>
      <c r="BP64" s="59">
        <v>17216.006345116548</v>
      </c>
      <c r="BQ64" s="59">
        <v>17730.725342698774</v>
      </c>
      <c r="BR64" s="59">
        <v>18498.682430015215</v>
      </c>
      <c r="BS64" s="59">
        <v>19485.574843390215</v>
      </c>
      <c r="BT64" s="59">
        <v>20663.703440358171</v>
      </c>
      <c r="BU64" s="59">
        <v>22010.364117856334</v>
      </c>
      <c r="BV64" s="59">
        <v>23506.704793148761</v>
      </c>
      <c r="BW64" s="59">
        <v>25136.894009780579</v>
      </c>
      <c r="BX64" s="59">
        <v>26887.50385303891</v>
      </c>
      <c r="BY64" s="29">
        <v>28747.043750817014</v>
      </c>
      <c r="CA64" s="43">
        <f ca="1"/>
        <v>1.8554016620498612</v>
      </c>
      <c r="CB64" s="59">
        <v>29940.096970239723</v>
      </c>
      <c r="CC64" s="59">
        <v>15585.264267448849</v>
      </c>
      <c r="CD64" s="59">
        <v>13857.141013187245</v>
      </c>
      <c r="CE64" s="59">
        <v>12955.259162138434</v>
      </c>
      <c r="CF64" s="59">
        <v>12389.503771498377</v>
      </c>
      <c r="CG64" s="59">
        <v>12006.592727279603</v>
      </c>
      <c r="CH64" s="59">
        <v>11738.551944521276</v>
      </c>
      <c r="CI64" s="59">
        <v>11549.303120561657</v>
      </c>
      <c r="CJ64" s="59">
        <v>11417.418289124314</v>
      </c>
      <c r="CK64" s="59">
        <v>11329.141806425816</v>
      </c>
      <c r="CL64" s="59">
        <v>11275.123138088522</v>
      </c>
      <c r="CM64" s="59">
        <v>11248.720253406867</v>
      </c>
      <c r="CN64" s="59">
        <v>11245.047354552507</v>
      </c>
      <c r="CO64" s="59">
        <v>11260.406876698813</v>
      </c>
      <c r="CP64" s="59">
        <v>11291.933691340068</v>
      </c>
      <c r="CQ64" s="59">
        <v>11337.36305949491</v>
      </c>
      <c r="CR64" s="59">
        <v>11394.874083262293</v>
      </c>
      <c r="CS64" s="59">
        <v>11462.981003076187</v>
      </c>
      <c r="CT64" s="59">
        <v>11540.455817940858</v>
      </c>
      <c r="CU64" s="29">
        <v>11626.271996566747</v>
      </c>
    </row>
    <row r="65" spans="1:99" x14ac:dyDescent="0.25">
      <c r="A65" s="46">
        <v>46.5</v>
      </c>
      <c r="B65" s="48" t="b">
        <v>1</v>
      </c>
      <c r="U65" s="37"/>
      <c r="V65" s="37"/>
      <c r="W65" s="9"/>
      <c r="X65" s="8"/>
      <c r="Y65" s="8"/>
      <c r="Z65" s="8"/>
      <c r="AA65" s="8"/>
      <c r="AB65" s="8"/>
      <c r="AC65" s="8"/>
      <c r="AD65" s="8"/>
      <c r="AE65" s="8"/>
      <c r="AG65" s="37"/>
      <c r="AH65" s="37"/>
      <c r="AI65" s="9"/>
      <c r="AJ65" s="8"/>
      <c r="AK65" s="8"/>
      <c r="AL65" s="8"/>
      <c r="AM65" s="8"/>
      <c r="AN65" s="8"/>
      <c r="AO65" s="8"/>
      <c r="AP65" s="8"/>
      <c r="AQ65" s="8"/>
      <c r="AS65" s="37"/>
      <c r="AT65" s="37"/>
      <c r="AU65" s="9"/>
      <c r="AV65" s="8"/>
      <c r="AW65" s="8"/>
      <c r="AX65" s="8"/>
      <c r="AY65" s="8"/>
      <c r="AZ65" s="8"/>
      <c r="BA65" s="8"/>
      <c r="BB65" s="8"/>
      <c r="BC65" s="8"/>
      <c r="BE65" s="43">
        <v>18.547368421052632</v>
      </c>
      <c r="BF65" s="59">
        <v>70818.006240303803</v>
      </c>
      <c r="BG65" s="59">
        <v>49157.758572967126</v>
      </c>
      <c r="BH65" s="59">
        <v>39180.068019521306</v>
      </c>
      <c r="BI65" s="59">
        <v>32611.854247530737</v>
      </c>
      <c r="BJ65" s="59">
        <v>27983.272960383609</v>
      </c>
      <c r="BK65" s="59">
        <v>24649.521639152634</v>
      </c>
      <c r="BL65" s="59">
        <v>22254.672055767755</v>
      </c>
      <c r="BM65" s="59">
        <v>20577.023560613845</v>
      </c>
      <c r="BN65" s="59">
        <v>19467.500099247838</v>
      </c>
      <c r="BO65" s="59">
        <v>18820.350021271766</v>
      </c>
      <c r="BP65" s="59">
        <v>18557.506944866691</v>
      </c>
      <c r="BQ65" s="59">
        <v>18619.529412744017</v>
      </c>
      <c r="BR65" s="59">
        <v>18960.018099184104</v>
      </c>
      <c r="BS65" s="59">
        <v>19542.00566724738</v>
      </c>
      <c r="BT65" s="59">
        <v>20335.529526884537</v>
      </c>
      <c r="BU65" s="59">
        <v>21315.946559167394</v>
      </c>
      <c r="BV65" s="59">
        <v>22462.730902243733</v>
      </c>
      <c r="BW65" s="59">
        <v>23758.596277850986</v>
      </c>
      <c r="BX65" s="59">
        <v>25188.842301795092</v>
      </c>
      <c r="BY65" s="29">
        <v>26740.859024238289</v>
      </c>
      <c r="CA65" s="43">
        <f ca="1"/>
        <v>2.1313019390581713</v>
      </c>
      <c r="CB65" s="59">
        <v>30427.18678349147</v>
      </c>
      <c r="CC65" s="59">
        <v>15971.602155305502</v>
      </c>
      <c r="CD65" s="59">
        <v>14160.304984549944</v>
      </c>
      <c r="CE65" s="59">
        <v>13187.819745222263</v>
      </c>
      <c r="CF65" s="59">
        <v>12560.848955060994</v>
      </c>
      <c r="CG65" s="59">
        <v>12123.975637205196</v>
      </c>
      <c r="CH65" s="59">
        <v>11807.730817954942</v>
      </c>
      <c r="CI65" s="59">
        <v>11574.952232333</v>
      </c>
      <c r="CJ65" s="59">
        <v>11403.402844602897</v>
      </c>
      <c r="CK65" s="59">
        <v>11278.708242037121</v>
      </c>
      <c r="CL65" s="59">
        <v>11191.034743973622</v>
      </c>
      <c r="CM65" s="59">
        <v>11133.356268676022</v>
      </c>
      <c r="CN65" s="59">
        <v>11100.476955791451</v>
      </c>
      <c r="CO65" s="59">
        <v>11088.445476017494</v>
      </c>
      <c r="CP65" s="59">
        <v>11094.186494630738</v>
      </c>
      <c r="CQ65" s="59">
        <v>11115.259271105109</v>
      </c>
      <c r="CR65" s="59">
        <v>11149.694123876568</v>
      </c>
      <c r="CS65" s="59">
        <v>11195.878427415733</v>
      </c>
      <c r="CT65" s="59">
        <v>11252.475155298289</v>
      </c>
      <c r="CU65" s="29">
        <v>11318.363415106674</v>
      </c>
    </row>
    <row r="66" spans="1:99" x14ac:dyDescent="0.25">
      <c r="A66" s="46">
        <v>45.7</v>
      </c>
      <c r="B66" s="48" t="b">
        <v>1</v>
      </c>
      <c r="U66" s="37"/>
      <c r="V66" s="37"/>
      <c r="W66" s="9"/>
      <c r="X66" s="8"/>
      <c r="Y66" s="8"/>
      <c r="Z66" s="8"/>
      <c r="AA66" s="8"/>
      <c r="AB66" s="8"/>
      <c r="AC66" s="8"/>
      <c r="AD66" s="8"/>
      <c r="AE66" s="8"/>
      <c r="AG66" s="37"/>
      <c r="AH66" s="37"/>
      <c r="AI66" s="9"/>
      <c r="AJ66" s="8"/>
      <c r="AK66" s="8"/>
      <c r="AL66" s="8"/>
      <c r="AM66" s="8"/>
      <c r="AN66" s="8"/>
      <c r="AO66" s="8"/>
      <c r="AP66" s="8"/>
      <c r="AQ66" s="8"/>
      <c r="AS66" s="37"/>
      <c r="AT66" s="37"/>
      <c r="AU66" s="9"/>
      <c r="AV66" s="8"/>
      <c r="AW66" s="8"/>
      <c r="AX66" s="8"/>
      <c r="AY66" s="8"/>
      <c r="AZ66" s="8"/>
      <c r="BA66" s="8"/>
      <c r="BB66" s="8"/>
      <c r="BC66" s="8"/>
      <c r="BE66" s="43">
        <v>21.168421052631579</v>
      </c>
      <c r="BF66" s="59">
        <v>79353.987869050106</v>
      </c>
      <c r="BG66" s="59">
        <v>56727.47486072185</v>
      </c>
      <c r="BH66" s="59">
        <v>45891.783223215971</v>
      </c>
      <c r="BI66" s="59">
        <v>38551.982032458087</v>
      </c>
      <c r="BJ66" s="59">
        <v>33222.392867357215</v>
      </c>
      <c r="BK66" s="59">
        <v>29246.370231479719</v>
      </c>
      <c r="BL66" s="59">
        <v>26258.895544244191</v>
      </c>
      <c r="BM66" s="59">
        <v>24031.138091699017</v>
      </c>
      <c r="BN66" s="59">
        <v>22408.325842278053</v>
      </c>
      <c r="BO66" s="59">
        <v>21280.084612201019</v>
      </c>
      <c r="BP66" s="59">
        <v>20564.545006091183</v>
      </c>
      <c r="BQ66" s="59">
        <v>20199.099073092126</v>
      </c>
      <c r="BR66" s="59">
        <v>20134.682914220386</v>
      </c>
      <c r="BS66" s="59">
        <v>20332.065744952924</v>
      </c>
      <c r="BT66" s="59">
        <v>20759.345959374667</v>
      </c>
      <c r="BU66" s="59">
        <v>21390.206659441457</v>
      </c>
      <c r="BV66" s="59">
        <v>22202.667161493257</v>
      </c>
      <c r="BW66" s="59">
        <v>23178.168717786266</v>
      </c>
      <c r="BX66" s="59">
        <v>24300.891566395396</v>
      </c>
      <c r="BY66" s="29">
        <v>25557.235854867169</v>
      </c>
      <c r="CA66" s="43">
        <f ca="1"/>
        <v>2.4072022160664814</v>
      </c>
      <c r="CB66" s="59">
        <v>30914.418425532807</v>
      </c>
      <c r="CC66" s="59">
        <v>16375.659880852811</v>
      </c>
      <c r="CD66" s="59">
        <v>14493.759321818368</v>
      </c>
      <c r="CE66" s="59">
        <v>13460.058682969482</v>
      </c>
      <c r="CF66" s="59">
        <v>12779.125619171195</v>
      </c>
      <c r="CG66" s="59">
        <v>12294.048264823461</v>
      </c>
      <c r="CH66" s="59">
        <v>11934.273683910886</v>
      </c>
      <c r="CI66" s="59">
        <v>11661.83054199618</v>
      </c>
      <c r="CJ66" s="59">
        <v>11453.863034398801</v>
      </c>
      <c r="CK66" s="59">
        <v>11295.513602106819</v>
      </c>
      <c r="CL66" s="59">
        <v>11176.564513427373</v>
      </c>
      <c r="CM66" s="59">
        <v>11089.679624099561</v>
      </c>
      <c r="CN66" s="59">
        <v>11029.409309294737</v>
      </c>
      <c r="CO66" s="59">
        <v>10991.592033492765</v>
      </c>
      <c r="CP66" s="59">
        <v>10972.976460425536</v>
      </c>
      <c r="CQ66" s="59">
        <v>10970.973065903985</v>
      </c>
      <c r="CR66" s="59">
        <v>10983.485302400715</v>
      </c>
      <c r="CS66" s="59">
        <v>11008.791518957765</v>
      </c>
      <c r="CT66" s="59">
        <v>11045.460328022815</v>
      </c>
      <c r="CU66" s="29">
        <v>11092.288637350181</v>
      </c>
    </row>
    <row r="67" spans="1:99" x14ac:dyDescent="0.25">
      <c r="A67" s="46">
        <v>45.3</v>
      </c>
      <c r="B67" s="48" t="b">
        <v>1</v>
      </c>
      <c r="U67" s="37"/>
      <c r="V67" s="37"/>
      <c r="W67" s="9"/>
      <c r="X67" s="8"/>
      <c r="Y67" s="8"/>
      <c r="Z67" s="8"/>
      <c r="AA67" s="8"/>
      <c r="AB67" s="8"/>
      <c r="AC67" s="8"/>
      <c r="AD67" s="8"/>
      <c r="AE67" s="8"/>
      <c r="AG67" s="37"/>
      <c r="AH67" s="37"/>
      <c r="AI67" s="9"/>
      <c r="AJ67" s="8"/>
      <c r="AK67" s="8"/>
      <c r="AL67" s="8"/>
      <c r="AM67" s="8"/>
      <c r="AN67" s="8"/>
      <c r="AO67" s="8"/>
      <c r="AP67" s="8"/>
      <c r="AQ67" s="8"/>
      <c r="AS67" s="37"/>
      <c r="AT67" s="37"/>
      <c r="AU67" s="9"/>
      <c r="AV67" s="8"/>
      <c r="AW67" s="8"/>
      <c r="AX67" s="8"/>
      <c r="AY67" s="8"/>
      <c r="AZ67" s="8"/>
      <c r="BA67" s="8"/>
      <c r="BB67" s="8"/>
      <c r="BC67" s="8"/>
      <c r="BE67" s="43">
        <v>23.789473684210527</v>
      </c>
      <c r="BF67" s="59">
        <v>87899.366328250195</v>
      </c>
      <c r="BG67" s="59">
        <v>64414.852235861486</v>
      </c>
      <c r="BH67" s="59">
        <v>52807.573179588493</v>
      </c>
      <c r="BI67" s="59">
        <v>44766.764110876684</v>
      </c>
      <c r="BJ67" s="59">
        <v>38794.903631129258</v>
      </c>
      <c r="BK67" s="59">
        <v>34226.255891400971</v>
      </c>
      <c r="BL67" s="59">
        <v>30688.672246774244</v>
      </c>
      <c r="BM67" s="59">
        <v>27947.626006174054</v>
      </c>
      <c r="BN67" s="59">
        <v>25843.722604652299</v>
      </c>
      <c r="BO67" s="59">
        <v>24262.784844870403</v>
      </c>
      <c r="BP67" s="59">
        <v>23119.776837884048</v>
      </c>
      <c r="BQ67" s="59">
        <v>22349.426059573227</v>
      </c>
      <c r="BR67" s="59">
        <v>21900.405163370779</v>
      </c>
      <c r="BS67" s="59">
        <v>21731.544348887925</v>
      </c>
      <c r="BT67" s="59">
        <v>21809.268231093665</v>
      </c>
      <c r="BU67" s="59">
        <v>22105.805090135887</v>
      </c>
      <c r="BV67" s="59">
        <v>22597.901772873429</v>
      </c>
      <c r="BW67" s="59">
        <v>23265.880153831502</v>
      </c>
      <c r="BX67" s="59">
        <v>24092.930568469084</v>
      </c>
      <c r="BY67" s="29">
        <v>25064.573506034489</v>
      </c>
      <c r="CA67" s="43">
        <f ca="1"/>
        <v>2.6831024930747915</v>
      </c>
      <c r="CB67" s="59">
        <v>31401.749056111617</v>
      </c>
      <c r="CC67" s="59">
        <v>16792.387123152854</v>
      </c>
      <c r="CD67" s="59">
        <v>14849.271164597181</v>
      </c>
      <c r="CE67" s="59">
        <v>13761.608252111298</v>
      </c>
      <c r="CF67" s="59">
        <v>13032.471151821066</v>
      </c>
      <c r="CG67" s="59">
        <v>12503.864035811015</v>
      </c>
      <c r="CH67" s="59">
        <v>12104.424898605674</v>
      </c>
      <c r="CI67" s="59">
        <v>11795.563636823692</v>
      </c>
      <c r="CJ67" s="59">
        <v>11553.941299500106</v>
      </c>
      <c r="CK67" s="59">
        <v>11364.316276592177</v>
      </c>
      <c r="CL67" s="59">
        <v>11216.160773882522</v>
      </c>
      <c r="CM67" s="59">
        <v>11101.884882634449</v>
      </c>
      <c r="CN67" s="59">
        <v>11015.828771801611</v>
      </c>
      <c r="CO67" s="59">
        <v>10953.65490431917</v>
      </c>
      <c r="CP67" s="59">
        <v>10911.963160256018</v>
      </c>
      <c r="CQ67" s="59">
        <v>10888.03714945974</v>
      </c>
      <c r="CR67" s="59">
        <v>10879.671298974356</v>
      </c>
      <c r="CS67" s="59">
        <v>10885.049596713898</v>
      </c>
      <c r="CT67" s="59">
        <v>10902.658455297929</v>
      </c>
      <c r="CU67" s="29">
        <v>10931.222750647892</v>
      </c>
    </row>
    <row r="68" spans="1:99" x14ac:dyDescent="0.25">
      <c r="A68" s="46">
        <v>76.400000000000006</v>
      </c>
      <c r="B68" s="48" t="b">
        <v>1</v>
      </c>
      <c r="U68" s="37"/>
      <c r="V68" s="37"/>
      <c r="W68" s="9"/>
      <c r="X68" s="8"/>
      <c r="Y68" s="8"/>
      <c r="Z68" s="8"/>
      <c r="AA68" s="8"/>
      <c r="AB68" s="8"/>
      <c r="AC68" s="8"/>
      <c r="AD68" s="8"/>
      <c r="AE68" s="8"/>
      <c r="AG68" s="37"/>
      <c r="AH68" s="37"/>
      <c r="AI68" s="9"/>
      <c r="AJ68" s="8"/>
      <c r="AK68" s="8"/>
      <c r="AL68" s="8"/>
      <c r="AM68" s="8"/>
      <c r="AN68" s="8"/>
      <c r="AO68" s="8"/>
      <c r="AP68" s="8"/>
      <c r="AQ68" s="8"/>
      <c r="AS68" s="37"/>
      <c r="AT68" s="37"/>
      <c r="AU68" s="9"/>
      <c r="AV68" s="8"/>
      <c r="AW68" s="8"/>
      <c r="AX68" s="8"/>
      <c r="AY68" s="8"/>
      <c r="AZ68" s="8"/>
      <c r="BA68" s="8"/>
      <c r="BB68" s="8"/>
      <c r="BC68" s="8"/>
      <c r="BE68" s="43">
        <v>26.410526315789475</v>
      </c>
      <c r="BF68" s="59">
        <v>96452.141857061957</v>
      </c>
      <c r="BG68" s="59">
        <v>72196.040345906062</v>
      </c>
      <c r="BH68" s="59">
        <v>59887.753411678859</v>
      </c>
      <c r="BI68" s="59">
        <v>51204.6730283207</v>
      </c>
      <c r="BJ68" s="59">
        <v>44640.187444722265</v>
      </c>
      <c r="BK68" s="59">
        <v>39521.43074760319</v>
      </c>
      <c r="BL68" s="59">
        <v>35470.558314921189</v>
      </c>
      <c r="BM68" s="59">
        <v>32248.420922220299</v>
      </c>
      <c r="BN68" s="59">
        <v>29691.820990993525</v>
      </c>
      <c r="BO68" s="59">
        <v>27683.414830335205</v>
      </c>
      <c r="BP68" s="59">
        <v>26135.501978037075</v>
      </c>
      <c r="BQ68" s="59">
        <v>24980.546462395552</v>
      </c>
      <c r="BR68" s="59">
        <v>24165.281920977752</v>
      </c>
      <c r="BS68" s="59">
        <v>23646.864774278885</v>
      </c>
      <c r="BT68" s="59">
        <v>23390.264815459981</v>
      </c>
      <c r="BU68" s="59">
        <v>23366.437855188065</v>
      </c>
      <c r="BV68" s="59">
        <v>23551.011362590605</v>
      </c>
      <c r="BW68" s="59">
        <v>23923.317309577236</v>
      </c>
      <c r="BX68" s="59">
        <v>24465.666373308515</v>
      </c>
      <c r="BY68" s="29">
        <v>25162.793841515886</v>
      </c>
      <c r="CA68" s="43">
        <f ca="1"/>
        <v>2.9590027700831016</v>
      </c>
      <c r="CB68" s="59">
        <v>31889.152232640128</v>
      </c>
      <c r="CC68" s="59">
        <v>17218.574900160093</v>
      </c>
      <c r="CD68" s="59">
        <v>15221.496667967469</v>
      </c>
      <c r="CE68" s="59">
        <v>14085.62971898963</v>
      </c>
      <c r="CF68" s="59">
        <v>13312.962857037099</v>
      </c>
      <c r="CG68" s="59">
        <v>12744.691184734282</v>
      </c>
      <c r="CH68" s="59">
        <v>12308.833927661663</v>
      </c>
      <c r="CI68" s="59">
        <v>11966.317836153477</v>
      </c>
      <c r="CJ68" s="59">
        <v>11693.419908213946</v>
      </c>
      <c r="CK68" s="59">
        <v>11474.588471275807</v>
      </c>
      <c r="CL68" s="59">
        <v>11299.041966645893</v>
      </c>
      <c r="CM68" s="59">
        <v>11158.980279369807</v>
      </c>
      <c r="CN68" s="59">
        <v>11048.567576856498</v>
      </c>
      <c r="CO68" s="59">
        <v>10963.317538378131</v>
      </c>
      <c r="CP68" s="59">
        <v>10899.703178040254</v>
      </c>
      <c r="CQ68" s="59">
        <v>10854.899080261857</v>
      </c>
      <c r="CR68" s="59">
        <v>10826.605310958972</v>
      </c>
      <c r="CS68" s="59">
        <v>10812.923658217489</v>
      </c>
      <c r="CT68" s="59">
        <v>10812.268502824116</v>
      </c>
      <c r="CU68" s="29">
        <v>10823.301254085807</v>
      </c>
    </row>
    <row r="69" spans="1:99" x14ac:dyDescent="0.25">
      <c r="A69" s="46">
        <v>76.2</v>
      </c>
      <c r="B69" s="48" t="b">
        <v>1</v>
      </c>
      <c r="U69" s="37"/>
      <c r="V69" s="37"/>
      <c r="W69" s="9"/>
      <c r="X69" s="8"/>
      <c r="Y69" s="8"/>
      <c r="Z69" s="8"/>
      <c r="AA69" s="8"/>
      <c r="AB69" s="8"/>
      <c r="AC69" s="8"/>
      <c r="AD69" s="8"/>
      <c r="AE69" s="8"/>
      <c r="AG69" s="37"/>
      <c r="AH69" s="37"/>
      <c r="AI69" s="9"/>
      <c r="AJ69" s="8"/>
      <c r="AK69" s="8"/>
      <c r="AL69" s="8"/>
      <c r="AM69" s="8"/>
      <c r="AN69" s="8"/>
      <c r="AO69" s="8"/>
      <c r="AP69" s="8"/>
      <c r="AQ69" s="8"/>
      <c r="AS69" s="37"/>
      <c r="AT69" s="37"/>
      <c r="AU69" s="9"/>
      <c r="AV69" s="8"/>
      <c r="AW69" s="8"/>
      <c r="AX69" s="8"/>
      <c r="AY69" s="8"/>
      <c r="AZ69" s="8"/>
      <c r="BA69" s="8"/>
      <c r="BB69" s="8"/>
      <c r="BC69" s="8"/>
      <c r="BE69" s="43">
        <v>29.031578947368423</v>
      </c>
      <c r="BF69" s="59">
        <v>105010.89204109304</v>
      </c>
      <c r="BG69" s="59">
        <v>80053.782651983507</v>
      </c>
      <c r="BH69" s="59">
        <v>67103.22440310994</v>
      </c>
      <c r="BI69" s="59">
        <v>57827.518915900975</v>
      </c>
      <c r="BJ69" s="59">
        <v>50712.924374911672</v>
      </c>
      <c r="BK69" s="59">
        <v>45080.878889737302</v>
      </c>
      <c r="BL69" s="59">
        <v>40548.915304954673</v>
      </c>
      <c r="BM69" s="59">
        <v>36874.081382548815</v>
      </c>
      <c r="BN69" s="59">
        <v>33890.013050445516</v>
      </c>
      <c r="BO69" s="59">
        <v>31476.702044475664</v>
      </c>
      <c r="BP69" s="59">
        <v>29544.184454846814</v>
      </c>
      <c r="BQ69" s="59">
        <v>28022.985293989754</v>
      </c>
      <c r="BR69" s="59">
        <v>26858.164420355941</v>
      </c>
      <c r="BS69" s="59">
        <v>26005.423432632495</v>
      </c>
      <c r="BT69" s="59">
        <v>25428.459654499449</v>
      </c>
      <c r="BU69" s="59">
        <v>25097.109518892441</v>
      </c>
      <c r="BV69" s="59">
        <v>24986.010592323575</v>
      </c>
      <c r="BW69" s="59">
        <v>25073.615188403732</v>
      </c>
      <c r="BX69" s="59">
        <v>25341.448782777097</v>
      </c>
      <c r="BY69" s="29">
        <v>25773.542859793946</v>
      </c>
      <c r="CA69" s="43">
        <f ca="1"/>
        <v>3.2349030470914117</v>
      </c>
      <c r="CB69" s="59">
        <v>32376.61062302925</v>
      </c>
      <c r="CC69" s="59">
        <v>17652.071016912236</v>
      </c>
      <c r="CD69" s="59">
        <v>15606.788748227686</v>
      </c>
      <c r="CE69" s="59">
        <v>14427.392037587508</v>
      </c>
      <c r="CF69" s="59">
        <v>13615.060619342203</v>
      </c>
      <c r="CG69" s="59">
        <v>13010.370827172112</v>
      </c>
      <c r="CH69" s="59">
        <v>12540.858740373293</v>
      </c>
      <c r="CI69" s="59">
        <v>12167.06705824916</v>
      </c>
      <c r="CJ69" s="59">
        <v>11864.962716279419</v>
      </c>
      <c r="CK69" s="59">
        <v>11618.74027742102</v>
      </c>
      <c r="CL69" s="59">
        <v>11417.407976763094</v>
      </c>
      <c r="CM69" s="59">
        <v>11252.989697806539</v>
      </c>
      <c r="CN69" s="59">
        <v>11119.500824297307</v>
      </c>
      <c r="CO69" s="59">
        <v>11012.328169544215</v>
      </c>
      <c r="CP69" s="59">
        <v>10927.835722224219</v>
      </c>
      <c r="CQ69" s="59">
        <v>10863.10370562832</v>
      </c>
      <c r="CR69" s="59">
        <v>10815.749985844406</v>
      </c>
      <c r="CS69" s="59">
        <v>10783.804319125529</v>
      </c>
      <c r="CT69" s="59">
        <v>10765.617619643879</v>
      </c>
      <c r="CU69" s="29">
        <v>10759.79509506266</v>
      </c>
    </row>
    <row r="70" spans="1:99" x14ac:dyDescent="0.25">
      <c r="A70" s="46">
        <v>76.099999999999994</v>
      </c>
      <c r="B70" s="48" t="b">
        <v>1</v>
      </c>
      <c r="U70" s="37"/>
      <c r="V70" s="37"/>
      <c r="W70" s="9"/>
      <c r="X70" s="8"/>
      <c r="Y70" s="8"/>
      <c r="Z70" s="8"/>
      <c r="AA70" s="8"/>
      <c r="AB70" s="8"/>
      <c r="AC70" s="8"/>
      <c r="AD70" s="8"/>
      <c r="AE70" s="8"/>
      <c r="AG70" s="37"/>
      <c r="AH70" s="37"/>
      <c r="AI70" s="9"/>
      <c r="AJ70" s="8"/>
      <c r="AK70" s="8"/>
      <c r="AL70" s="8"/>
      <c r="AM70" s="8"/>
      <c r="AN70" s="8"/>
      <c r="AO70" s="8"/>
      <c r="AP70" s="8"/>
      <c r="AQ70" s="8"/>
      <c r="AS70" s="37"/>
      <c r="AT70" s="37"/>
      <c r="AU70" s="9"/>
      <c r="AV70" s="8"/>
      <c r="AW70" s="8"/>
      <c r="AX70" s="8"/>
      <c r="AY70" s="8"/>
      <c r="AZ70" s="8"/>
      <c r="BA70" s="8"/>
      <c r="BB70" s="8"/>
      <c r="BC70" s="8"/>
      <c r="BE70" s="43">
        <v>31.652631578947371</v>
      </c>
      <c r="BF70" s="59">
        <v>113574.56896660996</v>
      </c>
      <c r="BG70" s="59">
        <v>87975.188262853582</v>
      </c>
      <c r="BH70" s="59">
        <v>74432.004910129966</v>
      </c>
      <c r="BI70" s="59">
        <v>64606.190465529493</v>
      </c>
      <c r="BJ70" s="59">
        <v>56978.307136484931</v>
      </c>
      <c r="BK70" s="59">
        <v>50865.170499209664</v>
      </c>
      <c r="BL70" s="59">
        <v>45880.510384722264</v>
      </c>
      <c r="BM70" s="59">
        <v>41778.20806143996</v>
      </c>
      <c r="BN70" s="59">
        <v>38389.234884025253</v>
      </c>
      <c r="BO70" s="59">
        <v>35591.319140724372</v>
      </c>
      <c r="BP70" s="59">
        <v>33292.557905880065</v>
      </c>
      <c r="BQ70" s="59">
        <v>31421.802412807057</v>
      </c>
      <c r="BR70" s="59">
        <v>29922.657698148789</v>
      </c>
      <c r="BS70" s="59">
        <v>28749.552891111092</v>
      </c>
      <c r="BT70" s="59">
        <v>27865.065937642976</v>
      </c>
      <c r="BU70" s="59">
        <v>27238.043368064547</v>
      </c>
      <c r="BV70" s="59">
        <v>26842.243090589276</v>
      </c>
      <c r="BW70" s="59">
        <v>26655.332217311545</v>
      </c>
      <c r="BX70" s="59">
        <v>26658.13242049433</v>
      </c>
      <c r="BY70" s="29">
        <v>26834.041902278783</v>
      </c>
      <c r="CA70" s="43">
        <f ca="1"/>
        <v>3.5108033240997218</v>
      </c>
      <c r="CB70" s="59">
        <v>32864.112316224651</v>
      </c>
      <c r="CC70" s="59">
        <v>18091.368673615703</v>
      </c>
      <c r="CD70" s="59">
        <v>16002.556643268794</v>
      </c>
      <c r="CE70" s="59">
        <v>14783.495376335863</v>
      </c>
      <c r="CF70" s="59">
        <v>13934.745838223287</v>
      </c>
      <c r="CG70" s="59">
        <v>13296.401216326989</v>
      </c>
      <c r="CH70" s="59">
        <v>12795.613538912221</v>
      </c>
      <c r="CI70" s="59">
        <v>12392.615442757879</v>
      </c>
      <c r="CJ70" s="59">
        <v>12063.120098867877</v>
      </c>
      <c r="CK70" s="59">
        <v>11791.111863981467</v>
      </c>
      <c r="CL70" s="59">
        <v>11565.422971643069</v>
      </c>
      <c r="CM70" s="59">
        <v>11377.928521690592</v>
      </c>
      <c r="CN70" s="59">
        <v>11222.517031906629</v>
      </c>
      <c r="CO70" s="59">
        <v>11094.46629017142</v>
      </c>
      <c r="CP70" s="59">
        <v>10990.045924033922</v>
      </c>
      <c r="CQ70" s="59">
        <v>10906.253956957</v>
      </c>
      <c r="CR70" s="59">
        <v>10840.636223195686</v>
      </c>
      <c r="CS70" s="59">
        <v>10791.159012388533</v>
      </c>
      <c r="CT70" s="59">
        <v>10756.117037063977</v>
      </c>
      <c r="CU70" s="29">
        <v>10734.065504713213</v>
      </c>
    </row>
    <row r="71" spans="1:99" x14ac:dyDescent="0.25">
      <c r="A71" s="46">
        <v>75.900000000000006</v>
      </c>
      <c r="B71" s="48" t="b">
        <v>1</v>
      </c>
      <c r="U71" s="37"/>
      <c r="V71" s="37"/>
      <c r="W71" s="9"/>
      <c r="X71" s="8"/>
      <c r="Y71" s="8"/>
      <c r="Z71" s="8"/>
      <c r="AA71" s="8"/>
      <c r="AB71" s="8"/>
      <c r="AC71" s="8"/>
      <c r="AD71" s="8"/>
      <c r="AE71" s="8"/>
      <c r="AG71" s="37"/>
      <c r="AH71" s="37"/>
      <c r="AI71" s="9"/>
      <c r="AJ71" s="8"/>
      <c r="AK71" s="8"/>
      <c r="AL71" s="8"/>
      <c r="AM71" s="8"/>
      <c r="AN71" s="8"/>
      <c r="AO71" s="8"/>
      <c r="AP71" s="8"/>
      <c r="AQ71" s="8"/>
      <c r="AS71" s="37"/>
      <c r="AT71" s="37"/>
      <c r="AU71" s="9"/>
      <c r="AV71" s="8"/>
      <c r="AW71" s="8"/>
      <c r="AX71" s="8"/>
      <c r="AY71" s="8"/>
      <c r="AZ71" s="8"/>
      <c r="BA71" s="8"/>
      <c r="BB71" s="8"/>
      <c r="BC71" s="8"/>
      <c r="BE71" s="43">
        <v>34.273684210526319</v>
      </c>
      <c r="BF71" s="59">
        <v>122142.37830441602</v>
      </c>
      <c r="BG71" s="59">
        <v>95950.37249680869</v>
      </c>
      <c r="BH71" s="59">
        <v>81857.080186692954</v>
      </c>
      <c r="BI71" s="59">
        <v>71517.976954038153</v>
      </c>
      <c r="BJ71" s="59">
        <v>63409.002472892433</v>
      </c>
      <c r="BK71" s="59">
        <v>56843.169305912161</v>
      </c>
      <c r="BL71" s="59">
        <v>51431.040790548461</v>
      </c>
      <c r="BM71" s="59">
        <v>46923.833621954778</v>
      </c>
      <c r="BN71" s="59">
        <v>43150.255707208933</v>
      </c>
      <c r="BO71" s="59">
        <v>39986.096318692631</v>
      </c>
      <c r="BP71" s="59">
        <v>37337.778751632519</v>
      </c>
      <c r="BQ71" s="59">
        <v>35132.699417534874</v>
      </c>
      <c r="BR71" s="59">
        <v>33313.190883562274</v>
      </c>
      <c r="BS71" s="59">
        <v>31832.562901189573</v>
      </c>
      <c r="BT71" s="59">
        <v>30652.40351375008</v>
      </c>
      <c r="BU71" s="59">
        <v>29740.679593265228</v>
      </c>
      <c r="BV71" s="59">
        <v>29070.363846431901</v>
      </c>
      <c r="BW71" s="59">
        <v>28618.419581963717</v>
      </c>
      <c r="BX71" s="59">
        <v>28365.03518991392</v>
      </c>
      <c r="BY71" s="29">
        <v>28293.036992789512</v>
      </c>
      <c r="CA71" s="43">
        <f ca="1"/>
        <v>3.7867036011080319</v>
      </c>
      <c r="CB71" s="59">
        <v>33351.648807958896</v>
      </c>
      <c r="CC71" s="59">
        <v>18535.375403687689</v>
      </c>
      <c r="CD71" s="59">
        <v>16406.898817048008</v>
      </c>
      <c r="CE71" s="59">
        <v>15151.419430247814</v>
      </c>
      <c r="CF71" s="59">
        <v>14269.015062409027</v>
      </c>
      <c r="CG71" s="59">
        <v>13599.394849896782</v>
      </c>
      <c r="CH71" s="59">
        <v>13069.400758451806</v>
      </c>
      <c r="CI71" s="59">
        <v>12639.011660377206</v>
      </c>
      <c r="CJ71" s="59">
        <v>12283.730520459192</v>
      </c>
      <c r="CK71" s="59">
        <v>11987.365693892314</v>
      </c>
      <c r="CL71" s="59">
        <v>11738.600630557992</v>
      </c>
      <c r="CM71" s="59">
        <v>11529.183564330786</v>
      </c>
      <c r="CN71" s="59">
        <v>11352.893987564708</v>
      </c>
      <c r="CO71" s="59">
        <v>11204.915327011997</v>
      </c>
      <c r="CP71" s="59">
        <v>11081.435010393474</v>
      </c>
      <c r="CQ71" s="59">
        <v>10979.37902933915</v>
      </c>
      <c r="CR71" s="59">
        <v>10896.229751489562</v>
      </c>
      <c r="CS71" s="59">
        <v>10829.897264839501</v>
      </c>
      <c r="CT71" s="59">
        <v>10778.626281745403</v>
      </c>
      <c r="CU71" s="29">
        <v>10740.927334516109</v>
      </c>
    </row>
    <row r="72" spans="1:99" x14ac:dyDescent="0.25">
      <c r="A72" s="46">
        <v>75.7</v>
      </c>
      <c r="B72" s="48" t="b">
        <v>1</v>
      </c>
      <c r="U72" s="37"/>
      <c r="V72" s="37"/>
      <c r="W72" s="9"/>
      <c r="X72" s="8"/>
      <c r="Y72" s="8"/>
      <c r="Z72" s="8"/>
      <c r="AA72" s="8"/>
      <c r="AB72" s="8"/>
      <c r="AC72" s="8"/>
      <c r="AD72" s="8"/>
      <c r="AE72" s="8"/>
      <c r="AG72" s="37"/>
      <c r="AH72" s="37"/>
      <c r="AI72" s="9"/>
      <c r="AJ72" s="8"/>
      <c r="AK72" s="8"/>
      <c r="AL72" s="8"/>
      <c r="AM72" s="8"/>
      <c r="AN72" s="8"/>
      <c r="AO72" s="8"/>
      <c r="AP72" s="8"/>
      <c r="AQ72" s="8"/>
      <c r="AS72" s="37"/>
      <c r="AT72" s="37"/>
      <c r="AU72" s="9"/>
      <c r="AV72" s="8"/>
      <c r="AW72" s="8"/>
      <c r="AX72" s="8"/>
      <c r="AY72" s="8"/>
      <c r="AZ72" s="8"/>
      <c r="BA72" s="8"/>
      <c r="BB72" s="8"/>
      <c r="BC72" s="8"/>
      <c r="BE72" s="43">
        <v>36.894736842105267</v>
      </c>
      <c r="BF72" s="59">
        <v>130713.70356727422</v>
      </c>
      <c r="BG72" s="59">
        <v>103971.58880227657</v>
      </c>
      <c r="BH72" s="59">
        <v>89365.007704105796</v>
      </c>
      <c r="BI72" s="59">
        <v>78544.813319350214</v>
      </c>
      <c r="BJ72" s="59">
        <v>69983.142308500042</v>
      </c>
      <c r="BK72" s="59">
        <v>62989.840740643267</v>
      </c>
      <c r="BL72" s="59">
        <v>57172.807379967446</v>
      </c>
      <c r="BM72" s="59">
        <v>52280.995474042749</v>
      </c>
      <c r="BN72" s="59">
        <v>48141.173914081664</v>
      </c>
      <c r="BO72" s="59">
        <v>44627.458193349536</v>
      </c>
      <c r="BP72" s="59">
        <v>41644.816785264877</v>
      </c>
      <c r="BQ72" s="59">
        <v>39119.373631853072</v>
      </c>
      <c r="BR72" s="59">
        <v>36992.341922545384</v>
      </c>
      <c r="BS72" s="59">
        <v>35216.041506201182</v>
      </c>
      <c r="BT72" s="59">
        <v>33751.18076785552</v>
      </c>
      <c r="BU72" s="59">
        <v>32564.941378012583</v>
      </c>
      <c r="BV72" s="59">
        <v>31629.592239988782</v>
      </c>
      <c r="BW72" s="59">
        <v>30921.463380288063</v>
      </c>
      <c r="BX72" s="59">
        <v>30420.17130932946</v>
      </c>
      <c r="BY72" s="29">
        <v>30108.024181855108</v>
      </c>
      <c r="CA72" s="43">
        <f ca="1"/>
        <v>4.0626038781163425</v>
      </c>
      <c r="CB72" s="59">
        <v>33839.213832446156</v>
      </c>
      <c r="CC72" s="59">
        <v>18983.27587188211</v>
      </c>
      <c r="CD72" s="59">
        <v>16818.381165375173</v>
      </c>
      <c r="CE72" s="59">
        <v>15529.246948848773</v>
      </c>
      <c r="CF72" s="59">
        <v>14615.566990394047</v>
      </c>
      <c r="CG72" s="59">
        <v>13916.740363851586</v>
      </c>
      <c r="CH72" s="59">
        <v>13359.355270486354</v>
      </c>
      <c r="CI72" s="59">
        <v>12903.180376383732</v>
      </c>
      <c r="CJ72" s="59">
        <v>12523.542644785248</v>
      </c>
      <c r="CK72" s="59">
        <v>12204.101647222444</v>
      </c>
      <c r="CL72" s="59">
        <v>11933.413967613396</v>
      </c>
      <c r="CM72" s="59">
        <v>11703.118814404075</v>
      </c>
      <c r="CN72" s="59">
        <v>11506.901318820494</v>
      </c>
      <c r="CO72" s="59">
        <v>11339.862707786759</v>
      </c>
      <c r="CP72" s="59">
        <v>11198.118377190835</v>
      </c>
      <c r="CQ72" s="59">
        <v>11078.530852048238</v>
      </c>
      <c r="CR72" s="59">
        <v>10978.526298355742</v>
      </c>
      <c r="CS72" s="59">
        <v>10895.964803936138</v>
      </c>
      <c r="CT72" s="59">
        <v>10829.046405963509</v>
      </c>
      <c r="CU72" s="29">
        <v>10776.241559095179</v>
      </c>
    </row>
    <row r="73" spans="1:99" x14ac:dyDescent="0.25">
      <c r="A73" s="46">
        <v>75.599999999999994</v>
      </c>
      <c r="B73" s="48" t="b">
        <v>1</v>
      </c>
      <c r="U73" s="37"/>
      <c r="V73" s="37"/>
      <c r="W73" s="9"/>
      <c r="X73" s="8"/>
      <c r="Y73" s="8"/>
      <c r="Z73" s="8"/>
      <c r="AA73" s="8"/>
      <c r="AB73" s="8"/>
      <c r="AC73" s="8"/>
      <c r="AD73" s="8"/>
      <c r="AE73" s="8"/>
      <c r="AG73" s="37"/>
      <c r="AH73" s="37"/>
      <c r="AI73" s="9"/>
      <c r="AJ73" s="8"/>
      <c r="AK73" s="8"/>
      <c r="AL73" s="8"/>
      <c r="AM73" s="8"/>
      <c r="AN73" s="8"/>
      <c r="AO73" s="8"/>
      <c r="AP73" s="8"/>
      <c r="AQ73" s="8"/>
      <c r="AS73" s="37"/>
      <c r="AT73" s="37"/>
      <c r="AU73" s="9"/>
      <c r="AV73" s="8"/>
      <c r="AW73" s="8"/>
      <c r="AX73" s="8"/>
      <c r="AY73" s="8"/>
      <c r="AZ73" s="8"/>
      <c r="BA73" s="8"/>
      <c r="BB73" s="8"/>
      <c r="BC73" s="8"/>
      <c r="BE73" s="43">
        <v>39.515789473684215</v>
      </c>
      <c r="BF73" s="59">
        <v>139288.05669060329</v>
      </c>
      <c r="BG73" s="59">
        <v>112032.65313755041</v>
      </c>
      <c r="BH73" s="59">
        <v>96944.98088727906</v>
      </c>
      <c r="BI73" s="59">
        <v>85672.089972818489</v>
      </c>
      <c r="BJ73" s="59">
        <v>76682.950561091566</v>
      </c>
      <c r="BK73" s="59">
        <v>69284.744147923164</v>
      </c>
      <c r="BL73" s="59">
        <v>63083.106049916809</v>
      </c>
      <c r="BM73" s="59">
        <v>57825.050498776865</v>
      </c>
      <c r="BN73" s="59">
        <v>53335.672606599735</v>
      </c>
      <c r="BO73" s="59">
        <v>49487.633044843053</v>
      </c>
      <c r="BP73" s="59">
        <v>46184.627817443936</v>
      </c>
      <c r="BQ73" s="59">
        <v>43351.661488697195</v>
      </c>
      <c r="BR73" s="59">
        <v>40928.957345418065</v>
      </c>
      <c r="BS73" s="59">
        <v>38867.955578167588</v>
      </c>
      <c r="BT73" s="59">
        <v>37128.579370463907</v>
      </c>
      <c r="BU73" s="59">
        <v>35677.30658943038</v>
      </c>
      <c r="BV73" s="59">
        <v>34485.77285617427</v>
      </c>
      <c r="BW73" s="59">
        <v>33529.736317564537</v>
      </c>
      <c r="BX73" s="59">
        <v>32788.295316255913</v>
      </c>
      <c r="BY73" s="29">
        <v>32243.28702808173</v>
      </c>
      <c r="CA73" s="43">
        <f ca="1"/>
        <v>4.338504155124653</v>
      </c>
      <c r="CB73" s="59">
        <v>34326.802650182108</v>
      </c>
      <c r="CC73" s="59">
        <v>19434.446569750886</v>
      </c>
      <c r="CD73" s="59">
        <v>17235.89703351774</v>
      </c>
      <c r="CE73" s="59">
        <v>15915.487226375404</v>
      </c>
      <c r="CF73" s="59">
        <v>14972.600853890453</v>
      </c>
      <c r="CG73" s="59">
        <v>14246.383225427731</v>
      </c>
      <c r="CH73" s="59">
        <v>13663.212336034485</v>
      </c>
      <c r="CI73" s="59">
        <v>13182.680850251392</v>
      </c>
      <c r="CJ73" s="59">
        <v>12779.966947656985</v>
      </c>
      <c r="CK73" s="59">
        <v>12438.60333381945</v>
      </c>
      <c r="CL73" s="59">
        <v>12147.037567228284</v>
      </c>
      <c r="CM73" s="59">
        <v>11896.814495201461</v>
      </c>
      <c r="CN73" s="59">
        <v>11681.537049136856</v>
      </c>
      <c r="CO73" s="59">
        <v>11496.23442412572</v>
      </c>
      <c r="CP73" s="59">
        <v>11336.958549441521</v>
      </c>
      <c r="CQ73" s="59">
        <v>11200.515748456017</v>
      </c>
      <c r="CR73" s="59">
        <v>11084.28218699398</v>
      </c>
      <c r="CS73" s="59">
        <v>10986.073277695847</v>
      </c>
      <c r="CT73" s="59">
        <v>10904.048980084179</v>
      </c>
      <c r="CU73" s="29">
        <v>10836.643660949843</v>
      </c>
    </row>
    <row r="74" spans="1:99" x14ac:dyDescent="0.25">
      <c r="A74" s="46">
        <v>75.400000000000006</v>
      </c>
      <c r="B74" s="48" t="b">
        <v>1</v>
      </c>
      <c r="U74" s="37"/>
      <c r="V74" s="37"/>
      <c r="W74" s="9"/>
      <c r="X74" s="8"/>
      <c r="Y74" s="8"/>
      <c r="Z74" s="8"/>
      <c r="AA74" s="8"/>
      <c r="AB74" s="8"/>
      <c r="AC74" s="8"/>
      <c r="AD74" s="8"/>
      <c r="AE74" s="8"/>
      <c r="AG74" s="37"/>
      <c r="AH74" s="37"/>
      <c r="AI74" s="9"/>
      <c r="AJ74" s="8"/>
      <c r="AK74" s="8"/>
      <c r="AL74" s="8"/>
      <c r="AM74" s="8"/>
      <c r="AN74" s="8"/>
      <c r="AO74" s="8"/>
      <c r="AP74" s="8"/>
      <c r="AQ74" s="8"/>
      <c r="AS74" s="37"/>
      <c r="AT74" s="37"/>
      <c r="AU74" s="9"/>
      <c r="AV74" s="8"/>
      <c r="AW74" s="8"/>
      <c r="AX74" s="8"/>
      <c r="AY74" s="8"/>
      <c r="AZ74" s="8"/>
      <c r="BA74" s="8"/>
      <c r="BB74" s="8"/>
      <c r="BC74" s="8"/>
      <c r="BE74" s="43">
        <v>42.136842105263163</v>
      </c>
      <c r="BF74" s="59">
        <v>147865.04466888742</v>
      </c>
      <c r="BG74" s="59">
        <v>120128.54996373328</v>
      </c>
      <c r="BH74" s="59">
        <v>104588.18118375732</v>
      </c>
      <c r="BI74" s="59">
        <v>92887.821868420142</v>
      </c>
      <c r="BJ74" s="59">
        <v>83493.777611381389</v>
      </c>
      <c r="BK74" s="59">
        <v>75710.966460882206</v>
      </c>
      <c r="BL74" s="59">
        <v>69143.084717660124</v>
      </c>
      <c r="BM74" s="59">
        <v>63535.472834304514</v>
      </c>
      <c r="BN74" s="59">
        <v>58711.771101102902</v>
      </c>
      <c r="BO74" s="59">
        <v>54543.367720031587</v>
      </c>
      <c r="BP74" s="59">
        <v>50932.839317297825</v>
      </c>
      <c r="BQ74" s="59">
        <v>47804.200554579482</v>
      </c>
      <c r="BR74" s="59">
        <v>45096.795060394172</v>
      </c>
      <c r="BS74" s="59">
        <v>42761.277823785545</v>
      </c>
      <c r="BT74" s="59">
        <v>40756.868224891274</v>
      </c>
      <c r="BU74" s="59">
        <v>39049.410848625521</v>
      </c>
      <c r="BV74" s="59">
        <v>37609.969436460044</v>
      </c>
      <c r="BW74" s="59">
        <v>36413.783967500684</v>
      </c>
      <c r="BX74" s="59">
        <v>35439.481805492178</v>
      </c>
      <c r="BY74" s="29">
        <v>34668.470774379042</v>
      </c>
      <c r="CA74" s="43">
        <f ca="1"/>
        <v>4.6144044321329636</v>
      </c>
      <c r="CB74" s="59">
        <v>34814.411595343947</v>
      </c>
      <c r="CC74" s="59">
        <v>19888.400685186418</v>
      </c>
      <c r="CD74" s="59">
        <v>17658.57555833731</v>
      </c>
      <c r="CE74" s="59">
        <v>16308.959337164808</v>
      </c>
      <c r="CF74" s="59">
        <v>15338.681962759601</v>
      </c>
      <c r="CG74" s="59">
        <v>14586.678538268874</v>
      </c>
      <c r="CH74" s="59">
        <v>13979.151057195142</v>
      </c>
      <c r="CI74" s="59">
        <v>13475.54340041614</v>
      </c>
      <c r="CJ74" s="59">
        <v>13050.906881547005</v>
      </c>
      <c r="CK74" s="59">
        <v>12688.665180727359</v>
      </c>
      <c r="CL74" s="59">
        <v>12377.171495318682</v>
      </c>
      <c r="CM74" s="59">
        <v>12107.888472810837</v>
      </c>
      <c r="CN74" s="59">
        <v>11874.347012768831</v>
      </c>
      <c r="CO74" s="59">
        <v>11671.512843669419</v>
      </c>
      <c r="CP74" s="59">
        <v>11495.381693142313</v>
      </c>
      <c r="CQ74" s="59">
        <v>11342.709884387266</v>
      </c>
      <c r="CR74" s="59">
        <v>11210.828908046697</v>
      </c>
      <c r="CS74" s="59">
        <v>11097.514099109529</v>
      </c>
      <c r="CT74" s="59">
        <v>11000.889329231853</v>
      </c>
      <c r="CU74" s="29">
        <v>10919.356356273483</v>
      </c>
    </row>
    <row r="75" spans="1:99" x14ac:dyDescent="0.25">
      <c r="A75" s="46">
        <v>75.2</v>
      </c>
      <c r="B75" s="48" t="b">
        <v>1</v>
      </c>
      <c r="U75" s="37"/>
      <c r="V75" s="37"/>
      <c r="W75" s="9"/>
      <c r="X75" s="8"/>
      <c r="Y75" s="8"/>
      <c r="Z75" s="8"/>
      <c r="AA75" s="8"/>
      <c r="AB75" s="8"/>
      <c r="AC75" s="8"/>
      <c r="AD75" s="8"/>
      <c r="AE75" s="8"/>
      <c r="AG75" s="37"/>
      <c r="AH75" s="37"/>
      <c r="AI75" s="9"/>
      <c r="AJ75" s="8"/>
      <c r="AK75" s="8"/>
      <c r="AL75" s="8"/>
      <c r="AM75" s="8"/>
      <c r="AN75" s="8"/>
      <c r="AO75" s="8"/>
      <c r="AP75" s="8"/>
      <c r="AQ75" s="8"/>
      <c r="AS75" s="37"/>
      <c r="AT75" s="37"/>
      <c r="AU75" s="9"/>
      <c r="AV75" s="8"/>
      <c r="AW75" s="8"/>
      <c r="AX75" s="8"/>
      <c r="AY75" s="8"/>
      <c r="AZ75" s="8"/>
      <c r="BA75" s="8"/>
      <c r="BB75" s="8"/>
      <c r="BC75" s="8"/>
      <c r="BE75" s="43">
        <v>44.757894736842111</v>
      </c>
      <c r="BF75" s="59">
        <v>156444.34636862553</v>
      </c>
      <c r="BG75" s="59">
        <v>128255.1551337663</v>
      </c>
      <c r="BH75" s="59">
        <v>112287.31795291437</v>
      </c>
      <c r="BI75" s="59">
        <v>100182.05379226507</v>
      </c>
      <c r="BJ75" s="59">
        <v>90403.404797895811</v>
      </c>
      <c r="BK75" s="59">
        <v>82254.350002181294</v>
      </c>
      <c r="BL75" s="59">
        <v>75336.911926743574</v>
      </c>
      <c r="BM75" s="59">
        <v>69394.976202362857</v>
      </c>
      <c r="BN75" s="59">
        <v>64250.91064984705</v>
      </c>
      <c r="BO75" s="59">
        <v>59774.98409344122</v>
      </c>
      <c r="BP75" s="59">
        <v>55868.783256735434</v>
      </c>
      <c r="BQ75" s="59">
        <v>52455.443143110664</v>
      </c>
      <c r="BR75" s="59">
        <v>49473.522179567488</v>
      </c>
      <c r="BS75" s="59">
        <v>46872.971551768249</v>
      </c>
      <c r="BT75" s="59">
        <v>44612.377357641715</v>
      </c>
      <c r="BU75" s="59">
        <v>42657.01230246709</v>
      </c>
      <c r="BV75" s="59">
        <v>40977.421959951986</v>
      </c>
      <c r="BW75" s="59">
        <v>39548.375330292511</v>
      </c>
      <c r="BX75" s="59">
        <v>38348.070425345082</v>
      </c>
      <c r="BY75" s="29">
        <v>37357.522578418604</v>
      </c>
      <c r="CA75" s="43">
        <f ca="1"/>
        <v>4.8903047091412741</v>
      </c>
      <c r="CB75" s="59">
        <v>35302.037777821999</v>
      </c>
      <c r="CC75" s="59">
        <v>20344.751277048541</v>
      </c>
      <c r="CD75" s="59">
        <v>18085.719736169169</v>
      </c>
      <c r="CE75" s="59">
        <v>16708.712513076374</v>
      </c>
      <c r="CF75" s="59">
        <v>15712.64934264317</v>
      </c>
      <c r="CG75" s="59">
        <v>14936.289326471964</v>
      </c>
      <c r="CH75" s="59">
        <v>14305.685674402335</v>
      </c>
      <c r="CI75" s="59">
        <v>13780.155401348597</v>
      </c>
      <c r="CJ75" s="59">
        <v>13334.640795497331</v>
      </c>
      <c r="CK75" s="59">
        <v>12952.471175860181</v>
      </c>
      <c r="CL75" s="59">
        <v>12621.917539970491</v>
      </c>
      <c r="CM75" s="59">
        <v>12334.370503485243</v>
      </c>
      <c r="CN75" s="59">
        <v>12083.297499354963</v>
      </c>
      <c r="CO75" s="59">
        <v>11863.608054412643</v>
      </c>
      <c r="CP75" s="59">
        <v>11671.247896115994</v>
      </c>
      <c r="CQ75" s="59">
        <v>11502.928672482416</v>
      </c>
      <c r="CR75" s="59">
        <v>11355.941796502811</v>
      </c>
      <c r="CS75" s="59">
        <v>11228.026515299629</v>
      </c>
      <c r="CT75" s="59">
        <v>11117.274091597928</v>
      </c>
      <c r="CU75" s="29">
        <v>11022.056721395367</v>
      </c>
    </row>
    <row r="76" spans="1:99" x14ac:dyDescent="0.25">
      <c r="A76" s="46">
        <v>75</v>
      </c>
      <c r="B76" s="48" t="b">
        <v>1</v>
      </c>
      <c r="U76" s="37"/>
      <c r="V76" s="37"/>
      <c r="W76" s="9"/>
      <c r="X76" s="8"/>
      <c r="Y76" s="8"/>
      <c r="Z76" s="8"/>
      <c r="AA76" s="8"/>
      <c r="AB76" s="8"/>
      <c r="AC76" s="8"/>
      <c r="AD76" s="8"/>
      <c r="AE76" s="8"/>
      <c r="AG76" s="37"/>
      <c r="AH76" s="37"/>
      <c r="AI76" s="9"/>
      <c r="AJ76" s="8"/>
      <c r="AK76" s="8"/>
      <c r="AL76" s="8"/>
      <c r="AM76" s="8"/>
      <c r="AN76" s="8"/>
      <c r="AO76" s="8"/>
      <c r="AP76" s="8"/>
      <c r="AQ76" s="8"/>
      <c r="AS76" s="37"/>
      <c r="AT76" s="37"/>
      <c r="AU76" s="9"/>
      <c r="AV76" s="8"/>
      <c r="AW76" s="8"/>
      <c r="AX76" s="8"/>
      <c r="AY76" s="8"/>
      <c r="AZ76" s="8"/>
      <c r="BA76" s="8"/>
      <c r="BB76" s="8"/>
      <c r="BC76" s="8"/>
      <c r="BE76" s="43">
        <v>47.378947368421059</v>
      </c>
      <c r="BF76" s="59">
        <v>165025.69600631017</v>
      </c>
      <c r="BG76" s="59">
        <v>136409.03637057426</v>
      </c>
      <c r="BH76" s="59">
        <v>120036.29434441007</v>
      </c>
      <c r="BI76" s="59">
        <v>107546.42544643053</v>
      </c>
      <c r="BJ76" s="59">
        <v>97401.532806846255</v>
      </c>
      <c r="BK76" s="59">
        <v>88902.921678915358</v>
      </c>
      <c r="BL76" s="59">
        <v>81651.159762453317</v>
      </c>
      <c r="BM76" s="59">
        <v>75388.860218758346</v>
      </c>
      <c r="BN76" s="59">
        <v>69937.271490906962</v>
      </c>
      <c r="BO76" s="59">
        <v>65165.672500529923</v>
      </c>
      <c r="BP76" s="59">
        <v>60974.770312918248</v>
      </c>
      <c r="BQ76" s="59">
        <v>57286.91472993551</v>
      </c>
      <c r="BR76" s="59">
        <v>54039.960375201277</v>
      </c>
      <c r="BS76" s="59">
        <v>51183.225152169747</v>
      </c>
      <c r="BT76" s="59">
        <v>48674.723279133948</v>
      </c>
      <c r="BU76" s="59">
        <v>46479.209293609441</v>
      </c>
      <c r="BV76" s="59">
        <v>44566.757790394462</v>
      </c>
      <c r="BW76" s="59">
        <v>42911.708417796232</v>
      </c>
      <c r="BX76" s="59">
        <v>41491.866697035686</v>
      </c>
      <c r="BY76" s="29">
        <v>40287.888229399861</v>
      </c>
      <c r="CA76" s="43">
        <f ca="1"/>
        <v>5.1662049861495847</v>
      </c>
      <c r="CB76" s="59">
        <v>35789.678881009568</v>
      </c>
      <c r="CC76" s="59">
        <v>20803.18596620587</v>
      </c>
      <c r="CD76" s="59">
        <v>18516.763423406279</v>
      </c>
      <c r="CE76" s="59">
        <v>17113.970404285479</v>
      </c>
      <c r="CF76" s="59">
        <v>16093.550642171789</v>
      </c>
      <c r="CG76" s="59">
        <v>15294.114455004643</v>
      </c>
      <c r="CH76" s="59">
        <v>14641.588186660292</v>
      </c>
      <c r="CI76" s="59">
        <v>14095.179826624422</v>
      </c>
      <c r="CJ76" s="59">
        <v>13629.737301955671</v>
      </c>
      <c r="CK76" s="59">
        <v>13228.507731837499</v>
      </c>
      <c r="CL76" s="59">
        <v>12879.690081970406</v>
      </c>
      <c r="CM76" s="59">
        <v>12574.611501396879</v>
      </c>
      <c r="CN76" s="59">
        <v>12306.683221423695</v>
      </c>
      <c r="CO76" s="59">
        <v>12070.764768711831</v>
      </c>
      <c r="CP76" s="59">
        <v>11862.757195536651</v>
      </c>
      <c r="CQ76" s="59">
        <v>11679.332072264036</v>
      </c>
      <c r="CR76" s="59">
        <v>11517.744724018423</v>
      </c>
      <c r="CS76" s="59">
        <v>11375.701788991217</v>
      </c>
      <c r="CT76" s="59">
        <v>11251.264968045318</v>
      </c>
      <c r="CU76" s="29">
        <v>11142.779575326504</v>
      </c>
    </row>
    <row r="77" spans="1:99" x14ac:dyDescent="0.25">
      <c r="A77" s="46">
        <v>74.8</v>
      </c>
      <c r="B77" s="48" t="b">
        <v>1</v>
      </c>
      <c r="U77" s="37"/>
      <c r="V77" s="37"/>
      <c r="W77" s="9"/>
      <c r="X77" s="8"/>
      <c r="Y77" s="8"/>
      <c r="Z77" s="8"/>
      <c r="AA77" s="8"/>
      <c r="AB77" s="8"/>
      <c r="AC77" s="8"/>
      <c r="AD77" s="8"/>
      <c r="AE77" s="8"/>
      <c r="AG77" s="37"/>
      <c r="AH77" s="37"/>
      <c r="AI77" s="9"/>
      <c r="AJ77" s="8"/>
      <c r="AK77" s="8"/>
      <c r="AL77" s="8"/>
      <c r="AM77" s="8"/>
      <c r="AN77" s="8"/>
      <c r="AO77" s="8"/>
      <c r="AP77" s="8"/>
      <c r="AQ77" s="8"/>
      <c r="AS77" s="37"/>
      <c r="AT77" s="37"/>
      <c r="AU77" s="9"/>
      <c r="AV77" s="8"/>
      <c r="AW77" s="8"/>
      <c r="AX77" s="8"/>
      <c r="AY77" s="8"/>
      <c r="AZ77" s="8"/>
      <c r="BA77" s="8"/>
      <c r="BB77" s="8"/>
      <c r="BC77" s="8"/>
      <c r="BE77" s="44">
        <v>50.000000000000007</v>
      </c>
      <c r="BF77" s="40">
        <v>173608.87111695198</v>
      </c>
      <c r="BG77" s="40">
        <v>144587.30663590509</v>
      </c>
      <c r="BH77" s="40">
        <v>127829.95987240975</v>
      </c>
      <c r="BI77" s="40">
        <v>114973.84732921497</v>
      </c>
      <c r="BJ77" s="40">
        <v>104479.39835741387</v>
      </c>
      <c r="BK77" s="40">
        <v>95646.463388459117</v>
      </c>
      <c r="BL77" s="40">
        <v>88074.337652682196</v>
      </c>
      <c r="BM77" s="40">
        <v>81504.514933652419</v>
      </c>
      <c r="BN77" s="40">
        <v>75757.253771830365</v>
      </c>
      <c r="BO77" s="40">
        <v>70700.953430546288</v>
      </c>
      <c r="BP77" s="40">
        <v>66235.535773576834</v>
      </c>
      <c r="BQ77" s="40">
        <v>62282.646799403432</v>
      </c>
      <c r="BR77" s="40">
        <v>58779.507849436981</v>
      </c>
      <c r="BS77" s="40">
        <v>55674.864947496608</v>
      </c>
      <c r="BT77" s="40">
        <v>52926.214144110971</v>
      </c>
      <c r="BU77" s="40">
        <v>50497.838997886312</v>
      </c>
      <c r="BV77" s="40">
        <v>48359.384751732417</v>
      </c>
      <c r="BW77" s="40">
        <v>46484.798563320932</v>
      </c>
      <c r="BX77" s="40">
        <v>44851.526221850945</v>
      </c>
      <c r="BY77" s="45">
        <v>43439.892807947996</v>
      </c>
      <c r="CA77" s="44">
        <f ca="1"/>
        <v>5.4421052631578952</v>
      </c>
      <c r="CB77" s="40">
        <v>36277.333020910242</v>
      </c>
      <c r="CC77" s="40">
        <v>21263.449104186286</v>
      </c>
      <c r="CD77" s="40">
        <v>18951.24076535874</v>
      </c>
      <c r="CE77" s="40">
        <v>17524.091154557398</v>
      </c>
      <c r="CF77" s="40">
        <v>16480.595221447806</v>
      </c>
      <c r="CG77" s="40">
        <v>15659.236418005919</v>
      </c>
      <c r="CH77" s="40">
        <v>14985.832062679456</v>
      </c>
      <c r="CI77" s="40">
        <v>14419.495783826093</v>
      </c>
      <c r="CJ77" s="40">
        <v>13934.993308676323</v>
      </c>
      <c r="CK77" s="40">
        <v>13515.499724580755</v>
      </c>
      <c r="CL77" s="40">
        <v>13149.150530625382</v>
      </c>
      <c r="CM77" s="40">
        <v>12827.216674208945</v>
      </c>
      <c r="CN77" s="40">
        <v>12543.059386466211</v>
      </c>
      <c r="CO77" s="40">
        <v>12291.493518875819</v>
      </c>
      <c r="CP77" s="40">
        <v>12068.380046061609</v>
      </c>
      <c r="CQ77" s="40">
        <v>11870.354450522982</v>
      </c>
      <c r="CR77" s="40">
        <v>11694.639448453345</v>
      </c>
      <c r="CS77" s="40">
        <v>11538.91211618194</v>
      </c>
      <c r="CT77" s="40">
        <v>11401.207272719786</v>
      </c>
      <c r="CU77" s="45">
        <v>11279.845716820055</v>
      </c>
    </row>
    <row r="78" spans="1:99" x14ac:dyDescent="0.25">
      <c r="A78" s="46">
        <v>74.599999999999994</v>
      </c>
      <c r="B78" s="48" t="b">
        <v>1</v>
      </c>
      <c r="U78" s="37"/>
      <c r="V78" s="37"/>
      <c r="W78" s="9"/>
      <c r="X78" s="8"/>
      <c r="Y78" s="8"/>
      <c r="Z78" s="8"/>
      <c r="AA78" s="8"/>
      <c r="AB78" s="8"/>
      <c r="AC78" s="8"/>
      <c r="AD78" s="8"/>
      <c r="AE78" s="8"/>
      <c r="AG78" s="37"/>
      <c r="AH78" s="37"/>
      <c r="AI78" s="9"/>
      <c r="AJ78" s="8"/>
      <c r="AK78" s="8"/>
      <c r="AL78" s="8"/>
      <c r="AM78" s="8"/>
      <c r="AN78" s="8"/>
      <c r="AO78" s="8"/>
      <c r="AP78" s="8"/>
      <c r="AQ78" s="8"/>
      <c r="AS78" s="37"/>
      <c r="AT78" s="37"/>
      <c r="AU78" s="9"/>
      <c r="AV78" s="8"/>
      <c r="AW78" s="8"/>
      <c r="AX78" s="8"/>
      <c r="AY78" s="8"/>
      <c r="AZ78" s="8"/>
      <c r="BA78" s="8"/>
      <c r="BB78" s="8"/>
      <c r="BC78" s="8"/>
    </row>
    <row r="79" spans="1:99" x14ac:dyDescent="0.25">
      <c r="A79" s="46">
        <v>74.400000000000006</v>
      </c>
      <c r="B79" s="48" t="b">
        <v>1</v>
      </c>
      <c r="U79" s="37"/>
      <c r="V79" s="37"/>
      <c r="W79" s="9"/>
      <c r="X79" s="8"/>
      <c r="Y79" s="8"/>
      <c r="Z79" s="8"/>
      <c r="AA79" s="8"/>
      <c r="AB79" s="8"/>
      <c r="AC79" s="8"/>
      <c r="AD79" s="8"/>
      <c r="AE79" s="8"/>
      <c r="AG79" s="37"/>
      <c r="AH79" s="37"/>
      <c r="AI79" s="9"/>
      <c r="AJ79" s="8"/>
      <c r="AK79" s="8"/>
      <c r="AL79" s="8"/>
      <c r="AM79" s="8"/>
      <c r="AN79" s="8"/>
      <c r="AO79" s="8"/>
      <c r="AP79" s="8"/>
      <c r="AQ79" s="8"/>
      <c r="AS79" s="37"/>
      <c r="AT79" s="37"/>
      <c r="AU79" s="9"/>
      <c r="AV79" s="8"/>
      <c r="AW79" s="8"/>
      <c r="AX79" s="8"/>
      <c r="AY79" s="8"/>
      <c r="AZ79" s="8"/>
      <c r="BA79" s="8"/>
      <c r="BB79" s="8"/>
      <c r="BC79" s="8"/>
    </row>
    <row r="80" spans="1:99" x14ac:dyDescent="0.25">
      <c r="A80" s="46">
        <v>74.2</v>
      </c>
      <c r="B80" s="48" t="b">
        <v>1</v>
      </c>
      <c r="U80" s="37"/>
      <c r="V80" s="37"/>
      <c r="W80" s="9"/>
      <c r="X80" s="8"/>
      <c r="Y80" s="8"/>
      <c r="Z80" s="8"/>
      <c r="AA80" s="8"/>
      <c r="AB80" s="8"/>
      <c r="AC80" s="8"/>
      <c r="AD80" s="8"/>
      <c r="AE80" s="8"/>
      <c r="AG80" s="37"/>
      <c r="AH80" s="37"/>
      <c r="AI80" s="9"/>
      <c r="AJ80" s="8"/>
      <c r="AK80" s="8"/>
      <c r="AL80" s="8"/>
      <c r="AM80" s="8"/>
      <c r="AN80" s="8"/>
      <c r="AO80" s="8"/>
      <c r="AP80" s="8"/>
      <c r="AQ80" s="8"/>
      <c r="AS80" s="37"/>
      <c r="AT80" s="37"/>
      <c r="AU80" s="9"/>
      <c r="AV80" s="8"/>
      <c r="AW80" s="8"/>
      <c r="AX80" s="8"/>
      <c r="AY80" s="8"/>
      <c r="AZ80" s="8"/>
      <c r="BA80" s="8"/>
      <c r="BB80" s="8"/>
      <c r="BC80" s="8"/>
    </row>
    <row r="81" spans="1:55" x14ac:dyDescent="0.25">
      <c r="A81" s="46">
        <v>74</v>
      </c>
      <c r="B81" s="48" t="b">
        <v>1</v>
      </c>
      <c r="U81" s="37"/>
      <c r="V81" s="37"/>
      <c r="W81" s="9"/>
      <c r="X81" s="8"/>
      <c r="Y81" s="8"/>
      <c r="Z81" s="8"/>
      <c r="AA81" s="8"/>
      <c r="AB81" s="8"/>
      <c r="AC81" s="8"/>
      <c r="AD81" s="8"/>
      <c r="AE81" s="8"/>
      <c r="AG81" s="37"/>
      <c r="AH81" s="37"/>
      <c r="AI81" s="9"/>
      <c r="AJ81" s="8"/>
      <c r="AK81" s="8"/>
      <c r="AL81" s="8"/>
      <c r="AM81" s="8"/>
      <c r="AN81" s="8"/>
      <c r="AO81" s="8"/>
      <c r="AP81" s="8"/>
      <c r="AQ81" s="8"/>
      <c r="AS81" s="37"/>
      <c r="AT81" s="37"/>
      <c r="AU81" s="9"/>
      <c r="AV81" s="8"/>
      <c r="AW81" s="8"/>
      <c r="AX81" s="8"/>
      <c r="AY81" s="8"/>
      <c r="AZ81" s="8"/>
      <c r="BA81" s="8"/>
      <c r="BB81" s="8"/>
      <c r="BC81" s="8"/>
    </row>
    <row r="82" spans="1:55" x14ac:dyDescent="0.25">
      <c r="A82" s="46">
        <v>73.8</v>
      </c>
      <c r="B82" s="48" t="b">
        <v>1</v>
      </c>
      <c r="U82" s="37"/>
      <c r="V82" s="37"/>
      <c r="W82" s="9"/>
      <c r="X82" s="8"/>
      <c r="Y82" s="8"/>
      <c r="Z82" s="8"/>
      <c r="AA82" s="8"/>
      <c r="AB82" s="8"/>
      <c r="AC82" s="8"/>
      <c r="AD82" s="8"/>
      <c r="AE82" s="8"/>
      <c r="AG82" s="37"/>
      <c r="AH82" s="37"/>
      <c r="AI82" s="9"/>
      <c r="AJ82" s="8"/>
      <c r="AK82" s="8"/>
      <c r="AL82" s="8"/>
      <c r="AM82" s="8"/>
      <c r="AN82" s="8"/>
      <c r="AO82" s="8"/>
      <c r="AP82" s="8"/>
      <c r="AQ82" s="8"/>
      <c r="AS82" s="37"/>
      <c r="AT82" s="37"/>
      <c r="AU82" s="9"/>
      <c r="AV82" s="8"/>
      <c r="AW82" s="8"/>
      <c r="AX82" s="8"/>
      <c r="AY82" s="8"/>
      <c r="AZ82" s="8"/>
      <c r="BA82" s="8"/>
      <c r="BB82" s="8"/>
      <c r="BC82" s="8"/>
    </row>
    <row r="83" spans="1:55" x14ac:dyDescent="0.25">
      <c r="A83" s="46">
        <v>73.599999999999994</v>
      </c>
      <c r="B83" s="48" t="b">
        <v>1</v>
      </c>
      <c r="U83" s="37"/>
      <c r="V83" s="37"/>
      <c r="W83" s="9"/>
      <c r="X83" s="8"/>
      <c r="Y83" s="8"/>
      <c r="Z83" s="8"/>
      <c r="AA83" s="8"/>
      <c r="AB83" s="8"/>
      <c r="AC83" s="8"/>
      <c r="AD83" s="8"/>
      <c r="AE83" s="8"/>
      <c r="AG83" s="37"/>
      <c r="AH83" s="37"/>
      <c r="AI83" s="9"/>
      <c r="AJ83" s="8"/>
      <c r="AK83" s="8"/>
      <c r="AL83" s="8"/>
      <c r="AM83" s="8"/>
      <c r="AN83" s="8"/>
      <c r="AO83" s="8"/>
      <c r="AP83" s="8"/>
      <c r="AQ83" s="8"/>
      <c r="AS83" s="37"/>
      <c r="AT83" s="37"/>
      <c r="AU83" s="9"/>
      <c r="AV83" s="8"/>
      <c r="AW83" s="8"/>
      <c r="AX83" s="8"/>
      <c r="AY83" s="8"/>
      <c r="AZ83" s="8"/>
      <c r="BA83" s="8"/>
      <c r="BB83" s="8"/>
      <c r="BC83" s="8"/>
    </row>
    <row r="84" spans="1:55" x14ac:dyDescent="0.25">
      <c r="A84" s="46">
        <v>76.3</v>
      </c>
      <c r="B84" s="48" t="b">
        <v>1</v>
      </c>
      <c r="U84" s="37"/>
      <c r="V84" s="37"/>
      <c r="W84" s="9"/>
      <c r="X84" s="8"/>
      <c r="Y84" s="8"/>
      <c r="Z84" s="8"/>
      <c r="AA84" s="8"/>
      <c r="AB84" s="8"/>
      <c r="AC84" s="8"/>
      <c r="AD84" s="8"/>
      <c r="AE84" s="8"/>
      <c r="AG84" s="37"/>
      <c r="AH84" s="37"/>
      <c r="AI84" s="9"/>
      <c r="AJ84" s="8"/>
      <c r="AK84" s="8"/>
      <c r="AL84" s="8"/>
      <c r="AM84" s="8"/>
      <c r="AN84" s="8"/>
      <c r="AO84" s="8"/>
      <c r="AP84" s="8"/>
      <c r="AQ84" s="8"/>
      <c r="AS84" s="37"/>
      <c r="AT84" s="37"/>
      <c r="AU84" s="9"/>
      <c r="AV84" s="8"/>
      <c r="AW84" s="8"/>
      <c r="AX84" s="8"/>
      <c r="AY84" s="8"/>
      <c r="AZ84" s="8"/>
      <c r="BA84" s="8"/>
      <c r="BB84" s="8"/>
      <c r="BC84" s="8"/>
    </row>
    <row r="85" spans="1:55" x14ac:dyDescent="0.25">
      <c r="A85" s="46">
        <v>76.2</v>
      </c>
      <c r="B85" s="48" t="b">
        <v>1</v>
      </c>
      <c r="U85" s="37"/>
      <c r="V85" s="37"/>
      <c r="W85" s="9"/>
      <c r="X85" s="8"/>
      <c r="Y85" s="8"/>
      <c r="Z85" s="8"/>
      <c r="AA85" s="8"/>
      <c r="AB85" s="8"/>
      <c r="AC85" s="8"/>
      <c r="AD85" s="8"/>
      <c r="AE85" s="8"/>
      <c r="AG85" s="37"/>
      <c r="AH85" s="37"/>
      <c r="AI85" s="9"/>
      <c r="AJ85" s="8"/>
      <c r="AK85" s="8"/>
      <c r="AL85" s="8"/>
      <c r="AM85" s="8"/>
      <c r="AN85" s="8"/>
      <c r="AO85" s="8"/>
      <c r="AP85" s="8"/>
      <c r="AQ85" s="8"/>
      <c r="AS85" s="37"/>
      <c r="AT85" s="37"/>
      <c r="AU85" s="9"/>
      <c r="AV85" s="8"/>
      <c r="AW85" s="8"/>
      <c r="AX85" s="8"/>
      <c r="AY85" s="8"/>
      <c r="AZ85" s="8"/>
      <c r="BA85" s="8"/>
      <c r="BB85" s="8"/>
      <c r="BC85" s="8"/>
    </row>
    <row r="86" spans="1:55" x14ac:dyDescent="0.25">
      <c r="A86" s="46">
        <v>76</v>
      </c>
      <c r="B86" s="48" t="b">
        <v>1</v>
      </c>
      <c r="U86" s="37"/>
      <c r="V86" s="37"/>
      <c r="W86" s="9"/>
      <c r="X86" s="8"/>
      <c r="Y86" s="8"/>
      <c r="Z86" s="8"/>
      <c r="AA86" s="8"/>
      <c r="AB86" s="8"/>
      <c r="AC86" s="8"/>
      <c r="AD86" s="8"/>
      <c r="AE86" s="8"/>
      <c r="AG86" s="37"/>
      <c r="AH86" s="37"/>
      <c r="AI86" s="9"/>
      <c r="AJ86" s="8"/>
      <c r="AK86" s="8"/>
      <c r="AL86" s="8"/>
      <c r="AM86" s="8"/>
      <c r="AN86" s="8"/>
      <c r="AO86" s="8"/>
      <c r="AP86" s="8"/>
      <c r="AQ86" s="8"/>
      <c r="AS86" s="37"/>
      <c r="AT86" s="37"/>
      <c r="AU86" s="9"/>
      <c r="AV86" s="8"/>
      <c r="AW86" s="8"/>
      <c r="AX86" s="8"/>
      <c r="AY86" s="8"/>
      <c r="AZ86" s="8"/>
      <c r="BA86" s="8"/>
      <c r="BB86" s="8"/>
      <c r="BC86" s="8"/>
    </row>
    <row r="87" spans="1:55" x14ac:dyDescent="0.25">
      <c r="A87" s="46">
        <v>75.900000000000006</v>
      </c>
      <c r="B87" s="48" t="b">
        <v>1</v>
      </c>
      <c r="U87" s="37"/>
      <c r="V87" s="37"/>
      <c r="W87" s="9"/>
      <c r="X87" s="8"/>
      <c r="Y87" s="8"/>
      <c r="Z87" s="8"/>
      <c r="AA87" s="8"/>
      <c r="AB87" s="8"/>
      <c r="AC87" s="8"/>
      <c r="AD87" s="8"/>
      <c r="AE87" s="8"/>
      <c r="AG87" s="37"/>
      <c r="AH87" s="37"/>
      <c r="AI87" s="9"/>
      <c r="AJ87" s="8"/>
      <c r="AK87" s="8"/>
      <c r="AL87" s="8"/>
      <c r="AM87" s="8"/>
      <c r="AN87" s="8"/>
      <c r="AO87" s="8"/>
      <c r="AP87" s="8"/>
      <c r="AQ87" s="8"/>
      <c r="AS87" s="37"/>
      <c r="AT87" s="37"/>
      <c r="AU87" s="9"/>
      <c r="AV87" s="8"/>
      <c r="AW87" s="8"/>
      <c r="AX87" s="8"/>
      <c r="AY87" s="8"/>
      <c r="AZ87" s="8"/>
      <c r="BA87" s="8"/>
      <c r="BB87" s="8"/>
      <c r="BC87" s="8"/>
    </row>
    <row r="88" spans="1:55" x14ac:dyDescent="0.25">
      <c r="A88" s="46">
        <v>75.7</v>
      </c>
      <c r="B88" s="48" t="b">
        <v>1</v>
      </c>
      <c r="U88" s="37"/>
      <c r="V88" s="37"/>
      <c r="W88" s="9"/>
      <c r="X88" s="8"/>
      <c r="Y88" s="8"/>
      <c r="Z88" s="8"/>
      <c r="AA88" s="8"/>
      <c r="AB88" s="8"/>
      <c r="AC88" s="8"/>
      <c r="AD88" s="8"/>
      <c r="AE88" s="8"/>
      <c r="AG88" s="37"/>
      <c r="AH88" s="37"/>
      <c r="AI88" s="9"/>
      <c r="AJ88" s="8"/>
      <c r="AK88" s="8"/>
      <c r="AL88" s="8"/>
      <c r="AM88" s="8"/>
      <c r="AN88" s="8"/>
      <c r="AO88" s="8"/>
      <c r="AP88" s="8"/>
      <c r="AQ88" s="8"/>
      <c r="AS88" s="37"/>
      <c r="AT88" s="37"/>
      <c r="AU88" s="9"/>
      <c r="AV88" s="8"/>
      <c r="AW88" s="8"/>
      <c r="AX88" s="8"/>
      <c r="AY88" s="8"/>
      <c r="AZ88" s="8"/>
      <c r="BA88" s="8"/>
      <c r="BB88" s="8"/>
      <c r="BC88" s="8"/>
    </row>
    <row r="89" spans="1:55" x14ac:dyDescent="0.25">
      <c r="A89" s="46">
        <v>75.5</v>
      </c>
      <c r="B89" s="48" t="b">
        <v>1</v>
      </c>
      <c r="U89" s="37"/>
      <c r="V89" s="37"/>
      <c r="W89" s="9"/>
      <c r="X89" s="8"/>
      <c r="Y89" s="8"/>
      <c r="Z89" s="8"/>
      <c r="AA89" s="8"/>
      <c r="AB89" s="8"/>
      <c r="AC89" s="8"/>
      <c r="AD89" s="8"/>
      <c r="AE89" s="8"/>
      <c r="AG89" s="37"/>
      <c r="AH89" s="37"/>
      <c r="AI89" s="9"/>
      <c r="AJ89" s="8"/>
      <c r="AK89" s="8"/>
      <c r="AL89" s="8"/>
      <c r="AM89" s="8"/>
      <c r="AN89" s="8"/>
      <c r="AO89" s="8"/>
      <c r="AP89" s="8"/>
      <c r="AQ89" s="8"/>
      <c r="AS89" s="37"/>
      <c r="AT89" s="37"/>
      <c r="AU89" s="9"/>
      <c r="AV89" s="8"/>
      <c r="AW89" s="8"/>
      <c r="AX89" s="8"/>
      <c r="AY89" s="8"/>
      <c r="AZ89" s="8"/>
      <c r="BA89" s="8"/>
      <c r="BB89" s="8"/>
      <c r="BC89" s="8"/>
    </row>
    <row r="90" spans="1:55" x14ac:dyDescent="0.25">
      <c r="A90" s="46">
        <v>75.599999999999994</v>
      </c>
      <c r="B90" s="48" t="b">
        <v>1</v>
      </c>
      <c r="U90" s="37"/>
      <c r="V90" s="37"/>
      <c r="W90" s="9"/>
      <c r="X90" s="8"/>
      <c r="Y90" s="8"/>
      <c r="Z90" s="8"/>
      <c r="AA90" s="8"/>
      <c r="AB90" s="8"/>
      <c r="AC90" s="8"/>
      <c r="AD90" s="8"/>
      <c r="AE90" s="8"/>
      <c r="AG90" s="37"/>
      <c r="AH90" s="37"/>
      <c r="AI90" s="9"/>
      <c r="AJ90" s="8"/>
      <c r="AK90" s="8"/>
      <c r="AL90" s="8"/>
      <c r="AM90" s="8"/>
      <c r="AN90" s="8"/>
      <c r="AO90" s="8"/>
      <c r="AP90" s="8"/>
      <c r="AQ90" s="8"/>
      <c r="AS90" s="37"/>
      <c r="AT90" s="37"/>
      <c r="AU90" s="9"/>
      <c r="AV90" s="8"/>
      <c r="AW90" s="8"/>
      <c r="AX90" s="8"/>
      <c r="AY90" s="8"/>
      <c r="AZ90" s="8"/>
      <c r="BA90" s="8"/>
      <c r="BB90" s="8"/>
      <c r="BC90" s="8"/>
    </row>
    <row r="91" spans="1:55" x14ac:dyDescent="0.25">
      <c r="A91" s="46">
        <v>75.400000000000006</v>
      </c>
      <c r="B91" s="48" t="b">
        <v>1</v>
      </c>
      <c r="U91" s="37"/>
      <c r="V91" s="37"/>
      <c r="W91" s="9"/>
      <c r="X91" s="8"/>
      <c r="Y91" s="8"/>
      <c r="Z91" s="8"/>
      <c r="AA91" s="8"/>
      <c r="AB91" s="8"/>
      <c r="AC91" s="8"/>
      <c r="AD91" s="8"/>
      <c r="AE91" s="8"/>
      <c r="AG91" s="37"/>
      <c r="AH91" s="37"/>
      <c r="AI91" s="9"/>
      <c r="AJ91" s="8"/>
      <c r="AK91" s="8"/>
      <c r="AL91" s="8"/>
      <c r="AM91" s="8"/>
      <c r="AN91" s="8"/>
      <c r="AO91" s="8"/>
      <c r="AP91" s="8"/>
      <c r="AQ91" s="8"/>
      <c r="AS91" s="37"/>
      <c r="AT91" s="37"/>
      <c r="AU91" s="9"/>
      <c r="AV91" s="8"/>
      <c r="AW91" s="8"/>
      <c r="AX91" s="8"/>
      <c r="AY91" s="8"/>
      <c r="AZ91" s="8"/>
      <c r="BA91" s="8"/>
      <c r="BB91" s="8"/>
      <c r="BC91" s="8"/>
    </row>
    <row r="92" spans="1:55" x14ac:dyDescent="0.25">
      <c r="A92" s="46">
        <v>74.8</v>
      </c>
      <c r="B92" s="48" t="b">
        <v>1</v>
      </c>
      <c r="U92" s="37"/>
      <c r="V92" s="37"/>
      <c r="W92" s="9"/>
      <c r="X92" s="8"/>
      <c r="Y92" s="8"/>
      <c r="Z92" s="8"/>
      <c r="AA92" s="8"/>
      <c r="AB92" s="8"/>
      <c r="AC92" s="8"/>
      <c r="AD92" s="8"/>
      <c r="AE92" s="8"/>
      <c r="AG92" s="37"/>
      <c r="AH92" s="37"/>
      <c r="AI92" s="9"/>
      <c r="AJ92" s="8"/>
      <c r="AK92" s="8"/>
      <c r="AL92" s="8"/>
      <c r="AM92" s="8"/>
      <c r="AN92" s="8"/>
      <c r="AO92" s="8"/>
      <c r="AP92" s="8"/>
      <c r="AQ92" s="8"/>
      <c r="AS92" s="37"/>
      <c r="AT92" s="37"/>
      <c r="AU92" s="9"/>
      <c r="AV92" s="8"/>
      <c r="AW92" s="8"/>
      <c r="AX92" s="8"/>
      <c r="AY92" s="8"/>
      <c r="AZ92" s="8"/>
      <c r="BA92" s="8"/>
      <c r="BB92" s="8"/>
      <c r="BC92" s="8"/>
    </row>
    <row r="93" spans="1:55" x14ac:dyDescent="0.25">
      <c r="A93" s="46">
        <v>75.2</v>
      </c>
      <c r="B93" s="48" t="b">
        <v>1</v>
      </c>
      <c r="U93" s="37"/>
      <c r="V93" s="37"/>
      <c r="W93" s="9"/>
      <c r="X93" s="8"/>
      <c r="Y93" s="8"/>
      <c r="Z93" s="8"/>
      <c r="AA93" s="8"/>
      <c r="AB93" s="8"/>
      <c r="AC93" s="8"/>
      <c r="AD93" s="8"/>
      <c r="AE93" s="8"/>
      <c r="AG93" s="37"/>
      <c r="AH93" s="37"/>
      <c r="AI93" s="9"/>
      <c r="AJ93" s="8"/>
      <c r="AK93" s="8"/>
      <c r="AL93" s="8"/>
      <c r="AM93" s="8"/>
      <c r="AN93" s="8"/>
      <c r="AO93" s="8"/>
      <c r="AP93" s="8"/>
      <c r="AQ93" s="8"/>
      <c r="AS93" s="37"/>
      <c r="AT93" s="37"/>
      <c r="AU93" s="9"/>
      <c r="AV93" s="8"/>
      <c r="AW93" s="8"/>
      <c r="AX93" s="8"/>
      <c r="AY93" s="8"/>
      <c r="AZ93" s="8"/>
      <c r="BA93" s="8"/>
      <c r="BB93" s="8"/>
      <c r="BC93" s="8"/>
    </row>
    <row r="94" spans="1:55" x14ac:dyDescent="0.25">
      <c r="A94" s="46">
        <v>74.900000000000006</v>
      </c>
      <c r="B94" s="48" t="b">
        <v>1</v>
      </c>
      <c r="U94" s="37"/>
      <c r="V94" s="37"/>
      <c r="W94" s="9"/>
      <c r="X94" s="8"/>
      <c r="Y94" s="8"/>
      <c r="Z94" s="8"/>
      <c r="AA94" s="8"/>
      <c r="AB94" s="8"/>
      <c r="AC94" s="8"/>
      <c r="AD94" s="8"/>
      <c r="AE94" s="8"/>
      <c r="AG94" s="37"/>
      <c r="AH94" s="37"/>
      <c r="AI94" s="9"/>
      <c r="AJ94" s="8"/>
      <c r="AK94" s="8"/>
      <c r="AL94" s="8"/>
      <c r="AM94" s="8"/>
      <c r="AN94" s="8"/>
      <c r="AO94" s="8"/>
      <c r="AP94" s="8"/>
      <c r="AQ94" s="8"/>
      <c r="AS94" s="37"/>
      <c r="AT94" s="37"/>
      <c r="AU94" s="9"/>
      <c r="AV94" s="8"/>
      <c r="AW94" s="8"/>
      <c r="AX94" s="8"/>
      <c r="AY94" s="8"/>
      <c r="AZ94" s="8"/>
      <c r="BA94" s="8"/>
      <c r="BB94" s="8"/>
      <c r="BC94" s="8"/>
    </row>
    <row r="95" spans="1:55" x14ac:dyDescent="0.25">
      <c r="A95" s="46">
        <v>74.7</v>
      </c>
      <c r="B95" s="48" t="b">
        <v>1</v>
      </c>
      <c r="U95" s="37"/>
      <c r="V95" s="37"/>
      <c r="W95" s="9"/>
      <c r="X95" s="8"/>
      <c r="Y95" s="8"/>
      <c r="Z95" s="8"/>
      <c r="AA95" s="8"/>
      <c r="AB95" s="8"/>
      <c r="AC95" s="8"/>
      <c r="AD95" s="8"/>
      <c r="AE95" s="8"/>
      <c r="AG95" s="37"/>
      <c r="AH95" s="37"/>
      <c r="AI95" s="9"/>
      <c r="AJ95" s="8"/>
      <c r="AK95" s="8"/>
      <c r="AL95" s="8"/>
      <c r="AM95" s="8"/>
      <c r="AN95" s="8"/>
      <c r="AO95" s="8"/>
      <c r="AP95" s="8"/>
      <c r="AQ95" s="8"/>
      <c r="AS95" s="37"/>
      <c r="AT95" s="37"/>
      <c r="AU95" s="9"/>
      <c r="AV95" s="8"/>
      <c r="AW95" s="8"/>
      <c r="AX95" s="8"/>
      <c r="AY95" s="8"/>
      <c r="AZ95" s="8"/>
      <c r="BA95" s="8"/>
      <c r="BB95" s="8"/>
      <c r="BC95" s="8"/>
    </row>
    <row r="96" spans="1:55" x14ac:dyDescent="0.25">
      <c r="A96" s="46">
        <v>74.099999999999994</v>
      </c>
      <c r="B96" s="48" t="b">
        <v>1</v>
      </c>
      <c r="U96" s="37"/>
      <c r="V96" s="37"/>
      <c r="W96" s="9"/>
      <c r="X96" s="8"/>
      <c r="Y96" s="8"/>
      <c r="Z96" s="8"/>
      <c r="AA96" s="8"/>
      <c r="AB96" s="8"/>
      <c r="AC96" s="8"/>
      <c r="AD96" s="8"/>
      <c r="AE96" s="8"/>
      <c r="AG96" s="37"/>
      <c r="AH96" s="37"/>
      <c r="AI96" s="9"/>
      <c r="AJ96" s="8"/>
      <c r="AK96" s="8"/>
      <c r="AL96" s="8"/>
      <c r="AM96" s="8"/>
      <c r="AN96" s="8"/>
      <c r="AO96" s="8"/>
      <c r="AP96" s="8"/>
      <c r="AQ96" s="8"/>
      <c r="AS96" s="37"/>
      <c r="AT96" s="37"/>
      <c r="AU96" s="9"/>
      <c r="AV96" s="8"/>
      <c r="AW96" s="8"/>
      <c r="AX96" s="8"/>
      <c r="AY96" s="8"/>
      <c r="AZ96" s="8"/>
      <c r="BA96" s="8"/>
      <c r="BB96" s="8"/>
      <c r="BC96" s="8"/>
    </row>
    <row r="97" spans="1:55" x14ac:dyDescent="0.25">
      <c r="A97" s="46">
        <v>74.099999999999994</v>
      </c>
      <c r="B97" s="48" t="b">
        <v>1</v>
      </c>
      <c r="U97" s="37"/>
      <c r="V97" s="37"/>
      <c r="W97" s="9"/>
      <c r="X97" s="8"/>
      <c r="Y97" s="8"/>
      <c r="Z97" s="8"/>
      <c r="AA97" s="8"/>
      <c r="AB97" s="8"/>
      <c r="AC97" s="8"/>
      <c r="AD97" s="8"/>
      <c r="AE97" s="8"/>
      <c r="AG97" s="37"/>
      <c r="AH97" s="37"/>
      <c r="AI97" s="9"/>
      <c r="AJ97" s="8"/>
      <c r="AK97" s="8"/>
      <c r="AL97" s="8"/>
      <c r="AM97" s="8"/>
      <c r="AN97" s="8"/>
      <c r="AO97" s="8"/>
      <c r="AP97" s="8"/>
      <c r="AQ97" s="8"/>
      <c r="AS97" s="37"/>
      <c r="AT97" s="37"/>
      <c r="AU97" s="9"/>
      <c r="AV97" s="8"/>
      <c r="AW97" s="8"/>
      <c r="AX97" s="8"/>
      <c r="AY97" s="8"/>
      <c r="AZ97" s="8"/>
      <c r="BA97" s="8"/>
      <c r="BB97" s="8"/>
      <c r="BC97" s="8"/>
    </row>
    <row r="98" spans="1:55" x14ac:dyDescent="0.25">
      <c r="A98" s="46">
        <v>74</v>
      </c>
      <c r="B98" s="48" t="b">
        <v>1</v>
      </c>
      <c r="U98" s="37"/>
      <c r="V98" s="37"/>
      <c r="W98" s="9"/>
      <c r="X98" s="8"/>
      <c r="Y98" s="8"/>
      <c r="Z98" s="8"/>
      <c r="AA98" s="8"/>
      <c r="AB98" s="8"/>
      <c r="AC98" s="8"/>
      <c r="AD98" s="8"/>
      <c r="AE98" s="8"/>
      <c r="AG98" s="37"/>
      <c r="AH98" s="37"/>
      <c r="AI98" s="9"/>
      <c r="AJ98" s="8"/>
      <c r="AK98" s="8"/>
      <c r="AL98" s="8"/>
      <c r="AM98" s="8"/>
      <c r="AN98" s="8"/>
      <c r="AO98" s="8"/>
      <c r="AP98" s="8"/>
      <c r="AQ98" s="8"/>
      <c r="AS98" s="37"/>
      <c r="AT98" s="37"/>
      <c r="AU98" s="9"/>
      <c r="AV98" s="8"/>
      <c r="AW98" s="8"/>
      <c r="AX98" s="8"/>
      <c r="AY98" s="8"/>
      <c r="AZ98" s="8"/>
      <c r="BA98" s="8"/>
      <c r="BB98" s="8"/>
      <c r="BC98" s="8"/>
    </row>
    <row r="99" spans="1:55" x14ac:dyDescent="0.25">
      <c r="A99" s="46">
        <v>74.099999999999994</v>
      </c>
      <c r="B99" s="48" t="b">
        <v>1</v>
      </c>
      <c r="U99" s="37"/>
      <c r="V99" s="37"/>
      <c r="W99" s="9"/>
      <c r="X99" s="8"/>
      <c r="Y99" s="8"/>
      <c r="Z99" s="8"/>
      <c r="AA99" s="8"/>
      <c r="AB99" s="8"/>
      <c r="AC99" s="8"/>
      <c r="AD99" s="8"/>
      <c r="AE99" s="8"/>
      <c r="AG99" s="37"/>
      <c r="AH99" s="37"/>
      <c r="AI99" s="9"/>
      <c r="AJ99" s="8"/>
      <c r="AK99" s="8"/>
      <c r="AL99" s="8"/>
      <c r="AM99" s="8"/>
      <c r="AN99" s="8"/>
      <c r="AO99" s="8"/>
      <c r="AP99" s="8"/>
      <c r="AQ99" s="8"/>
      <c r="AS99" s="37"/>
      <c r="AT99" s="37"/>
      <c r="AU99" s="9"/>
      <c r="AV99" s="8"/>
      <c r="AW99" s="8"/>
      <c r="AX99" s="8"/>
      <c r="AY99" s="8"/>
      <c r="AZ99" s="8"/>
      <c r="BA99" s="8"/>
      <c r="BB99" s="8"/>
      <c r="BC99" s="8"/>
    </row>
    <row r="100" spans="1:55" x14ac:dyDescent="0.25">
      <c r="A100" s="46">
        <v>74.8</v>
      </c>
      <c r="B100" s="48" t="b">
        <v>1</v>
      </c>
      <c r="U100" s="37"/>
      <c r="V100" s="37"/>
      <c r="W100" s="9"/>
      <c r="X100" s="8"/>
      <c r="Y100" s="8"/>
      <c r="Z100" s="8"/>
      <c r="AA100" s="8"/>
      <c r="AB100" s="8"/>
      <c r="AC100" s="8"/>
      <c r="AD100" s="8"/>
      <c r="AE100" s="8"/>
      <c r="AG100" s="37"/>
      <c r="AH100" s="37"/>
      <c r="AI100" s="9"/>
      <c r="AJ100" s="8"/>
      <c r="AK100" s="8"/>
      <c r="AL100" s="8"/>
      <c r="AM100" s="8"/>
      <c r="AN100" s="8"/>
      <c r="AO100" s="8"/>
      <c r="AP100" s="8"/>
      <c r="AQ100" s="8"/>
      <c r="AS100" s="37"/>
      <c r="AT100" s="37"/>
      <c r="AU100" s="9"/>
      <c r="AV100" s="8"/>
      <c r="AW100" s="8"/>
      <c r="AX100" s="8"/>
      <c r="AY100" s="8"/>
      <c r="AZ100" s="8"/>
      <c r="BA100" s="8"/>
      <c r="BB100" s="8"/>
      <c r="BC100" s="8"/>
    </row>
    <row r="101" spans="1:55" x14ac:dyDescent="0.25">
      <c r="A101" s="46">
        <v>74.599999999999994</v>
      </c>
      <c r="B101" s="48" t="b">
        <v>1</v>
      </c>
      <c r="U101" s="37"/>
      <c r="V101" s="37"/>
      <c r="W101" s="9"/>
      <c r="X101" s="8"/>
      <c r="Y101" s="8"/>
      <c r="Z101" s="8"/>
      <c r="AA101" s="8"/>
      <c r="AB101" s="8"/>
      <c r="AC101" s="8"/>
      <c r="AD101" s="8"/>
      <c r="AE101" s="8"/>
      <c r="AG101" s="37"/>
      <c r="AH101" s="37"/>
      <c r="AI101" s="9"/>
      <c r="AJ101" s="8"/>
      <c r="AK101" s="8"/>
      <c r="AL101" s="8"/>
      <c r="AM101" s="8"/>
      <c r="AN101" s="8"/>
      <c r="AO101" s="8"/>
      <c r="AP101" s="8"/>
      <c r="AQ101" s="8"/>
      <c r="AS101" s="37"/>
      <c r="AT101" s="37"/>
      <c r="AU101" s="9"/>
      <c r="AV101" s="8"/>
      <c r="AW101" s="8"/>
      <c r="AX101" s="8"/>
      <c r="AY101" s="8"/>
      <c r="AZ101" s="8"/>
      <c r="BA101" s="8"/>
      <c r="BB101" s="8"/>
      <c r="BC101" s="8"/>
    </row>
    <row r="102" spans="1:55" x14ac:dyDescent="0.25">
      <c r="A102" s="46">
        <v>74.400000000000006</v>
      </c>
      <c r="B102" s="48" t="b">
        <v>1</v>
      </c>
      <c r="U102" s="37"/>
      <c r="V102" s="37"/>
      <c r="W102" s="9"/>
      <c r="X102" s="8"/>
      <c r="Y102" s="8"/>
      <c r="Z102" s="8"/>
      <c r="AA102" s="8"/>
      <c r="AB102" s="8"/>
      <c r="AC102" s="8"/>
      <c r="AD102" s="8"/>
      <c r="AE102" s="8"/>
      <c r="AG102" s="37"/>
      <c r="AH102" s="37"/>
      <c r="AI102" s="9"/>
      <c r="AJ102" s="8"/>
      <c r="AK102" s="8"/>
      <c r="AL102" s="8"/>
      <c r="AM102" s="8"/>
      <c r="AN102" s="8"/>
      <c r="AO102" s="8"/>
      <c r="AP102" s="8"/>
      <c r="AQ102" s="8"/>
      <c r="AS102" s="37"/>
      <c r="AT102" s="37"/>
      <c r="AU102" s="9"/>
      <c r="AV102" s="8"/>
      <c r="AW102" s="8"/>
      <c r="AX102" s="8"/>
      <c r="AY102" s="8"/>
      <c r="AZ102" s="8"/>
      <c r="BA102" s="8"/>
      <c r="BB102" s="8"/>
      <c r="BC102" s="8"/>
    </row>
    <row r="103" spans="1:55" x14ac:dyDescent="0.25">
      <c r="A103" s="46">
        <v>74.400000000000006</v>
      </c>
      <c r="B103" s="48" t="b">
        <v>1</v>
      </c>
      <c r="U103" s="37"/>
      <c r="V103" s="37"/>
      <c r="W103" s="9"/>
      <c r="X103" s="8"/>
      <c r="Y103" s="8"/>
      <c r="Z103" s="8"/>
      <c r="AA103" s="8"/>
      <c r="AB103" s="8"/>
      <c r="AC103" s="8"/>
      <c r="AD103" s="8"/>
      <c r="AE103" s="8"/>
      <c r="AG103" s="37"/>
      <c r="AH103" s="37"/>
      <c r="AI103" s="9"/>
      <c r="AJ103" s="8"/>
      <c r="AK103" s="8"/>
      <c r="AL103" s="8"/>
      <c r="AM103" s="8"/>
      <c r="AN103" s="8"/>
      <c r="AO103" s="8"/>
      <c r="AP103" s="8"/>
      <c r="AQ103" s="8"/>
      <c r="AS103" s="37"/>
      <c r="AT103" s="37"/>
      <c r="AU103" s="9"/>
      <c r="AV103" s="8"/>
      <c r="AW103" s="8"/>
      <c r="AX103" s="8"/>
      <c r="AY103" s="8"/>
      <c r="AZ103" s="8"/>
      <c r="BA103" s="8"/>
      <c r="BB103" s="8"/>
      <c r="BC103" s="8"/>
    </row>
    <row r="104" spans="1:55" x14ac:dyDescent="0.25">
      <c r="A104" s="46">
        <v>73.900000000000006</v>
      </c>
      <c r="B104" s="48" t="b">
        <v>1</v>
      </c>
      <c r="U104" s="37"/>
      <c r="V104" s="37"/>
      <c r="W104" s="9"/>
      <c r="X104" s="8"/>
      <c r="Y104" s="8"/>
      <c r="Z104" s="8"/>
      <c r="AA104" s="8"/>
      <c r="AB104" s="8"/>
      <c r="AC104" s="8"/>
      <c r="AD104" s="8"/>
      <c r="AE104" s="8"/>
      <c r="AG104" s="37"/>
      <c r="AH104" s="37"/>
      <c r="AI104" s="9"/>
      <c r="AJ104" s="8"/>
      <c r="AK104" s="8"/>
      <c r="AL104" s="8"/>
      <c r="AM104" s="8"/>
      <c r="AN104" s="8"/>
      <c r="AO104" s="8"/>
      <c r="AP104" s="8"/>
      <c r="AQ104" s="8"/>
      <c r="AS104" s="37"/>
      <c r="AT104" s="37"/>
      <c r="AU104" s="9"/>
      <c r="AV104" s="8"/>
      <c r="AW104" s="8"/>
      <c r="AX104" s="8"/>
      <c r="AY104" s="8"/>
      <c r="AZ104" s="8"/>
      <c r="BA104" s="8"/>
      <c r="BB104" s="8"/>
      <c r="BC104" s="8"/>
    </row>
    <row r="105" spans="1:55" x14ac:dyDescent="0.25">
      <c r="A105" s="46">
        <v>73.5</v>
      </c>
      <c r="B105" s="48" t="b">
        <v>1</v>
      </c>
      <c r="U105" s="37"/>
      <c r="V105" s="37"/>
      <c r="W105" s="9"/>
      <c r="X105" s="8"/>
      <c r="Y105" s="8"/>
      <c r="Z105" s="8"/>
      <c r="AA105" s="8"/>
      <c r="AB105" s="8"/>
      <c r="AC105" s="8"/>
      <c r="AD105" s="8"/>
      <c r="AE105" s="8"/>
      <c r="AG105" s="37"/>
      <c r="AH105" s="37"/>
      <c r="AI105" s="9"/>
      <c r="AJ105" s="8"/>
      <c r="AK105" s="8"/>
      <c r="AL105" s="8"/>
      <c r="AM105" s="8"/>
      <c r="AN105" s="8"/>
      <c r="AO105" s="8"/>
      <c r="AP105" s="8"/>
      <c r="AQ105" s="8"/>
      <c r="AS105" s="37"/>
      <c r="AT105" s="37"/>
      <c r="AU105" s="9"/>
      <c r="AV105" s="8"/>
      <c r="AW105" s="8"/>
      <c r="AX105" s="8"/>
      <c r="AY105" s="8"/>
      <c r="AZ105" s="8"/>
      <c r="BA105" s="8"/>
      <c r="BB105" s="8"/>
      <c r="BC105" s="8"/>
    </row>
    <row r="106" spans="1:55" x14ac:dyDescent="0.25">
      <c r="A106" s="46">
        <v>73.3</v>
      </c>
      <c r="B106" s="48" t="b">
        <v>1</v>
      </c>
      <c r="U106" s="37"/>
      <c r="V106" s="37"/>
      <c r="W106" s="9"/>
      <c r="X106" s="8"/>
      <c r="Y106" s="8"/>
      <c r="Z106" s="8"/>
      <c r="AA106" s="8"/>
      <c r="AB106" s="8"/>
      <c r="AC106" s="8"/>
      <c r="AD106" s="8"/>
      <c r="AE106" s="8"/>
      <c r="AG106" s="37"/>
      <c r="AH106" s="37"/>
      <c r="AI106" s="9"/>
      <c r="AJ106" s="8"/>
      <c r="AK106" s="8"/>
      <c r="AL106" s="8"/>
      <c r="AM106" s="8"/>
      <c r="AN106" s="8"/>
      <c r="AO106" s="8"/>
      <c r="AP106" s="8"/>
      <c r="AQ106" s="8"/>
      <c r="AS106" s="37"/>
      <c r="AT106" s="37"/>
      <c r="AU106" s="9"/>
      <c r="AV106" s="8"/>
      <c r="AW106" s="8"/>
      <c r="AX106" s="8"/>
      <c r="AY106" s="8"/>
      <c r="AZ106" s="8"/>
      <c r="BA106" s="8"/>
      <c r="BB106" s="8"/>
      <c r="BC106" s="8"/>
    </row>
    <row r="107" spans="1:55" x14ac:dyDescent="0.25">
      <c r="A107" s="46">
        <v>73.2</v>
      </c>
      <c r="B107" s="48" t="b">
        <v>1</v>
      </c>
      <c r="U107" s="37"/>
      <c r="V107" s="37"/>
      <c r="W107" s="9"/>
      <c r="X107" s="8"/>
      <c r="Y107" s="8"/>
      <c r="Z107" s="8"/>
      <c r="AA107" s="8"/>
      <c r="AB107" s="8"/>
      <c r="AC107" s="8"/>
      <c r="AD107" s="8"/>
      <c r="AE107" s="8"/>
      <c r="AG107" s="37"/>
      <c r="AH107" s="37"/>
      <c r="AI107" s="9"/>
      <c r="AJ107" s="8"/>
      <c r="AK107" s="8"/>
      <c r="AL107" s="8"/>
      <c r="AM107" s="8"/>
      <c r="AN107" s="8"/>
      <c r="AO107" s="8"/>
      <c r="AP107" s="8"/>
      <c r="AQ107" s="8"/>
      <c r="AS107" s="37"/>
      <c r="AT107" s="37"/>
      <c r="AU107" s="9"/>
      <c r="AV107" s="8"/>
      <c r="AW107" s="8"/>
      <c r="AX107" s="8"/>
      <c r="AY107" s="8"/>
      <c r="AZ107" s="8"/>
      <c r="BA107" s="8"/>
      <c r="BB107" s="8"/>
      <c r="BC107" s="8"/>
    </row>
    <row r="108" spans="1:55" x14ac:dyDescent="0.25">
      <c r="A108" s="46">
        <v>73.5</v>
      </c>
      <c r="B108" s="48" t="b">
        <v>1</v>
      </c>
      <c r="U108" s="37"/>
      <c r="V108" s="37"/>
      <c r="W108" s="9"/>
      <c r="X108" s="8"/>
      <c r="Y108" s="8"/>
      <c r="Z108" s="8"/>
      <c r="AA108" s="8"/>
      <c r="AB108" s="8"/>
      <c r="AC108" s="8"/>
      <c r="AD108" s="8"/>
      <c r="AE108" s="8"/>
      <c r="AG108" s="37"/>
      <c r="AH108" s="37"/>
      <c r="AI108" s="9"/>
      <c r="AJ108" s="8"/>
      <c r="AK108" s="8"/>
      <c r="AL108" s="8"/>
      <c r="AM108" s="8"/>
      <c r="AN108" s="8"/>
      <c r="AO108" s="8"/>
      <c r="AP108" s="8"/>
      <c r="AQ108" s="8"/>
      <c r="AS108" s="37"/>
      <c r="AT108" s="37"/>
      <c r="AU108" s="9"/>
      <c r="AV108" s="8"/>
      <c r="AW108" s="8"/>
      <c r="AX108" s="8"/>
      <c r="AY108" s="8"/>
      <c r="AZ108" s="8"/>
      <c r="BA108" s="8"/>
      <c r="BB108" s="8"/>
      <c r="BC108" s="8"/>
    </row>
    <row r="109" spans="1:55" x14ac:dyDescent="0.25">
      <c r="A109" s="46">
        <v>72.900000000000006</v>
      </c>
      <c r="B109" s="48" t="b">
        <v>1</v>
      </c>
      <c r="U109" s="37"/>
      <c r="V109" s="37"/>
      <c r="W109" s="9"/>
      <c r="X109" s="8"/>
      <c r="Y109" s="8"/>
      <c r="Z109" s="8"/>
      <c r="AA109" s="8"/>
      <c r="AB109" s="8"/>
      <c r="AC109" s="8"/>
      <c r="AD109" s="8"/>
      <c r="AE109" s="8"/>
      <c r="AG109" s="37"/>
      <c r="AH109" s="37"/>
      <c r="AI109" s="9"/>
      <c r="AJ109" s="8"/>
      <c r="AK109" s="8"/>
      <c r="AL109" s="8"/>
      <c r="AM109" s="8"/>
      <c r="AN109" s="8"/>
      <c r="AO109" s="8"/>
      <c r="AP109" s="8"/>
      <c r="AQ109" s="8"/>
      <c r="AS109" s="37"/>
      <c r="AT109" s="37"/>
      <c r="AU109" s="9"/>
      <c r="AV109" s="8"/>
      <c r="AW109" s="8"/>
      <c r="AX109" s="8"/>
      <c r="AY109" s="8"/>
      <c r="AZ109" s="8"/>
      <c r="BA109" s="8"/>
      <c r="BB109" s="8"/>
      <c r="BC109" s="8"/>
    </row>
    <row r="110" spans="1:55" x14ac:dyDescent="0.25">
      <c r="A110" s="46">
        <v>73</v>
      </c>
      <c r="B110" s="48" t="b">
        <v>1</v>
      </c>
      <c r="U110" s="37"/>
      <c r="V110" s="37"/>
      <c r="W110" s="9"/>
      <c r="X110" s="8"/>
      <c r="Y110" s="8"/>
      <c r="Z110" s="8"/>
      <c r="AA110" s="8"/>
      <c r="AB110" s="8"/>
      <c r="AC110" s="8"/>
      <c r="AD110" s="8"/>
      <c r="AE110" s="8"/>
      <c r="AG110" s="37"/>
      <c r="AH110" s="37"/>
      <c r="AI110" s="9"/>
      <c r="AJ110" s="8"/>
      <c r="AK110" s="8"/>
      <c r="AL110" s="8"/>
      <c r="AM110" s="8"/>
      <c r="AN110" s="8"/>
      <c r="AO110" s="8"/>
      <c r="AP110" s="8"/>
      <c r="AQ110" s="8"/>
      <c r="AS110" s="37"/>
      <c r="AT110" s="37"/>
      <c r="AU110" s="9"/>
      <c r="AV110" s="8"/>
      <c r="AW110" s="8"/>
      <c r="AX110" s="8"/>
      <c r="AY110" s="8"/>
      <c r="AZ110" s="8"/>
      <c r="BA110" s="8"/>
      <c r="BB110" s="8"/>
      <c r="BC110" s="8"/>
    </row>
    <row r="111" spans="1:55" x14ac:dyDescent="0.25">
      <c r="A111" s="46">
        <v>73</v>
      </c>
      <c r="B111" s="48" t="b">
        <v>1</v>
      </c>
      <c r="U111" s="37"/>
      <c r="V111" s="37"/>
      <c r="W111" s="9"/>
      <c r="X111" s="8"/>
      <c r="Y111" s="8"/>
      <c r="Z111" s="8"/>
      <c r="AA111" s="8"/>
      <c r="AB111" s="8"/>
      <c r="AC111" s="8"/>
      <c r="AD111" s="8"/>
      <c r="AE111" s="8"/>
      <c r="AG111" s="37"/>
      <c r="AH111" s="37"/>
      <c r="AI111" s="9"/>
      <c r="AJ111" s="8"/>
      <c r="AK111" s="8"/>
      <c r="AL111" s="8"/>
      <c r="AM111" s="8"/>
      <c r="AN111" s="8"/>
      <c r="AO111" s="8"/>
      <c r="AP111" s="8"/>
      <c r="AQ111" s="8"/>
      <c r="AS111" s="37"/>
      <c r="AT111" s="37"/>
      <c r="AU111" s="9"/>
      <c r="AV111" s="8"/>
      <c r="AW111" s="8"/>
      <c r="AX111" s="8"/>
      <c r="AY111" s="8"/>
      <c r="AZ111" s="8"/>
      <c r="BA111" s="8"/>
      <c r="BB111" s="8"/>
      <c r="BC111" s="8"/>
    </row>
    <row r="112" spans="1:55" x14ac:dyDescent="0.25">
      <c r="A112" s="46">
        <v>72.7</v>
      </c>
      <c r="B112" s="48" t="b">
        <v>1</v>
      </c>
      <c r="U112" s="37"/>
      <c r="V112" s="37"/>
      <c r="W112" s="9"/>
      <c r="X112" s="8"/>
      <c r="Y112" s="8"/>
      <c r="Z112" s="8"/>
      <c r="AA112" s="8"/>
      <c r="AB112" s="8"/>
      <c r="AC112" s="8"/>
      <c r="AD112" s="8"/>
      <c r="AE112" s="8"/>
      <c r="AG112" s="37"/>
      <c r="AH112" s="37"/>
      <c r="AI112" s="9"/>
      <c r="AJ112" s="8"/>
      <c r="AK112" s="8"/>
      <c r="AL112" s="8"/>
      <c r="AM112" s="8"/>
      <c r="AN112" s="8"/>
      <c r="AO112" s="8"/>
      <c r="AP112" s="8"/>
      <c r="AQ112" s="8"/>
      <c r="AS112" s="37"/>
      <c r="AT112" s="37"/>
      <c r="AU112" s="9"/>
      <c r="AV112" s="8"/>
      <c r="AW112" s="8"/>
      <c r="AX112" s="8"/>
      <c r="AY112" s="8"/>
      <c r="AZ112" s="8"/>
      <c r="BA112" s="8"/>
      <c r="BB112" s="8"/>
      <c r="BC112" s="8"/>
    </row>
    <row r="113" spans="1:55" x14ac:dyDescent="0.25">
      <c r="A113" s="46">
        <v>72.599999999999994</v>
      </c>
      <c r="B113" s="48" t="b">
        <v>1</v>
      </c>
      <c r="U113" s="37"/>
      <c r="V113" s="37"/>
      <c r="W113" s="9"/>
      <c r="X113" s="8"/>
      <c r="Y113" s="8"/>
      <c r="Z113" s="8"/>
      <c r="AA113" s="8"/>
      <c r="AB113" s="8"/>
      <c r="AC113" s="8"/>
      <c r="AD113" s="8"/>
      <c r="AE113" s="8"/>
      <c r="AG113" s="37"/>
      <c r="AH113" s="37"/>
      <c r="AI113" s="9"/>
      <c r="AJ113" s="8"/>
      <c r="AK113" s="8"/>
      <c r="AL113" s="8"/>
      <c r="AM113" s="8"/>
      <c r="AN113" s="8"/>
      <c r="AO113" s="8"/>
      <c r="AP113" s="8"/>
      <c r="AQ113" s="8"/>
      <c r="AS113" s="37"/>
      <c r="AT113" s="37"/>
      <c r="AU113" s="9"/>
      <c r="AV113" s="8"/>
      <c r="AW113" s="8"/>
      <c r="AX113" s="8"/>
      <c r="AY113" s="8"/>
      <c r="AZ113" s="8"/>
      <c r="BA113" s="8"/>
      <c r="BB113" s="8"/>
      <c r="BC113" s="8"/>
    </row>
    <row r="114" spans="1:55" x14ac:dyDescent="0.25">
      <c r="A114" s="46">
        <v>72.599999999999994</v>
      </c>
      <c r="B114" s="48" t="b">
        <v>1</v>
      </c>
      <c r="U114" s="37"/>
      <c r="V114" s="37"/>
      <c r="W114" s="9"/>
      <c r="X114" s="8"/>
      <c r="Y114" s="8"/>
      <c r="Z114" s="8"/>
      <c r="AA114" s="8"/>
      <c r="AB114" s="8"/>
      <c r="AC114" s="8"/>
      <c r="AD114" s="8"/>
      <c r="AE114" s="8"/>
      <c r="AG114" s="37"/>
      <c r="AH114" s="37"/>
      <c r="AI114" s="9"/>
      <c r="AJ114" s="8"/>
      <c r="AK114" s="8"/>
      <c r="AL114" s="8"/>
      <c r="AM114" s="8"/>
      <c r="AN114" s="8"/>
      <c r="AO114" s="8"/>
      <c r="AP114" s="8"/>
      <c r="AQ114" s="8"/>
      <c r="AS114" s="37"/>
      <c r="AT114" s="37"/>
      <c r="AU114" s="9"/>
      <c r="AV114" s="8"/>
      <c r="AW114" s="8"/>
      <c r="AX114" s="8"/>
      <c r="AY114" s="8"/>
      <c r="AZ114" s="8"/>
      <c r="BA114" s="8"/>
      <c r="BB114" s="8"/>
      <c r="BC114" s="8"/>
    </row>
    <row r="115" spans="1:55" x14ac:dyDescent="0.25">
      <c r="A115" s="46">
        <v>72</v>
      </c>
      <c r="B115" s="48" t="b">
        <v>1</v>
      </c>
      <c r="U115" s="37"/>
      <c r="V115" s="37"/>
      <c r="W115" s="9"/>
      <c r="X115" s="8"/>
      <c r="Y115" s="8"/>
      <c r="Z115" s="8"/>
      <c r="AA115" s="8"/>
      <c r="AB115" s="8"/>
      <c r="AC115" s="8"/>
      <c r="AD115" s="8"/>
      <c r="AE115" s="8"/>
      <c r="AG115" s="37"/>
      <c r="AH115" s="37"/>
      <c r="AI115" s="9"/>
      <c r="AJ115" s="8"/>
      <c r="AK115" s="8"/>
      <c r="AL115" s="8"/>
      <c r="AM115" s="8"/>
      <c r="AN115" s="8"/>
      <c r="AO115" s="8"/>
      <c r="AP115" s="8"/>
      <c r="AQ115" s="8"/>
      <c r="AS115" s="37"/>
      <c r="AT115" s="37"/>
      <c r="AU115" s="9"/>
      <c r="AV115" s="8"/>
      <c r="AW115" s="8"/>
      <c r="AX115" s="8"/>
      <c r="AY115" s="8"/>
      <c r="AZ115" s="8"/>
      <c r="BA115" s="8"/>
      <c r="BB115" s="8"/>
      <c r="BC115" s="8"/>
    </row>
    <row r="116" spans="1:55" x14ac:dyDescent="0.25">
      <c r="A116" s="46">
        <v>82.8</v>
      </c>
      <c r="B116" s="48" t="b">
        <v>1</v>
      </c>
      <c r="U116" s="37"/>
      <c r="V116" s="37"/>
      <c r="W116" s="9"/>
      <c r="X116" s="8"/>
      <c r="Y116" s="8"/>
      <c r="Z116" s="8"/>
      <c r="AA116" s="8"/>
      <c r="AB116" s="8"/>
      <c r="AC116" s="8"/>
      <c r="AD116" s="8"/>
      <c r="AE116" s="8"/>
      <c r="AG116" s="37"/>
      <c r="AH116" s="37"/>
      <c r="AI116" s="9"/>
      <c r="AJ116" s="8"/>
      <c r="AK116" s="8"/>
      <c r="AL116" s="8"/>
      <c r="AM116" s="8"/>
      <c r="AN116" s="8"/>
      <c r="AO116" s="8"/>
      <c r="AP116" s="8"/>
      <c r="AQ116" s="8"/>
      <c r="AS116" s="37"/>
      <c r="AT116" s="37"/>
      <c r="AU116" s="9"/>
      <c r="AV116" s="8"/>
      <c r="AW116" s="8"/>
      <c r="AX116" s="8"/>
      <c r="AY116" s="8"/>
      <c r="AZ116" s="8"/>
      <c r="BA116" s="8"/>
      <c r="BB116" s="8"/>
      <c r="BC116" s="8"/>
    </row>
    <row r="117" spans="1:55" x14ac:dyDescent="0.25">
      <c r="A117" s="46">
        <v>82.7</v>
      </c>
      <c r="B117" s="48" t="b">
        <v>1</v>
      </c>
      <c r="U117" s="37"/>
      <c r="V117" s="37"/>
      <c r="W117" s="9"/>
      <c r="X117" s="8"/>
      <c r="Y117" s="8"/>
      <c r="Z117" s="8"/>
      <c r="AA117" s="8"/>
      <c r="AB117" s="8"/>
      <c r="AC117" s="8"/>
      <c r="AD117" s="8"/>
      <c r="AE117" s="8"/>
      <c r="AG117" s="37"/>
      <c r="AH117" s="37"/>
      <c r="AI117" s="9"/>
      <c r="AJ117" s="8"/>
      <c r="AK117" s="8"/>
      <c r="AL117" s="8"/>
      <c r="AM117" s="8"/>
      <c r="AN117" s="8"/>
      <c r="AO117" s="8"/>
      <c r="AP117" s="8"/>
      <c r="AQ117" s="8"/>
      <c r="AS117" s="37"/>
      <c r="AT117" s="37"/>
      <c r="AU117" s="9"/>
      <c r="AV117" s="8"/>
      <c r="AW117" s="8"/>
      <c r="AX117" s="8"/>
      <c r="AY117" s="8"/>
      <c r="AZ117" s="8"/>
      <c r="BA117" s="8"/>
      <c r="BB117" s="8"/>
      <c r="BC117" s="8"/>
    </row>
    <row r="118" spans="1:55" x14ac:dyDescent="0.25">
      <c r="A118" s="46">
        <v>82.5</v>
      </c>
      <c r="B118" s="48" t="b">
        <v>1</v>
      </c>
      <c r="U118" s="37"/>
      <c r="V118" s="37"/>
      <c r="W118" s="9"/>
      <c r="X118" s="8"/>
      <c r="Y118" s="8"/>
      <c r="Z118" s="8"/>
      <c r="AA118" s="8"/>
      <c r="AB118" s="8"/>
      <c r="AC118" s="8"/>
      <c r="AD118" s="8"/>
      <c r="AE118" s="8"/>
      <c r="AG118" s="37"/>
      <c r="AH118" s="37"/>
      <c r="AI118" s="9"/>
      <c r="AJ118" s="8"/>
      <c r="AK118" s="8"/>
      <c r="AL118" s="8"/>
      <c r="AM118" s="8"/>
      <c r="AN118" s="8"/>
      <c r="AO118" s="8"/>
      <c r="AP118" s="8"/>
      <c r="AQ118" s="8"/>
      <c r="AS118" s="37"/>
      <c r="AT118" s="37"/>
      <c r="AU118" s="9"/>
      <c r="AV118" s="8"/>
      <c r="AW118" s="8"/>
      <c r="AX118" s="8"/>
      <c r="AY118" s="8"/>
      <c r="AZ118" s="8"/>
      <c r="BA118" s="8"/>
      <c r="BB118" s="8"/>
      <c r="BC118" s="8"/>
    </row>
    <row r="119" spans="1:55" x14ac:dyDescent="0.25">
      <c r="A119" s="46">
        <v>82.3</v>
      </c>
      <c r="B119" s="48" t="b">
        <v>1</v>
      </c>
      <c r="U119" s="37"/>
      <c r="V119" s="37"/>
      <c r="W119" s="9"/>
      <c r="X119" s="8"/>
      <c r="Y119" s="8"/>
      <c r="Z119" s="8"/>
      <c r="AA119" s="8"/>
      <c r="AB119" s="8"/>
      <c r="AC119" s="8"/>
      <c r="AD119" s="8"/>
      <c r="AE119" s="8"/>
      <c r="AG119" s="37"/>
      <c r="AH119" s="37"/>
      <c r="AI119" s="9"/>
      <c r="AJ119" s="8"/>
      <c r="AK119" s="8"/>
      <c r="AL119" s="8"/>
      <c r="AM119" s="8"/>
      <c r="AN119" s="8"/>
      <c r="AO119" s="8"/>
      <c r="AP119" s="8"/>
      <c r="AQ119" s="8"/>
      <c r="AS119" s="37"/>
      <c r="AT119" s="37"/>
      <c r="AU119" s="9"/>
      <c r="AV119" s="8"/>
      <c r="AW119" s="8"/>
      <c r="AX119" s="8"/>
      <c r="AY119" s="8"/>
      <c r="AZ119" s="8"/>
      <c r="BA119" s="8"/>
      <c r="BB119" s="8"/>
      <c r="BC119" s="8"/>
    </row>
    <row r="120" spans="1:55" x14ac:dyDescent="0.25">
      <c r="A120" s="46">
        <v>82</v>
      </c>
      <c r="B120" s="48" t="b">
        <v>1</v>
      </c>
      <c r="U120" s="37"/>
      <c r="V120" s="37"/>
      <c r="W120" s="9"/>
      <c r="X120" s="8"/>
      <c r="Y120" s="8"/>
      <c r="Z120" s="8"/>
      <c r="AA120" s="8"/>
      <c r="AB120" s="8"/>
      <c r="AC120" s="8"/>
      <c r="AD120" s="8"/>
      <c r="AE120" s="8"/>
      <c r="AG120" s="37"/>
      <c r="AH120" s="37"/>
      <c r="AI120" s="9"/>
      <c r="AJ120" s="8"/>
      <c r="AK120" s="8"/>
      <c r="AL120" s="8"/>
      <c r="AM120" s="8"/>
      <c r="AN120" s="8"/>
      <c r="AO120" s="8"/>
      <c r="AP120" s="8"/>
      <c r="AQ120" s="8"/>
      <c r="AS120" s="37"/>
      <c r="AT120" s="37"/>
      <c r="AU120" s="9"/>
      <c r="AV120" s="8"/>
      <c r="AW120" s="8"/>
      <c r="AX120" s="8"/>
      <c r="AY120" s="8"/>
      <c r="AZ120" s="8"/>
      <c r="BA120" s="8"/>
      <c r="BB120" s="8"/>
      <c r="BC120" s="8"/>
    </row>
    <row r="121" spans="1:55" x14ac:dyDescent="0.25">
      <c r="A121" s="46">
        <v>81.900000000000006</v>
      </c>
      <c r="B121" s="48" t="b">
        <v>1</v>
      </c>
      <c r="U121" s="37"/>
      <c r="V121" s="37"/>
      <c r="W121" s="9"/>
      <c r="X121" s="8"/>
      <c r="Y121" s="8"/>
      <c r="Z121" s="8"/>
      <c r="AA121" s="8"/>
      <c r="AB121" s="8"/>
      <c r="AC121" s="8"/>
      <c r="AD121" s="8"/>
      <c r="AE121" s="8"/>
      <c r="AG121" s="37"/>
      <c r="AH121" s="37"/>
      <c r="AI121" s="9"/>
      <c r="AJ121" s="8"/>
      <c r="AK121" s="8"/>
      <c r="AL121" s="8"/>
      <c r="AM121" s="8"/>
      <c r="AN121" s="8"/>
      <c r="AO121" s="8"/>
      <c r="AP121" s="8"/>
      <c r="AQ121" s="8"/>
      <c r="AS121" s="37"/>
      <c r="AT121" s="37"/>
      <c r="AU121" s="9"/>
      <c r="AV121" s="8"/>
      <c r="AW121" s="8"/>
      <c r="AX121" s="8"/>
      <c r="AY121" s="8"/>
      <c r="AZ121" s="8"/>
      <c r="BA121" s="8"/>
      <c r="BB121" s="8"/>
      <c r="BC121" s="8"/>
    </row>
    <row r="122" spans="1:55" x14ac:dyDescent="0.25">
      <c r="A122" s="46">
        <v>81.7</v>
      </c>
      <c r="B122" s="48" t="b">
        <v>1</v>
      </c>
      <c r="U122" s="37"/>
      <c r="V122" s="37"/>
      <c r="W122" s="9"/>
      <c r="X122" s="8"/>
      <c r="Y122" s="8"/>
      <c r="Z122" s="8"/>
      <c r="AA122" s="8"/>
      <c r="AB122" s="8"/>
      <c r="AC122" s="8"/>
      <c r="AD122" s="8"/>
      <c r="AE122" s="8"/>
      <c r="AG122" s="37"/>
      <c r="AH122" s="37"/>
      <c r="AI122" s="9"/>
      <c r="AJ122" s="8"/>
      <c r="AK122" s="8"/>
      <c r="AL122" s="8"/>
      <c r="AM122" s="8"/>
      <c r="AN122" s="8"/>
      <c r="AO122" s="8"/>
      <c r="AP122" s="8"/>
      <c r="AQ122" s="8"/>
      <c r="AS122" s="37"/>
      <c r="AT122" s="37"/>
      <c r="AU122" s="9"/>
      <c r="AV122" s="8"/>
      <c r="AW122" s="8"/>
      <c r="AX122" s="8"/>
      <c r="AY122" s="8"/>
      <c r="AZ122" s="8"/>
      <c r="BA122" s="8"/>
      <c r="BB122" s="8"/>
      <c r="BC122" s="8"/>
    </row>
    <row r="123" spans="1:55" x14ac:dyDescent="0.25">
      <c r="A123" s="46">
        <v>81.3</v>
      </c>
      <c r="B123" s="48" t="b">
        <v>1</v>
      </c>
      <c r="U123" s="37"/>
      <c r="V123" s="37"/>
      <c r="W123" s="9"/>
      <c r="X123" s="8"/>
      <c r="Y123" s="8"/>
      <c r="Z123" s="8"/>
      <c r="AA123" s="8"/>
      <c r="AB123" s="8"/>
      <c r="AC123" s="8"/>
      <c r="AD123" s="8"/>
      <c r="AE123" s="8"/>
      <c r="AG123" s="37"/>
      <c r="AH123" s="37"/>
      <c r="AI123" s="9"/>
      <c r="AJ123" s="8"/>
      <c r="AK123" s="8"/>
      <c r="AL123" s="8"/>
      <c r="AM123" s="8"/>
      <c r="AN123" s="8"/>
      <c r="AO123" s="8"/>
      <c r="AP123" s="8"/>
      <c r="AQ123" s="8"/>
      <c r="AS123" s="37"/>
      <c r="AT123" s="37"/>
      <c r="AU123" s="9"/>
      <c r="AV123" s="8"/>
      <c r="AW123" s="8"/>
      <c r="AX123" s="8"/>
      <c r="AY123" s="8"/>
      <c r="AZ123" s="8"/>
      <c r="BA123" s="8"/>
      <c r="BB123" s="8"/>
      <c r="BC123" s="8"/>
    </row>
    <row r="124" spans="1:55" x14ac:dyDescent="0.25">
      <c r="A124" s="46">
        <v>81.3</v>
      </c>
      <c r="B124" s="48" t="b">
        <v>1</v>
      </c>
      <c r="U124" s="37"/>
      <c r="V124" s="37"/>
      <c r="W124" s="9"/>
      <c r="X124" s="8"/>
      <c r="Y124" s="8"/>
      <c r="Z124" s="8"/>
      <c r="AA124" s="8"/>
      <c r="AB124" s="8"/>
      <c r="AC124" s="8"/>
      <c r="AD124" s="8"/>
      <c r="AE124" s="8"/>
      <c r="AG124" s="37"/>
      <c r="AH124" s="37"/>
      <c r="AI124" s="9"/>
      <c r="AJ124" s="8"/>
      <c r="AK124" s="8"/>
      <c r="AL124" s="8"/>
      <c r="AM124" s="8"/>
      <c r="AN124" s="8"/>
      <c r="AO124" s="8"/>
      <c r="AP124" s="8"/>
      <c r="AQ124" s="8"/>
      <c r="AS124" s="37"/>
      <c r="AT124" s="37"/>
      <c r="AU124" s="9"/>
      <c r="AV124" s="8"/>
      <c r="AW124" s="8"/>
      <c r="AX124" s="8"/>
      <c r="AY124" s="8"/>
      <c r="AZ124" s="8"/>
      <c r="BA124" s="8"/>
      <c r="BB124" s="8"/>
      <c r="BC124" s="8"/>
    </row>
    <row r="125" spans="1:55" x14ac:dyDescent="0.25">
      <c r="A125" s="46">
        <v>81.2</v>
      </c>
      <c r="B125" s="48" t="b">
        <v>1</v>
      </c>
      <c r="U125" s="37"/>
      <c r="V125" s="37"/>
      <c r="W125" s="9"/>
      <c r="X125" s="8"/>
      <c r="Y125" s="8"/>
      <c r="Z125" s="8"/>
      <c r="AA125" s="8"/>
      <c r="AB125" s="8"/>
      <c r="AC125" s="8"/>
      <c r="AD125" s="8"/>
      <c r="AE125" s="8"/>
      <c r="AG125" s="37"/>
      <c r="AH125" s="37"/>
      <c r="AI125" s="9"/>
      <c r="AJ125" s="8"/>
      <c r="AK125" s="8"/>
      <c r="AL125" s="8"/>
      <c r="AM125" s="8"/>
      <c r="AN125" s="8"/>
      <c r="AO125" s="8"/>
      <c r="AP125" s="8"/>
      <c r="AQ125" s="8"/>
      <c r="AS125" s="37"/>
      <c r="AT125" s="37"/>
      <c r="AU125" s="9"/>
      <c r="AV125" s="8"/>
      <c r="AW125" s="8"/>
      <c r="AX125" s="8"/>
      <c r="AY125" s="8"/>
      <c r="AZ125" s="8"/>
      <c r="BA125" s="8"/>
      <c r="BB125" s="8"/>
      <c r="BC125" s="8"/>
    </row>
    <row r="126" spans="1:55" x14ac:dyDescent="0.25">
      <c r="A126" s="46">
        <v>81</v>
      </c>
      <c r="B126" s="48" t="b">
        <v>1</v>
      </c>
      <c r="U126" s="37"/>
      <c r="V126" s="37"/>
      <c r="W126" s="9"/>
      <c r="X126" s="8"/>
      <c r="Y126" s="8"/>
      <c r="Z126" s="8"/>
      <c r="AA126" s="8"/>
      <c r="AB126" s="8"/>
      <c r="AC126" s="8"/>
      <c r="AD126" s="8"/>
      <c r="AE126" s="8"/>
      <c r="AG126" s="37"/>
      <c r="AH126" s="37"/>
      <c r="AI126" s="9"/>
      <c r="AJ126" s="8"/>
      <c r="AK126" s="8"/>
      <c r="AL126" s="8"/>
      <c r="AM126" s="8"/>
      <c r="AN126" s="8"/>
      <c r="AO126" s="8"/>
      <c r="AP126" s="8"/>
      <c r="AQ126" s="8"/>
      <c r="AS126" s="37"/>
      <c r="AT126" s="37"/>
      <c r="AU126" s="9"/>
      <c r="AV126" s="8"/>
      <c r="AW126" s="8"/>
      <c r="AX126" s="8"/>
      <c r="AY126" s="8"/>
      <c r="AZ126" s="8"/>
      <c r="BA126" s="8"/>
      <c r="BB126" s="8"/>
      <c r="BC126" s="8"/>
    </row>
    <row r="127" spans="1:55" x14ac:dyDescent="0.25">
      <c r="A127" s="46">
        <v>86</v>
      </c>
      <c r="B127" s="48" t="b">
        <v>1</v>
      </c>
      <c r="U127" s="37"/>
      <c r="V127" s="37"/>
      <c r="W127" s="9"/>
      <c r="X127" s="8"/>
      <c r="Y127" s="8"/>
      <c r="Z127" s="8"/>
      <c r="AA127" s="8"/>
      <c r="AB127" s="8"/>
      <c r="AC127" s="8"/>
      <c r="AD127" s="8"/>
      <c r="AE127" s="8"/>
      <c r="AG127" s="37"/>
      <c r="AH127" s="37"/>
      <c r="AI127" s="9"/>
      <c r="AJ127" s="8"/>
      <c r="AK127" s="8"/>
      <c r="AL127" s="8"/>
      <c r="AM127" s="8"/>
      <c r="AN127" s="8"/>
      <c r="AO127" s="8"/>
      <c r="AP127" s="8"/>
      <c r="AQ127" s="8"/>
      <c r="AS127" s="37"/>
      <c r="AT127" s="37"/>
      <c r="AU127" s="9"/>
      <c r="AV127" s="8"/>
      <c r="AW127" s="8"/>
      <c r="AX127" s="8"/>
      <c r="AY127" s="8"/>
      <c r="AZ127" s="8"/>
      <c r="BA127" s="8"/>
      <c r="BB127" s="8"/>
      <c r="BC127" s="8"/>
    </row>
    <row r="128" spans="1:55" x14ac:dyDescent="0.25">
      <c r="A128" s="46">
        <v>83</v>
      </c>
      <c r="B128" s="48" t="b">
        <v>1</v>
      </c>
      <c r="U128" s="37"/>
      <c r="V128" s="37"/>
      <c r="W128" s="9"/>
      <c r="X128" s="8"/>
      <c r="Y128" s="8"/>
      <c r="Z128" s="8"/>
      <c r="AA128" s="8"/>
      <c r="AB128" s="8"/>
      <c r="AC128" s="8"/>
      <c r="AD128" s="8"/>
      <c r="AE128" s="8"/>
      <c r="AG128" s="37"/>
      <c r="AH128" s="37"/>
      <c r="AI128" s="9"/>
      <c r="AJ128" s="8"/>
      <c r="AK128" s="8"/>
      <c r="AL128" s="8"/>
      <c r="AM128" s="8"/>
      <c r="AN128" s="8"/>
      <c r="AO128" s="8"/>
      <c r="AP128" s="8"/>
      <c r="AQ128" s="8"/>
      <c r="AS128" s="37"/>
      <c r="AT128" s="37"/>
      <c r="AU128" s="9"/>
      <c r="AV128" s="8"/>
      <c r="AW128" s="8"/>
      <c r="AX128" s="8"/>
      <c r="AY128" s="8"/>
      <c r="AZ128" s="8"/>
      <c r="BA128" s="8"/>
      <c r="BB128" s="8"/>
      <c r="BC128" s="8"/>
    </row>
    <row r="129" spans="1:55" x14ac:dyDescent="0.25">
      <c r="A129" s="46">
        <v>79.900000000000006</v>
      </c>
      <c r="B129" s="48" t="b">
        <v>1</v>
      </c>
      <c r="U129" s="37"/>
      <c r="V129" s="37"/>
      <c r="W129" s="9"/>
      <c r="X129" s="8"/>
      <c r="Y129" s="8"/>
      <c r="Z129" s="8"/>
      <c r="AA129" s="8"/>
      <c r="AB129" s="8"/>
      <c r="AC129" s="8"/>
      <c r="AD129" s="8"/>
      <c r="AE129" s="8"/>
      <c r="AG129" s="37"/>
      <c r="AH129" s="37"/>
      <c r="AI129" s="9"/>
      <c r="AJ129" s="8"/>
      <c r="AK129" s="8"/>
      <c r="AL129" s="8"/>
      <c r="AM129" s="8"/>
      <c r="AN129" s="8"/>
      <c r="AO129" s="8"/>
      <c r="AP129" s="8"/>
      <c r="AQ129" s="8"/>
      <c r="AS129" s="37"/>
      <c r="AT129" s="37"/>
      <c r="AU129" s="9"/>
      <c r="AV129" s="8"/>
      <c r="AW129" s="8"/>
      <c r="AX129" s="8"/>
      <c r="AY129" s="8"/>
      <c r="AZ129" s="8"/>
      <c r="BA129" s="8"/>
      <c r="BB129" s="8"/>
      <c r="BC129" s="8"/>
    </row>
    <row r="130" spans="1:55" x14ac:dyDescent="0.25">
      <c r="A130" s="46">
        <v>79.900000000000006</v>
      </c>
      <c r="B130" s="48" t="b">
        <v>1</v>
      </c>
      <c r="U130" s="37"/>
      <c r="V130" s="37"/>
      <c r="W130" s="9"/>
      <c r="X130" s="8"/>
      <c r="Y130" s="8"/>
      <c r="Z130" s="8"/>
      <c r="AA130" s="8"/>
      <c r="AB130" s="8"/>
      <c r="AC130" s="8"/>
      <c r="AD130" s="8"/>
      <c r="AE130" s="8"/>
      <c r="AG130" s="37"/>
      <c r="AH130" s="37"/>
      <c r="AI130" s="9"/>
      <c r="AJ130" s="8"/>
      <c r="AK130" s="8"/>
      <c r="AL130" s="8"/>
      <c r="AM130" s="8"/>
      <c r="AN130" s="8"/>
      <c r="AO130" s="8"/>
      <c r="AP130" s="8"/>
      <c r="AQ130" s="8"/>
      <c r="AS130" s="37"/>
      <c r="AT130" s="37"/>
      <c r="AU130" s="9"/>
      <c r="AV130" s="8"/>
      <c r="AW130" s="8"/>
      <c r="AX130" s="8"/>
      <c r="AY130" s="8"/>
      <c r="AZ130" s="8"/>
      <c r="BA130" s="8"/>
      <c r="BB130" s="8"/>
      <c r="BC130" s="8"/>
    </row>
    <row r="131" spans="1:55" x14ac:dyDescent="0.25">
      <c r="A131" s="46">
        <v>79.5</v>
      </c>
      <c r="B131" s="48" t="b">
        <v>1</v>
      </c>
      <c r="U131" s="37"/>
      <c r="V131" s="37"/>
      <c r="W131" s="9"/>
      <c r="X131" s="8"/>
      <c r="Y131" s="8"/>
      <c r="Z131" s="8"/>
      <c r="AA131" s="8"/>
      <c r="AB131" s="8"/>
      <c r="AC131" s="8"/>
      <c r="AD131" s="8"/>
      <c r="AE131" s="8"/>
      <c r="AG131" s="37"/>
      <c r="AH131" s="37"/>
      <c r="AI131" s="9"/>
      <c r="AJ131" s="8"/>
      <c r="AK131" s="8"/>
      <c r="AL131" s="8"/>
      <c r="AM131" s="8"/>
      <c r="AN131" s="8"/>
      <c r="AO131" s="8"/>
      <c r="AP131" s="8"/>
      <c r="AQ131" s="8"/>
      <c r="AS131" s="37"/>
      <c r="AT131" s="37"/>
      <c r="AU131" s="9"/>
      <c r="AV131" s="8"/>
      <c r="AW131" s="8"/>
      <c r="AX131" s="8"/>
      <c r="AY131" s="8"/>
      <c r="AZ131" s="8"/>
      <c r="BA131" s="8"/>
      <c r="BB131" s="8"/>
      <c r="BC131" s="8"/>
    </row>
    <row r="132" spans="1:55" x14ac:dyDescent="0.25">
      <c r="A132" s="46">
        <v>81.5</v>
      </c>
      <c r="B132" s="48" t="b">
        <v>1</v>
      </c>
      <c r="U132" s="37"/>
      <c r="V132" s="37"/>
      <c r="W132" s="9"/>
      <c r="X132" s="8"/>
      <c r="Y132" s="8"/>
      <c r="Z132" s="8"/>
      <c r="AA132" s="8"/>
      <c r="AB132" s="8"/>
      <c r="AC132" s="8"/>
      <c r="AD132" s="8"/>
      <c r="AE132" s="8"/>
      <c r="AG132" s="37"/>
      <c r="AH132" s="37"/>
      <c r="AI132" s="9"/>
      <c r="AJ132" s="8"/>
      <c r="AK132" s="8"/>
      <c r="AL132" s="8"/>
      <c r="AM132" s="8"/>
      <c r="AN132" s="8"/>
      <c r="AO132" s="8"/>
      <c r="AP132" s="8"/>
      <c r="AQ132" s="8"/>
      <c r="AS132" s="37"/>
      <c r="AT132" s="37"/>
      <c r="AU132" s="9"/>
      <c r="AV132" s="8"/>
      <c r="AW132" s="8"/>
      <c r="AX132" s="8"/>
      <c r="AY132" s="8"/>
      <c r="AZ132" s="8"/>
      <c r="BA132" s="8"/>
      <c r="BB132" s="8"/>
      <c r="BC132" s="8"/>
    </row>
    <row r="133" spans="1:55" x14ac:dyDescent="0.25">
      <c r="A133" s="46">
        <v>81.400000000000006</v>
      </c>
      <c r="B133" s="48" t="b">
        <v>1</v>
      </c>
      <c r="U133" s="37"/>
      <c r="V133" s="37"/>
      <c r="W133" s="9"/>
      <c r="X133" s="8"/>
      <c r="Y133" s="8"/>
      <c r="Z133" s="8"/>
      <c r="AA133" s="8"/>
      <c r="AB133" s="8"/>
      <c r="AC133" s="8"/>
      <c r="AD133" s="8"/>
      <c r="AE133" s="8"/>
      <c r="AG133" s="37"/>
      <c r="AH133" s="37"/>
      <c r="AI133" s="9"/>
      <c r="AJ133" s="8"/>
      <c r="AK133" s="8"/>
      <c r="AL133" s="8"/>
      <c r="AM133" s="8"/>
      <c r="AN133" s="8"/>
      <c r="AO133" s="8"/>
      <c r="AP133" s="8"/>
      <c r="AQ133" s="8"/>
      <c r="AS133" s="37"/>
      <c r="AT133" s="37"/>
      <c r="AU133" s="9"/>
      <c r="AV133" s="8"/>
      <c r="AW133" s="8"/>
      <c r="AX133" s="8"/>
      <c r="AY133" s="8"/>
      <c r="AZ133" s="8"/>
      <c r="BA133" s="8"/>
      <c r="BB133" s="8"/>
      <c r="BC133" s="8"/>
    </row>
    <row r="134" spans="1:55" x14ac:dyDescent="0.25">
      <c r="A134" s="46">
        <v>81.099999999999994</v>
      </c>
      <c r="B134" s="48" t="b">
        <v>1</v>
      </c>
      <c r="U134" s="37"/>
      <c r="V134" s="37"/>
      <c r="W134" s="9"/>
      <c r="X134" s="8"/>
      <c r="Y134" s="8"/>
      <c r="Z134" s="8"/>
      <c r="AA134" s="8"/>
      <c r="AB134" s="8"/>
      <c r="AC134" s="8"/>
      <c r="AD134" s="8"/>
      <c r="AE134" s="8"/>
      <c r="AG134" s="37"/>
      <c r="AH134" s="37"/>
      <c r="AI134" s="9"/>
      <c r="AJ134" s="8"/>
      <c r="AK134" s="8"/>
      <c r="AL134" s="8"/>
      <c r="AM134" s="8"/>
      <c r="AN134" s="8"/>
      <c r="AO134" s="8"/>
      <c r="AP134" s="8"/>
      <c r="AQ134" s="8"/>
      <c r="AS134" s="37"/>
      <c r="AT134" s="37"/>
      <c r="AU134" s="9"/>
      <c r="AV134" s="8"/>
      <c r="AW134" s="8"/>
      <c r="AX134" s="8"/>
      <c r="AY134" s="8"/>
      <c r="AZ134" s="8"/>
      <c r="BA134" s="8"/>
      <c r="BB134" s="8"/>
      <c r="BC134" s="8"/>
    </row>
    <row r="135" spans="1:55" x14ac:dyDescent="0.25">
      <c r="A135" s="46">
        <v>88</v>
      </c>
      <c r="B135" s="48" t="b">
        <v>1</v>
      </c>
      <c r="U135" s="37"/>
      <c r="V135" s="37"/>
      <c r="W135" s="9"/>
      <c r="X135" s="8"/>
      <c r="Y135" s="8"/>
      <c r="Z135" s="8"/>
      <c r="AA135" s="8"/>
      <c r="AB135" s="8"/>
      <c r="AC135" s="8"/>
      <c r="AD135" s="8"/>
      <c r="AE135" s="8"/>
      <c r="AG135" s="37"/>
      <c r="AH135" s="37"/>
      <c r="AI135" s="9"/>
      <c r="AJ135" s="8"/>
      <c r="AK135" s="8"/>
      <c r="AL135" s="8"/>
      <c r="AM135" s="8"/>
      <c r="AN135" s="8"/>
      <c r="AO135" s="8"/>
      <c r="AP135" s="8"/>
      <c r="AQ135" s="8"/>
      <c r="AS135" s="37"/>
      <c r="AT135" s="37"/>
      <c r="AU135" s="9"/>
      <c r="AV135" s="8"/>
      <c r="AW135" s="8"/>
      <c r="AX135" s="8"/>
      <c r="AY135" s="8"/>
      <c r="AZ135" s="8"/>
      <c r="BA135" s="8"/>
      <c r="BB135" s="8"/>
      <c r="BC135" s="8"/>
    </row>
    <row r="136" spans="1:55" x14ac:dyDescent="0.25">
      <c r="A136" s="46">
        <v>88</v>
      </c>
      <c r="B136" s="48" t="b">
        <v>1</v>
      </c>
      <c r="U136" s="37"/>
      <c r="V136" s="37"/>
      <c r="W136" s="9"/>
      <c r="X136" s="8"/>
      <c r="Y136" s="8"/>
      <c r="Z136" s="8"/>
      <c r="AA136" s="8"/>
      <c r="AB136" s="8"/>
      <c r="AC136" s="8"/>
      <c r="AD136" s="8"/>
      <c r="AE136" s="8"/>
      <c r="AG136" s="37"/>
      <c r="AH136" s="37"/>
      <c r="AI136" s="9"/>
      <c r="AJ136" s="8"/>
      <c r="AK136" s="8"/>
      <c r="AL136" s="8"/>
      <c r="AM136" s="8"/>
      <c r="AN136" s="8"/>
      <c r="AO136" s="8"/>
      <c r="AP136" s="8"/>
      <c r="AQ136" s="8"/>
      <c r="AS136" s="37"/>
      <c r="AT136" s="37"/>
      <c r="AU136" s="9"/>
      <c r="AV136" s="8"/>
      <c r="AW136" s="8"/>
      <c r="AX136" s="8"/>
      <c r="AY136" s="8"/>
      <c r="AZ136" s="8"/>
      <c r="BA136" s="8"/>
      <c r="BB136" s="8"/>
      <c r="BC136" s="8"/>
    </row>
    <row r="137" spans="1:55" x14ac:dyDescent="0.25">
      <c r="A137" s="46">
        <v>84</v>
      </c>
      <c r="B137" s="48" t="b">
        <v>1</v>
      </c>
      <c r="U137" s="37"/>
      <c r="V137" s="37"/>
      <c r="W137" s="9"/>
      <c r="X137" s="8"/>
      <c r="Y137" s="8"/>
      <c r="Z137" s="8"/>
      <c r="AA137" s="8"/>
      <c r="AB137" s="8"/>
      <c r="AC137" s="8"/>
      <c r="AD137" s="8"/>
      <c r="AE137" s="8"/>
      <c r="AG137" s="37"/>
      <c r="AH137" s="37"/>
      <c r="AI137" s="9"/>
      <c r="AJ137" s="8"/>
      <c r="AK137" s="8"/>
      <c r="AL137" s="8"/>
      <c r="AM137" s="8"/>
      <c r="AN137" s="8"/>
      <c r="AO137" s="8"/>
      <c r="AP137" s="8"/>
      <c r="AQ137" s="8"/>
      <c r="AS137" s="37"/>
      <c r="AT137" s="37"/>
      <c r="AU137" s="9"/>
      <c r="AV137" s="8"/>
      <c r="AW137" s="8"/>
      <c r="AX137" s="8"/>
      <c r="AY137" s="8"/>
      <c r="AZ137" s="8"/>
      <c r="BA137" s="8"/>
      <c r="BB137" s="8"/>
      <c r="BC137" s="8"/>
    </row>
    <row r="138" spans="1:55" x14ac:dyDescent="0.25">
      <c r="A138" s="46">
        <v>82</v>
      </c>
      <c r="B138" s="48" t="b">
        <v>1</v>
      </c>
      <c r="U138" s="37"/>
      <c r="V138" s="37"/>
      <c r="W138" s="9"/>
      <c r="X138" s="8"/>
      <c r="Y138" s="8"/>
      <c r="Z138" s="8"/>
      <c r="AA138" s="8"/>
      <c r="AB138" s="8"/>
      <c r="AC138" s="8"/>
      <c r="AD138" s="8"/>
      <c r="AE138" s="8"/>
      <c r="AG138" s="37"/>
      <c r="AH138" s="37"/>
      <c r="AI138" s="9"/>
      <c r="AJ138" s="8"/>
      <c r="AK138" s="8"/>
      <c r="AL138" s="8"/>
      <c r="AM138" s="8"/>
      <c r="AN138" s="8"/>
      <c r="AO138" s="8"/>
      <c r="AP138" s="8"/>
      <c r="AQ138" s="8"/>
      <c r="AS138" s="37"/>
      <c r="AT138" s="37"/>
      <c r="AU138" s="9"/>
      <c r="AV138" s="8"/>
      <c r="AW138" s="8"/>
      <c r="AX138" s="8"/>
      <c r="AY138" s="8"/>
      <c r="AZ138" s="8"/>
      <c r="BA138" s="8"/>
      <c r="BB138" s="8"/>
      <c r="BC138" s="8"/>
    </row>
    <row r="139" spans="1:55" x14ac:dyDescent="0.25">
      <c r="A139" s="46">
        <v>84</v>
      </c>
      <c r="B139" s="48" t="b">
        <v>1</v>
      </c>
      <c r="U139" s="37"/>
      <c r="V139" s="37"/>
      <c r="W139" s="9"/>
      <c r="X139" s="8"/>
      <c r="Y139" s="8"/>
      <c r="Z139" s="8"/>
      <c r="AA139" s="8"/>
      <c r="AB139" s="8"/>
      <c r="AC139" s="8"/>
      <c r="AD139" s="8"/>
      <c r="AE139" s="8"/>
      <c r="AG139" s="37"/>
      <c r="AH139" s="37"/>
      <c r="AI139" s="9"/>
      <c r="AJ139" s="8"/>
      <c r="AK139" s="8"/>
      <c r="AL139" s="8"/>
      <c r="AM139" s="8"/>
      <c r="AN139" s="8"/>
      <c r="AO139" s="8"/>
      <c r="AP139" s="8"/>
      <c r="AQ139" s="8"/>
      <c r="AS139" s="37"/>
      <c r="AT139" s="37"/>
      <c r="AU139" s="9"/>
      <c r="AV139" s="8"/>
      <c r="AW139" s="8"/>
      <c r="AX139" s="8"/>
      <c r="AY139" s="8"/>
      <c r="AZ139" s="8"/>
      <c r="BA139" s="8"/>
      <c r="BB139" s="8"/>
      <c r="BC139" s="8"/>
    </row>
    <row r="140" spans="1:55" x14ac:dyDescent="0.25">
      <c r="A140" s="46">
        <v>81</v>
      </c>
      <c r="B140" s="48" t="b">
        <v>1</v>
      </c>
      <c r="U140" s="37"/>
      <c r="V140" s="37"/>
      <c r="W140" s="9"/>
      <c r="X140" s="8"/>
      <c r="Y140" s="8"/>
      <c r="Z140" s="8"/>
      <c r="AA140" s="8"/>
      <c r="AB140" s="8"/>
      <c r="AC140" s="8"/>
      <c r="AD140" s="8"/>
      <c r="AE140" s="8"/>
      <c r="AG140" s="37"/>
      <c r="AH140" s="37"/>
      <c r="AI140" s="9"/>
      <c r="AJ140" s="8"/>
      <c r="AK140" s="8"/>
      <c r="AL140" s="8"/>
      <c r="AM140" s="8"/>
      <c r="AN140" s="8"/>
      <c r="AO140" s="8"/>
      <c r="AP140" s="8"/>
      <c r="AQ140" s="8"/>
      <c r="AS140" s="37"/>
      <c r="AT140" s="37"/>
      <c r="AU140" s="9"/>
      <c r="AV140" s="8"/>
      <c r="AW140" s="8"/>
      <c r="AX140" s="8"/>
      <c r="AY140" s="8"/>
      <c r="AZ140" s="8"/>
      <c r="BA140" s="8"/>
      <c r="BB140" s="8"/>
      <c r="BC140" s="8"/>
    </row>
    <row r="141" spans="1:55" x14ac:dyDescent="0.25">
      <c r="A141" s="46">
        <v>79.8</v>
      </c>
      <c r="B141" s="48" t="b">
        <v>1</v>
      </c>
      <c r="U141" s="37"/>
      <c r="V141" s="37"/>
      <c r="W141" s="9"/>
      <c r="X141" s="8"/>
      <c r="Y141" s="8"/>
      <c r="Z141" s="8"/>
      <c r="AA141" s="8"/>
      <c r="AB141" s="8"/>
      <c r="AC141" s="8"/>
      <c r="AD141" s="8"/>
      <c r="AE141" s="8"/>
      <c r="AG141" s="37"/>
      <c r="AH141" s="37"/>
      <c r="AI141" s="9"/>
      <c r="AJ141" s="8"/>
      <c r="AK141" s="8"/>
      <c r="AL141" s="8"/>
      <c r="AM141" s="8"/>
      <c r="AN141" s="8"/>
      <c r="AO141" s="8"/>
      <c r="AP141" s="8"/>
      <c r="AQ141" s="8"/>
      <c r="AS141" s="37"/>
      <c r="AT141" s="37"/>
      <c r="AU141" s="9"/>
      <c r="AV141" s="8"/>
      <c r="AW141" s="8"/>
      <c r="AX141" s="8"/>
      <c r="AY141" s="8"/>
      <c r="AZ141" s="8"/>
      <c r="BA141" s="8"/>
      <c r="BB141" s="8"/>
      <c r="BC141" s="8"/>
    </row>
    <row r="142" spans="1:55" x14ac:dyDescent="0.25">
      <c r="A142" s="46">
        <v>79.400000000000006</v>
      </c>
      <c r="B142" s="48" t="b">
        <v>1</v>
      </c>
      <c r="U142" s="37"/>
      <c r="V142" s="37"/>
      <c r="W142" s="9"/>
      <c r="X142" s="8"/>
      <c r="Y142" s="8"/>
      <c r="Z142" s="8"/>
      <c r="AA142" s="8"/>
      <c r="AB142" s="8"/>
      <c r="AC142" s="8"/>
      <c r="AD142" s="8"/>
      <c r="AE142" s="8"/>
      <c r="AG142" s="37"/>
      <c r="AH142" s="37"/>
      <c r="AI142" s="9"/>
      <c r="AJ142" s="8"/>
      <c r="AK142" s="8"/>
      <c r="AL142" s="8"/>
      <c r="AM142" s="8"/>
      <c r="AN142" s="8"/>
      <c r="AO142" s="8"/>
      <c r="AP142" s="8"/>
      <c r="AQ142" s="8"/>
      <c r="AS142" s="37"/>
      <c r="AT142" s="37"/>
      <c r="AU142" s="9"/>
      <c r="AV142" s="8"/>
      <c r="AW142" s="8"/>
      <c r="AX142" s="8"/>
      <c r="AY142" s="8"/>
      <c r="AZ142" s="8"/>
      <c r="BA142" s="8"/>
      <c r="BB142" s="8"/>
      <c r="BC142" s="8"/>
    </row>
    <row r="143" spans="1:55" x14ac:dyDescent="0.25">
      <c r="A143" s="46">
        <v>79.3</v>
      </c>
      <c r="B143" s="48" t="b">
        <v>1</v>
      </c>
      <c r="U143" s="37"/>
      <c r="V143" s="37"/>
      <c r="W143" s="9"/>
      <c r="X143" s="8"/>
      <c r="Y143" s="8"/>
      <c r="Z143" s="8"/>
      <c r="AA143" s="8"/>
      <c r="AB143" s="8"/>
      <c r="AC143" s="8"/>
      <c r="AD143" s="8"/>
      <c r="AE143" s="8"/>
      <c r="AG143" s="37"/>
      <c r="AH143" s="37"/>
      <c r="AI143" s="9"/>
      <c r="AJ143" s="8"/>
      <c r="AK143" s="8"/>
      <c r="AL143" s="8"/>
      <c r="AM143" s="8"/>
      <c r="AN143" s="8"/>
      <c r="AO143" s="8"/>
      <c r="AP143" s="8"/>
      <c r="AQ143" s="8"/>
      <c r="AS143" s="37"/>
      <c r="AT143" s="37"/>
      <c r="AU143" s="9"/>
      <c r="AV143" s="8"/>
      <c r="AW143" s="8"/>
      <c r="AX143" s="8"/>
      <c r="AY143" s="8"/>
      <c r="AZ143" s="8"/>
      <c r="BA143" s="8"/>
      <c r="BB143" s="8"/>
      <c r="BC143" s="8"/>
    </row>
    <row r="144" spans="1:55" x14ac:dyDescent="0.25">
      <c r="A144" s="46">
        <v>78.8</v>
      </c>
      <c r="B144" s="48" t="b">
        <v>1</v>
      </c>
      <c r="U144" s="37"/>
      <c r="V144" s="37"/>
      <c r="W144" s="9"/>
      <c r="X144" s="8"/>
      <c r="Y144" s="8"/>
      <c r="Z144" s="8"/>
      <c r="AA144" s="8"/>
      <c r="AB144" s="8"/>
      <c r="AC144" s="8"/>
      <c r="AD144" s="8"/>
      <c r="AE144" s="8"/>
      <c r="AG144" s="37"/>
      <c r="AH144" s="37"/>
      <c r="AI144" s="9"/>
      <c r="AJ144" s="8"/>
      <c r="AK144" s="8"/>
      <c r="AL144" s="8"/>
      <c r="AM144" s="8"/>
      <c r="AN144" s="8"/>
      <c r="AO144" s="8"/>
      <c r="AP144" s="8"/>
      <c r="AQ144" s="8"/>
      <c r="AS144" s="37"/>
      <c r="AT144" s="37"/>
      <c r="AU144" s="9"/>
      <c r="AV144" s="8"/>
      <c r="AW144" s="8"/>
      <c r="AX144" s="8"/>
      <c r="AY144" s="8"/>
      <c r="AZ144" s="8"/>
      <c r="BA144" s="8"/>
      <c r="BB144" s="8"/>
      <c r="BC144" s="8"/>
    </row>
    <row r="145" spans="1:55" x14ac:dyDescent="0.25">
      <c r="A145" s="46">
        <v>78.7</v>
      </c>
      <c r="B145" s="48" t="b">
        <v>1</v>
      </c>
      <c r="U145" s="37"/>
      <c r="V145" s="37"/>
      <c r="W145" s="9"/>
      <c r="X145" s="8"/>
      <c r="Y145" s="8"/>
      <c r="Z145" s="8"/>
      <c r="AA145" s="8"/>
      <c r="AB145" s="8"/>
      <c r="AC145" s="8"/>
      <c r="AD145" s="8"/>
      <c r="AE145" s="8"/>
      <c r="AG145" s="37"/>
      <c r="AH145" s="37"/>
      <c r="AI145" s="9"/>
      <c r="AJ145" s="8"/>
      <c r="AK145" s="8"/>
      <c r="AL145" s="8"/>
      <c r="AM145" s="8"/>
      <c r="AN145" s="8"/>
      <c r="AO145" s="8"/>
      <c r="AP145" s="8"/>
      <c r="AQ145" s="8"/>
      <c r="AS145" s="37"/>
      <c r="AT145" s="37"/>
      <c r="AU145" s="9"/>
      <c r="AV145" s="8"/>
      <c r="AW145" s="8"/>
      <c r="AX145" s="8"/>
      <c r="AY145" s="8"/>
      <c r="AZ145" s="8"/>
      <c r="BA145" s="8"/>
      <c r="BB145" s="8"/>
      <c r="BC145" s="8"/>
    </row>
    <row r="146" spans="1:55" x14ac:dyDescent="0.25">
      <c r="A146" s="46">
        <v>78.599999999999994</v>
      </c>
      <c r="B146" s="48" t="b">
        <v>1</v>
      </c>
      <c r="U146" s="37"/>
      <c r="V146" s="37"/>
      <c r="W146" s="9"/>
      <c r="X146" s="8"/>
      <c r="Y146" s="8"/>
      <c r="Z146" s="8"/>
      <c r="AA146" s="8"/>
      <c r="AB146" s="8"/>
      <c r="AC146" s="8"/>
      <c r="AD146" s="8"/>
      <c r="AE146" s="8"/>
      <c r="AG146" s="37"/>
      <c r="AH146" s="37"/>
      <c r="AI146" s="9"/>
      <c r="AJ146" s="8"/>
      <c r="AK146" s="8"/>
      <c r="AL146" s="8"/>
      <c r="AM146" s="8"/>
      <c r="AN146" s="8"/>
      <c r="AO146" s="8"/>
      <c r="AP146" s="8"/>
      <c r="AQ146" s="8"/>
      <c r="AS146" s="37"/>
      <c r="AT146" s="37"/>
      <c r="AU146" s="9"/>
      <c r="AV146" s="8"/>
      <c r="AW146" s="8"/>
      <c r="AX146" s="8"/>
      <c r="AY146" s="8"/>
      <c r="AZ146" s="8"/>
      <c r="BA146" s="8"/>
      <c r="BB146" s="8"/>
      <c r="BC146" s="8"/>
    </row>
    <row r="147" spans="1:55" x14ac:dyDescent="0.25">
      <c r="A147" s="46">
        <v>78.099999999999994</v>
      </c>
      <c r="B147" s="48" t="b">
        <v>1</v>
      </c>
      <c r="U147" s="37"/>
      <c r="V147" s="37"/>
      <c r="W147" s="9"/>
      <c r="X147" s="8"/>
      <c r="Y147" s="8"/>
      <c r="Z147" s="8"/>
      <c r="AA147" s="8"/>
      <c r="AB147" s="8"/>
      <c r="AC147" s="8"/>
      <c r="AD147" s="8"/>
      <c r="AE147" s="8"/>
      <c r="AG147" s="37"/>
      <c r="AH147" s="37"/>
      <c r="AI147" s="9"/>
      <c r="AJ147" s="8"/>
      <c r="AK147" s="8"/>
      <c r="AL147" s="8"/>
      <c r="AM147" s="8"/>
      <c r="AN147" s="8"/>
      <c r="AO147" s="8"/>
      <c r="AP147" s="8"/>
      <c r="AQ147" s="8"/>
      <c r="AS147" s="37"/>
      <c r="AT147" s="37"/>
      <c r="AU147" s="9"/>
      <c r="AV147" s="8"/>
      <c r="AW147" s="8"/>
      <c r="AX147" s="8"/>
      <c r="AY147" s="8"/>
      <c r="AZ147" s="8"/>
      <c r="BA147" s="8"/>
      <c r="BB147" s="8"/>
      <c r="BC147" s="8"/>
    </row>
    <row r="148" spans="1:55" x14ac:dyDescent="0.25">
      <c r="A148" s="46">
        <v>72.7</v>
      </c>
      <c r="B148" s="48" t="b">
        <v>1</v>
      </c>
      <c r="U148" s="37"/>
      <c r="V148" s="37"/>
      <c r="W148" s="9"/>
      <c r="X148" s="8"/>
      <c r="Y148" s="8"/>
      <c r="Z148" s="8"/>
      <c r="AA148" s="8"/>
      <c r="AB148" s="8"/>
      <c r="AC148" s="8"/>
      <c r="AD148" s="8"/>
      <c r="AE148" s="8"/>
      <c r="AG148" s="37"/>
      <c r="AH148" s="37"/>
      <c r="AI148" s="9"/>
      <c r="AJ148" s="8"/>
      <c r="AK148" s="8"/>
      <c r="AL148" s="8"/>
      <c r="AM148" s="8"/>
      <c r="AN148" s="8"/>
      <c r="AO148" s="8"/>
      <c r="AP148" s="8"/>
      <c r="AQ148" s="8"/>
      <c r="AS148" s="37"/>
      <c r="AT148" s="37"/>
      <c r="AU148" s="9"/>
      <c r="AV148" s="8"/>
      <c r="AW148" s="8"/>
      <c r="AX148" s="8"/>
      <c r="AY148" s="8"/>
      <c r="AZ148" s="8"/>
      <c r="BA148" s="8"/>
      <c r="BB148" s="8"/>
      <c r="BC148" s="8"/>
    </row>
    <row r="149" spans="1:55" x14ac:dyDescent="0.25">
      <c r="A149" s="46">
        <v>72.5</v>
      </c>
      <c r="B149" s="48" t="b">
        <v>1</v>
      </c>
      <c r="U149" s="37"/>
      <c r="V149" s="37"/>
      <c r="W149" s="9"/>
      <c r="X149" s="8"/>
      <c r="Y149" s="8"/>
      <c r="Z149" s="8"/>
      <c r="AA149" s="8"/>
      <c r="AB149" s="8"/>
      <c r="AC149" s="8"/>
      <c r="AD149" s="8"/>
      <c r="AE149" s="8"/>
      <c r="AG149" s="37"/>
      <c r="AH149" s="37"/>
      <c r="AI149" s="9"/>
      <c r="AJ149" s="8"/>
      <c r="AK149" s="8"/>
      <c r="AL149" s="8"/>
      <c r="AM149" s="8"/>
      <c r="AN149" s="8"/>
      <c r="AO149" s="8"/>
      <c r="AP149" s="8"/>
      <c r="AQ149" s="8"/>
      <c r="AS149" s="37"/>
      <c r="AT149" s="37"/>
      <c r="AU149" s="9"/>
      <c r="AV149" s="8"/>
      <c r="AW149" s="8"/>
      <c r="AX149" s="8"/>
      <c r="AY149" s="8"/>
      <c r="AZ149" s="8"/>
      <c r="BA149" s="8"/>
      <c r="BB149" s="8"/>
      <c r="BC149" s="8"/>
    </row>
    <row r="150" spans="1:55" x14ac:dyDescent="0.25">
      <c r="A150" s="46">
        <v>72.2</v>
      </c>
      <c r="B150" s="48" t="b">
        <v>1</v>
      </c>
      <c r="U150" s="37"/>
      <c r="V150" s="37"/>
      <c r="W150" s="9"/>
      <c r="X150" s="8"/>
      <c r="Y150" s="8"/>
      <c r="Z150" s="8"/>
      <c r="AA150" s="8"/>
      <c r="AB150" s="8"/>
      <c r="AC150" s="8"/>
      <c r="AD150" s="8"/>
      <c r="AE150" s="8"/>
      <c r="AG150" s="37"/>
      <c r="AH150" s="37"/>
      <c r="AI150" s="9"/>
      <c r="AJ150" s="8"/>
      <c r="AK150" s="8"/>
      <c r="AL150" s="8"/>
      <c r="AM150" s="8"/>
      <c r="AN150" s="8"/>
      <c r="AO150" s="8"/>
      <c r="AP150" s="8"/>
      <c r="AQ150" s="8"/>
      <c r="AS150" s="37"/>
      <c r="AT150" s="37"/>
      <c r="AU150" s="9"/>
      <c r="AV150" s="8"/>
      <c r="AW150" s="8"/>
      <c r="AX150" s="8"/>
      <c r="AY150" s="8"/>
      <c r="AZ150" s="8"/>
      <c r="BA150" s="8"/>
      <c r="BB150" s="8"/>
      <c r="BC150" s="8"/>
    </row>
    <row r="151" spans="1:55" x14ac:dyDescent="0.25">
      <c r="A151" s="46">
        <v>71.900000000000006</v>
      </c>
      <c r="B151" s="48" t="b">
        <v>1</v>
      </c>
      <c r="U151" s="37"/>
      <c r="V151" s="37"/>
      <c r="W151" s="9"/>
      <c r="X151" s="8"/>
      <c r="Y151" s="8"/>
      <c r="Z151" s="8"/>
      <c r="AA151" s="8"/>
      <c r="AB151" s="8"/>
      <c r="AC151" s="8"/>
      <c r="AD151" s="8"/>
      <c r="AE151" s="8"/>
      <c r="AG151" s="37"/>
      <c r="AH151" s="37"/>
      <c r="AI151" s="9"/>
      <c r="AJ151" s="8"/>
      <c r="AK151" s="8"/>
      <c r="AL151" s="8"/>
      <c r="AM151" s="8"/>
      <c r="AN151" s="8"/>
      <c r="AO151" s="8"/>
      <c r="AP151" s="8"/>
      <c r="AQ151" s="8"/>
      <c r="AS151" s="37"/>
      <c r="AT151" s="37"/>
      <c r="AU151" s="9"/>
      <c r="AV151" s="8"/>
      <c r="AW151" s="8"/>
      <c r="AX151" s="8"/>
      <c r="AY151" s="8"/>
      <c r="AZ151" s="8"/>
      <c r="BA151" s="8"/>
      <c r="BB151" s="8"/>
      <c r="BC151" s="8"/>
    </row>
    <row r="152" spans="1:55" x14ac:dyDescent="0.25">
      <c r="A152" s="46">
        <v>71.599999999999994</v>
      </c>
      <c r="B152" s="48" t="b">
        <v>1</v>
      </c>
      <c r="U152" s="37"/>
      <c r="V152" s="37"/>
      <c r="W152" s="9"/>
      <c r="X152" s="8"/>
      <c r="Y152" s="8"/>
      <c r="Z152" s="8"/>
      <c r="AA152" s="8"/>
      <c r="AB152" s="8"/>
      <c r="AC152" s="8"/>
      <c r="AD152" s="8"/>
      <c r="AE152" s="8"/>
      <c r="AG152" s="37"/>
      <c r="AH152" s="37"/>
      <c r="AI152" s="9"/>
      <c r="AJ152" s="8"/>
      <c r="AK152" s="8"/>
      <c r="AL152" s="8"/>
      <c r="AM152" s="8"/>
      <c r="AN152" s="8"/>
      <c r="AO152" s="8"/>
      <c r="AP152" s="8"/>
      <c r="AQ152" s="8"/>
      <c r="AS152" s="37"/>
      <c r="AT152" s="37"/>
      <c r="AU152" s="9"/>
      <c r="AV152" s="8"/>
      <c r="AW152" s="8"/>
      <c r="AX152" s="8"/>
      <c r="AY152" s="8"/>
      <c r="AZ152" s="8"/>
      <c r="BA152" s="8"/>
      <c r="BB152" s="8"/>
      <c r="BC152" s="8"/>
    </row>
    <row r="153" spans="1:55" x14ac:dyDescent="0.25">
      <c r="A153" s="46">
        <v>71.099999999999994</v>
      </c>
      <c r="B153" s="48" t="b">
        <v>1</v>
      </c>
      <c r="U153" s="37"/>
      <c r="V153" s="37"/>
      <c r="W153" s="9"/>
      <c r="X153" s="8"/>
      <c r="Y153" s="8"/>
      <c r="Z153" s="8"/>
      <c r="AA153" s="8"/>
      <c r="AB153" s="8"/>
      <c r="AC153" s="8"/>
      <c r="AD153" s="8"/>
      <c r="AE153" s="8"/>
      <c r="AG153" s="37"/>
      <c r="AH153" s="37"/>
      <c r="AI153" s="9"/>
      <c r="AJ153" s="8"/>
      <c r="AK153" s="8"/>
      <c r="AL153" s="8"/>
      <c r="AM153" s="8"/>
      <c r="AN153" s="8"/>
      <c r="AO153" s="8"/>
      <c r="AP153" s="8"/>
      <c r="AQ153" s="8"/>
      <c r="AS153" s="37"/>
      <c r="AT153" s="37"/>
      <c r="AU153" s="9"/>
      <c r="AV153" s="8"/>
      <c r="AW153" s="8"/>
      <c r="AX153" s="8"/>
      <c r="AY153" s="8"/>
      <c r="AZ153" s="8"/>
      <c r="BA153" s="8"/>
      <c r="BB153" s="8"/>
      <c r="BC153" s="8"/>
    </row>
    <row r="154" spans="1:55" x14ac:dyDescent="0.25">
      <c r="A154" s="46">
        <v>78</v>
      </c>
      <c r="B154" s="48" t="b">
        <v>1</v>
      </c>
      <c r="U154" s="37"/>
      <c r="V154" s="37"/>
      <c r="W154" s="9"/>
      <c r="X154" s="8"/>
      <c r="Y154" s="8"/>
      <c r="Z154" s="8"/>
      <c r="AA154" s="8"/>
      <c r="AB154" s="8"/>
      <c r="AC154" s="8"/>
      <c r="AD154" s="8"/>
      <c r="AE154" s="8"/>
      <c r="AG154" s="37"/>
      <c r="AH154" s="37"/>
      <c r="AI154" s="9"/>
      <c r="AJ154" s="8"/>
      <c r="AK154" s="8"/>
      <c r="AL154" s="8"/>
      <c r="AM154" s="8"/>
      <c r="AN154" s="8"/>
      <c r="AO154" s="8"/>
      <c r="AP154" s="8"/>
      <c r="AQ154" s="8"/>
      <c r="AS154" s="37"/>
      <c r="AT154" s="37"/>
      <c r="AU154" s="9"/>
      <c r="AV154" s="8"/>
      <c r="AW154" s="8"/>
      <c r="AX154" s="8"/>
      <c r="AY154" s="8"/>
      <c r="AZ154" s="8"/>
      <c r="BA154" s="8"/>
      <c r="BB154" s="8"/>
      <c r="BC154" s="8"/>
    </row>
    <row r="155" spans="1:55" x14ac:dyDescent="0.25">
      <c r="A155" s="46">
        <v>73</v>
      </c>
      <c r="B155" s="48" t="b">
        <v>1</v>
      </c>
      <c r="U155" s="37"/>
      <c r="V155" s="37"/>
      <c r="W155" s="9"/>
      <c r="X155" s="8"/>
      <c r="Y155" s="8"/>
      <c r="Z155" s="8"/>
      <c r="AA155" s="8"/>
      <c r="AB155" s="8"/>
      <c r="AC155" s="8"/>
      <c r="AD155" s="8"/>
      <c r="AE155" s="8"/>
      <c r="AG155" s="37"/>
      <c r="AH155" s="37"/>
      <c r="AI155" s="9"/>
      <c r="AJ155" s="8"/>
      <c r="AK155" s="8"/>
      <c r="AL155" s="8"/>
      <c r="AM155" s="8"/>
      <c r="AN155" s="8"/>
      <c r="AO155" s="8"/>
      <c r="AP155" s="8"/>
      <c r="AQ155" s="8"/>
      <c r="AS155" s="37"/>
      <c r="AT155" s="37"/>
      <c r="AU155" s="9"/>
      <c r="AV155" s="8"/>
      <c r="AW155" s="8"/>
      <c r="AX155" s="8"/>
      <c r="AY155" s="8"/>
      <c r="AZ155" s="8"/>
      <c r="BA155" s="8"/>
      <c r="BB155" s="8"/>
      <c r="BC155" s="8"/>
    </row>
    <row r="156" spans="1:55" x14ac:dyDescent="0.25">
      <c r="A156" s="46">
        <v>73</v>
      </c>
      <c r="B156" s="48" t="b">
        <v>1</v>
      </c>
      <c r="U156" s="37"/>
      <c r="V156" s="37"/>
      <c r="W156" s="9"/>
      <c r="X156" s="8"/>
      <c r="Y156" s="8"/>
      <c r="Z156" s="8"/>
      <c r="AA156" s="8"/>
      <c r="AB156" s="8"/>
      <c r="AC156" s="8"/>
      <c r="AD156" s="8"/>
      <c r="AE156" s="8"/>
      <c r="AG156" s="37"/>
      <c r="AH156" s="37"/>
      <c r="AI156" s="9"/>
      <c r="AJ156" s="8"/>
      <c r="AK156" s="8"/>
      <c r="AL156" s="8"/>
      <c r="AM156" s="8"/>
      <c r="AN156" s="8"/>
      <c r="AO156" s="8"/>
      <c r="AP156" s="8"/>
      <c r="AQ156" s="8"/>
      <c r="AS156" s="37"/>
      <c r="AT156" s="37"/>
      <c r="AU156" s="9"/>
      <c r="AV156" s="8"/>
      <c r="AW156" s="8"/>
      <c r="AX156" s="8"/>
      <c r="AY156" s="8"/>
      <c r="AZ156" s="8"/>
      <c r="BA156" s="8"/>
      <c r="BB156" s="8"/>
      <c r="BC156" s="8"/>
    </row>
    <row r="157" spans="1:55" x14ac:dyDescent="0.25">
      <c r="A157" s="46">
        <v>69.2</v>
      </c>
      <c r="B157" s="48" t="b">
        <v>1</v>
      </c>
      <c r="U157" s="37"/>
      <c r="V157" s="37"/>
      <c r="W157" s="9"/>
      <c r="X157" s="8"/>
      <c r="Y157" s="8"/>
      <c r="Z157" s="8"/>
      <c r="AA157" s="8"/>
      <c r="AB157" s="8"/>
      <c r="AC157" s="8"/>
      <c r="AD157" s="8"/>
      <c r="AE157" s="8"/>
      <c r="AG157" s="37"/>
      <c r="AH157" s="37"/>
      <c r="AI157" s="9"/>
      <c r="AJ157" s="8"/>
      <c r="AK157" s="8"/>
      <c r="AL157" s="8"/>
      <c r="AM157" s="8"/>
      <c r="AN157" s="8"/>
      <c r="AO157" s="8"/>
      <c r="AP157" s="8"/>
      <c r="AQ157" s="8"/>
      <c r="AS157" s="37"/>
      <c r="AT157" s="37"/>
      <c r="AU157" s="9"/>
      <c r="AV157" s="8"/>
      <c r="AW157" s="8"/>
      <c r="AX157" s="8"/>
      <c r="AY157" s="8"/>
      <c r="AZ157" s="8"/>
      <c r="BA157" s="8"/>
      <c r="BB157" s="8"/>
      <c r="BC157" s="8"/>
    </row>
    <row r="158" spans="1:55" x14ac:dyDescent="0.25">
      <c r="A158" s="46">
        <v>68.400000000000006</v>
      </c>
      <c r="B158" s="48" t="b">
        <v>1</v>
      </c>
      <c r="U158" s="37"/>
      <c r="V158" s="37"/>
      <c r="W158" s="9"/>
      <c r="X158" s="8"/>
      <c r="Y158" s="8"/>
      <c r="Z158" s="8"/>
      <c r="AA158" s="8"/>
      <c r="AB158" s="8"/>
      <c r="AC158" s="8"/>
      <c r="AD158" s="8"/>
      <c r="AE158" s="8"/>
      <c r="AG158" s="37"/>
      <c r="AH158" s="37"/>
      <c r="AI158" s="9"/>
      <c r="AJ158" s="8"/>
      <c r="AK158" s="8"/>
      <c r="AL158" s="8"/>
      <c r="AM158" s="8"/>
      <c r="AN158" s="8"/>
      <c r="AO158" s="8"/>
      <c r="AP158" s="8"/>
      <c r="AQ158" s="8"/>
      <c r="AS158" s="37"/>
      <c r="AT158" s="37"/>
      <c r="AU158" s="9"/>
      <c r="AV158" s="8"/>
      <c r="AW158" s="8"/>
      <c r="AX158" s="8"/>
      <c r="AY158" s="8"/>
      <c r="AZ158" s="8"/>
      <c r="BA158" s="8"/>
      <c r="BB158" s="8"/>
      <c r="BC158" s="8"/>
    </row>
    <row r="159" spans="1:55" x14ac:dyDescent="0.25">
      <c r="A159" s="46">
        <v>68.400000000000006</v>
      </c>
      <c r="B159" s="48" t="b">
        <v>1</v>
      </c>
      <c r="U159" s="37"/>
      <c r="V159" s="37"/>
      <c r="W159" s="9"/>
      <c r="X159" s="8"/>
      <c r="Y159" s="8"/>
      <c r="Z159" s="8"/>
      <c r="AA159" s="8"/>
      <c r="AB159" s="8"/>
      <c r="AC159" s="8"/>
      <c r="AD159" s="8"/>
      <c r="AE159" s="8"/>
      <c r="AG159" s="37"/>
      <c r="AH159" s="37"/>
      <c r="AI159" s="9"/>
      <c r="AJ159" s="8"/>
      <c r="AK159" s="8"/>
      <c r="AL159" s="8"/>
      <c r="AM159" s="8"/>
      <c r="AN159" s="8"/>
      <c r="AO159" s="8"/>
      <c r="AP159" s="8"/>
      <c r="AQ159" s="8"/>
      <c r="AS159" s="37"/>
      <c r="AT159" s="37"/>
      <c r="AU159" s="9"/>
      <c r="AV159" s="8"/>
      <c r="AW159" s="8"/>
      <c r="AX159" s="8"/>
      <c r="AY159" s="8"/>
      <c r="AZ159" s="8"/>
      <c r="BA159" s="8"/>
      <c r="BB159" s="8"/>
      <c r="BC159" s="8"/>
    </row>
    <row r="160" spans="1:55" x14ac:dyDescent="0.25">
      <c r="A160" s="46">
        <v>67.8</v>
      </c>
      <c r="B160" s="48" t="b">
        <v>1</v>
      </c>
      <c r="U160" s="37"/>
      <c r="V160" s="37"/>
      <c r="W160" s="9"/>
      <c r="X160" s="8"/>
      <c r="Y160" s="8"/>
      <c r="Z160" s="8"/>
      <c r="AA160" s="8"/>
      <c r="AB160" s="8"/>
      <c r="AC160" s="8"/>
      <c r="AD160" s="8"/>
      <c r="AE160" s="8"/>
      <c r="AG160" s="37"/>
      <c r="AH160" s="37"/>
      <c r="AI160" s="9"/>
      <c r="AJ160" s="8"/>
      <c r="AK160" s="8"/>
      <c r="AL160" s="8"/>
      <c r="AM160" s="8"/>
      <c r="AN160" s="8"/>
      <c r="AO160" s="8"/>
      <c r="AP160" s="8"/>
      <c r="AQ160" s="8"/>
      <c r="AS160" s="37"/>
      <c r="AT160" s="37"/>
      <c r="AU160" s="9"/>
      <c r="AV160" s="8"/>
      <c r="AW160" s="8"/>
      <c r="AX160" s="8"/>
      <c r="AY160" s="8"/>
      <c r="AZ160" s="8"/>
      <c r="BA160" s="8"/>
      <c r="BB160" s="8"/>
      <c r="BC160" s="8"/>
    </row>
    <row r="161" spans="1:55" x14ac:dyDescent="0.25">
      <c r="A161" s="46">
        <v>67.8</v>
      </c>
      <c r="B161" s="48" t="b">
        <v>1</v>
      </c>
      <c r="U161" s="37"/>
      <c r="V161" s="37"/>
      <c r="W161" s="9"/>
      <c r="X161" s="8"/>
      <c r="Y161" s="8"/>
      <c r="Z161" s="8"/>
      <c r="AA161" s="8"/>
      <c r="AB161" s="8"/>
      <c r="AC161" s="8"/>
      <c r="AD161" s="8"/>
      <c r="AE161" s="8"/>
      <c r="AG161" s="37"/>
      <c r="AH161" s="37"/>
      <c r="AI161" s="9"/>
      <c r="AJ161" s="8"/>
      <c r="AK161" s="8"/>
      <c r="AL161" s="8"/>
      <c r="AM161" s="8"/>
      <c r="AN161" s="8"/>
      <c r="AO161" s="8"/>
      <c r="AP161" s="8"/>
      <c r="AQ161" s="8"/>
      <c r="AS161" s="37"/>
      <c r="AT161" s="37"/>
      <c r="AU161" s="9"/>
      <c r="AV161" s="8"/>
      <c r="AW161" s="8"/>
      <c r="AX161" s="8"/>
      <c r="AY161" s="8"/>
      <c r="AZ161" s="8"/>
      <c r="BA161" s="8"/>
      <c r="BB161" s="8"/>
      <c r="BC161" s="8"/>
    </row>
    <row r="162" spans="1:55" x14ac:dyDescent="0.25">
      <c r="A162" s="46">
        <v>67.5</v>
      </c>
      <c r="B162" s="48" t="b">
        <v>1</v>
      </c>
      <c r="U162" s="37"/>
      <c r="V162" s="37"/>
      <c r="W162" s="9"/>
      <c r="X162" s="8"/>
      <c r="Y162" s="8"/>
      <c r="Z162" s="8"/>
      <c r="AA162" s="8"/>
      <c r="AB162" s="8"/>
      <c r="AC162" s="8"/>
      <c r="AD162" s="8"/>
      <c r="AE162" s="8"/>
      <c r="AG162" s="37"/>
      <c r="AH162" s="37"/>
      <c r="AI162" s="9"/>
      <c r="AJ162" s="8"/>
      <c r="AK162" s="8"/>
      <c r="AL162" s="8"/>
      <c r="AM162" s="8"/>
      <c r="AN162" s="8"/>
      <c r="AO162" s="8"/>
      <c r="AP162" s="8"/>
      <c r="AQ162" s="8"/>
      <c r="AS162" s="37"/>
      <c r="AT162" s="37"/>
      <c r="AU162" s="9"/>
      <c r="AV162" s="8"/>
      <c r="AW162" s="8"/>
      <c r="AX162" s="8"/>
      <c r="AY162" s="8"/>
      <c r="AZ162" s="8"/>
      <c r="BA162" s="8"/>
      <c r="BB162" s="8"/>
      <c r="BC162" s="8"/>
    </row>
    <row r="163" spans="1:55" x14ac:dyDescent="0.25">
      <c r="A163" s="46">
        <v>66.599999999999994</v>
      </c>
      <c r="B163" s="48" t="b">
        <v>1</v>
      </c>
      <c r="U163" s="37"/>
      <c r="V163" s="37"/>
      <c r="W163" s="9"/>
      <c r="X163" s="8"/>
      <c r="Y163" s="8"/>
      <c r="Z163" s="8"/>
      <c r="AA163" s="8"/>
      <c r="AB163" s="8"/>
      <c r="AC163" s="8"/>
      <c r="AD163" s="8"/>
      <c r="AE163" s="8"/>
      <c r="AG163" s="37"/>
      <c r="AH163" s="37"/>
      <c r="AI163" s="9"/>
      <c r="AJ163" s="8"/>
      <c r="AK163" s="8"/>
      <c r="AL163" s="8"/>
      <c r="AM163" s="8"/>
      <c r="AN163" s="8"/>
      <c r="AO163" s="8"/>
      <c r="AP163" s="8"/>
      <c r="AQ163" s="8"/>
      <c r="AS163" s="37"/>
      <c r="AT163" s="37"/>
      <c r="AU163" s="9"/>
      <c r="AV163" s="8"/>
      <c r="AW163" s="8"/>
      <c r="AX163" s="8"/>
      <c r="AY163" s="8"/>
      <c r="AZ163" s="8"/>
      <c r="BA163" s="8"/>
      <c r="BB163" s="8"/>
      <c r="BC163" s="8"/>
    </row>
    <row r="164" spans="1:55" x14ac:dyDescent="0.25">
      <c r="A164" s="46">
        <v>76.099999999999994</v>
      </c>
      <c r="B164" s="48" t="b">
        <v>1</v>
      </c>
      <c r="U164" s="37"/>
      <c r="V164" s="37"/>
      <c r="W164" s="9"/>
      <c r="X164" s="8"/>
      <c r="Y164" s="8"/>
      <c r="Z164" s="8"/>
      <c r="AA164" s="8"/>
      <c r="AB164" s="8"/>
      <c r="AC164" s="8"/>
      <c r="AD164" s="8"/>
      <c r="AE164" s="8"/>
      <c r="AG164" s="37"/>
      <c r="AH164" s="37"/>
      <c r="AI164" s="9"/>
      <c r="AJ164" s="8"/>
      <c r="AK164" s="8"/>
      <c r="AL164" s="8"/>
      <c r="AM164" s="8"/>
      <c r="AN164" s="8"/>
      <c r="AO164" s="8"/>
      <c r="AP164" s="8"/>
      <c r="AQ164" s="8"/>
      <c r="AS164" s="37"/>
      <c r="AT164" s="37"/>
      <c r="AU164" s="9"/>
      <c r="AV164" s="8"/>
      <c r="AW164" s="8"/>
      <c r="AX164" s="8"/>
      <c r="AY164" s="8"/>
      <c r="AZ164" s="8"/>
      <c r="BA164" s="8"/>
      <c r="BB164" s="8"/>
      <c r="BC164" s="8"/>
    </row>
    <row r="165" spans="1:55" x14ac:dyDescent="0.25">
      <c r="A165" s="46">
        <v>75.400000000000006</v>
      </c>
      <c r="B165" s="48" t="b">
        <v>1</v>
      </c>
      <c r="U165" s="37"/>
      <c r="V165" s="37"/>
      <c r="W165" s="9"/>
      <c r="X165" s="8"/>
      <c r="Y165" s="8"/>
      <c r="Z165" s="8"/>
      <c r="AA165" s="8"/>
      <c r="AB165" s="8"/>
      <c r="AC165" s="8"/>
      <c r="AD165" s="8"/>
      <c r="AE165" s="8"/>
      <c r="AG165" s="37"/>
      <c r="AH165" s="37"/>
      <c r="AI165" s="9"/>
      <c r="AJ165" s="8"/>
      <c r="AK165" s="8"/>
      <c r="AL165" s="8"/>
      <c r="AM165" s="8"/>
      <c r="AN165" s="8"/>
      <c r="AO165" s="8"/>
      <c r="AP165" s="8"/>
      <c r="AQ165" s="8"/>
      <c r="AS165" s="37"/>
      <c r="AT165" s="37"/>
      <c r="AU165" s="9"/>
      <c r="AV165" s="8"/>
      <c r="AW165" s="8"/>
      <c r="AX165" s="8"/>
      <c r="AY165" s="8"/>
      <c r="AZ165" s="8"/>
      <c r="BA165" s="8"/>
      <c r="BB165" s="8"/>
      <c r="BC165" s="8"/>
    </row>
    <row r="166" spans="1:55" x14ac:dyDescent="0.25">
      <c r="A166" s="46">
        <v>74.8</v>
      </c>
      <c r="B166" s="48" t="b">
        <v>1</v>
      </c>
      <c r="U166" s="37"/>
      <c r="V166" s="37"/>
      <c r="W166" s="9"/>
      <c r="X166" s="8"/>
      <c r="Y166" s="8"/>
      <c r="Z166" s="8"/>
      <c r="AA166" s="8"/>
      <c r="AB166" s="8"/>
      <c r="AC166" s="8"/>
      <c r="AD166" s="8"/>
      <c r="AE166" s="8"/>
      <c r="AG166" s="37"/>
      <c r="AH166" s="37"/>
      <c r="AI166" s="9"/>
      <c r="AJ166" s="8"/>
      <c r="AK166" s="8"/>
      <c r="AL166" s="8"/>
      <c r="AM166" s="8"/>
      <c r="AN166" s="8"/>
      <c r="AO166" s="8"/>
      <c r="AP166" s="8"/>
      <c r="AQ166" s="8"/>
      <c r="AS166" s="37"/>
      <c r="AT166" s="37"/>
      <c r="AU166" s="9"/>
      <c r="AV166" s="8"/>
      <c r="AW166" s="8"/>
      <c r="AX166" s="8"/>
      <c r="AY166" s="8"/>
      <c r="AZ166" s="8"/>
      <c r="BA166" s="8"/>
      <c r="BB166" s="8"/>
      <c r="BC166" s="8"/>
    </row>
    <row r="167" spans="1:55" x14ac:dyDescent="0.25">
      <c r="A167" s="46">
        <v>74.900000000000006</v>
      </c>
      <c r="B167" s="48" t="b">
        <v>1</v>
      </c>
      <c r="U167" s="37"/>
      <c r="V167" s="37"/>
      <c r="W167" s="9"/>
      <c r="X167" s="8"/>
      <c r="Y167" s="8"/>
      <c r="Z167" s="8"/>
      <c r="AA167" s="8"/>
      <c r="AB167" s="8"/>
      <c r="AC167" s="8"/>
      <c r="AD167" s="8"/>
      <c r="AE167" s="8"/>
      <c r="AG167" s="37"/>
      <c r="AH167" s="37"/>
      <c r="AI167" s="9"/>
      <c r="AJ167" s="8"/>
      <c r="AK167" s="8"/>
      <c r="AL167" s="8"/>
      <c r="AM167" s="8"/>
      <c r="AN167" s="8"/>
      <c r="AO167" s="8"/>
      <c r="AP167" s="8"/>
      <c r="AQ167" s="8"/>
      <c r="AS167" s="37"/>
      <c r="AT167" s="37"/>
      <c r="AU167" s="9"/>
      <c r="AV167" s="8"/>
      <c r="AW167" s="8"/>
      <c r="AX167" s="8"/>
      <c r="AY167" s="8"/>
      <c r="AZ167" s="8"/>
      <c r="BA167" s="8"/>
      <c r="BB167" s="8"/>
      <c r="BC167" s="8"/>
    </row>
    <row r="168" spans="1:55" x14ac:dyDescent="0.25">
      <c r="A168" s="46">
        <v>75</v>
      </c>
      <c r="B168" s="48" t="b">
        <v>1</v>
      </c>
      <c r="U168" s="37"/>
      <c r="V168" s="37"/>
      <c r="W168" s="9"/>
      <c r="X168" s="8"/>
      <c r="Y168" s="8"/>
      <c r="Z168" s="8"/>
      <c r="AA168" s="8"/>
      <c r="AB168" s="8"/>
      <c r="AC168" s="8"/>
      <c r="AD168" s="8"/>
      <c r="AE168" s="8"/>
      <c r="AG168" s="37"/>
      <c r="AH168" s="37"/>
      <c r="AI168" s="9"/>
      <c r="AJ168" s="8"/>
      <c r="AK168" s="8"/>
      <c r="AL168" s="8"/>
      <c r="AM168" s="8"/>
      <c r="AN168" s="8"/>
      <c r="AO168" s="8"/>
      <c r="AP168" s="8"/>
      <c r="AQ168" s="8"/>
      <c r="AS168" s="37"/>
      <c r="AT168" s="37"/>
      <c r="AU168" s="9"/>
      <c r="AV168" s="8"/>
      <c r="AW168" s="8"/>
      <c r="AX168" s="8"/>
      <c r="AY168" s="8"/>
      <c r="AZ168" s="8"/>
      <c r="BA168" s="8"/>
      <c r="BB168" s="8"/>
      <c r="BC168" s="8"/>
    </row>
    <row r="169" spans="1:55" x14ac:dyDescent="0.25">
      <c r="A169" s="46">
        <v>75</v>
      </c>
      <c r="B169" s="48" t="b">
        <v>1</v>
      </c>
      <c r="U169" s="37"/>
      <c r="V169" s="37"/>
      <c r="W169" s="9"/>
      <c r="X169" s="8"/>
      <c r="Y169" s="8"/>
      <c r="Z169" s="8"/>
      <c r="AA169" s="8"/>
      <c r="AB169" s="8"/>
      <c r="AC169" s="8"/>
      <c r="AD169" s="8"/>
      <c r="AE169" s="8"/>
      <c r="AG169" s="37"/>
      <c r="AH169" s="37"/>
      <c r="AI169" s="9"/>
      <c r="AJ169" s="8"/>
      <c r="AK169" s="8"/>
      <c r="AL169" s="8"/>
      <c r="AM169" s="8"/>
      <c r="AN169" s="8"/>
      <c r="AO169" s="8"/>
      <c r="AP169" s="8"/>
      <c r="AQ169" s="8"/>
      <c r="AS169" s="37"/>
      <c r="AT169" s="37"/>
      <c r="AU169" s="9"/>
      <c r="AV169" s="8"/>
      <c r="AW169" s="8"/>
      <c r="AX169" s="8"/>
      <c r="AY169" s="8"/>
      <c r="AZ169" s="8"/>
      <c r="BA169" s="8"/>
      <c r="BB169" s="8"/>
      <c r="BC169" s="8"/>
    </row>
    <row r="170" spans="1:55" x14ac:dyDescent="0.25">
      <c r="A170" s="46">
        <v>74.599999999999994</v>
      </c>
      <c r="B170" s="48" t="b">
        <v>1</v>
      </c>
      <c r="U170" s="37"/>
      <c r="V170" s="37"/>
      <c r="W170" s="9"/>
      <c r="X170" s="8"/>
      <c r="Y170" s="8"/>
      <c r="Z170" s="8"/>
      <c r="AA170" s="8"/>
      <c r="AB170" s="8"/>
      <c r="AC170" s="8"/>
      <c r="AD170" s="8"/>
      <c r="AE170" s="8"/>
      <c r="AG170" s="37"/>
      <c r="AH170" s="37"/>
      <c r="AI170" s="9"/>
      <c r="AJ170" s="8"/>
      <c r="AK170" s="8"/>
      <c r="AL170" s="8"/>
      <c r="AM170" s="8"/>
      <c r="AN170" s="8"/>
      <c r="AO170" s="8"/>
      <c r="AP170" s="8"/>
      <c r="AQ170" s="8"/>
      <c r="AS170" s="37"/>
      <c r="AT170" s="37"/>
      <c r="AU170" s="9"/>
      <c r="AV170" s="8"/>
      <c r="AW170" s="8"/>
      <c r="AX170" s="8"/>
      <c r="AY170" s="8"/>
      <c r="AZ170" s="8"/>
      <c r="BA170" s="8"/>
      <c r="BB170" s="8"/>
      <c r="BC170" s="8"/>
    </row>
    <row r="171" spans="1:55" x14ac:dyDescent="0.25">
      <c r="A171" s="46">
        <v>74.5</v>
      </c>
      <c r="B171" s="48" t="b">
        <v>1</v>
      </c>
      <c r="U171" s="37"/>
      <c r="V171" s="37"/>
      <c r="W171" s="9"/>
      <c r="X171" s="8"/>
      <c r="Y171" s="8"/>
      <c r="Z171" s="8"/>
      <c r="AA171" s="8"/>
      <c r="AB171" s="8"/>
      <c r="AC171" s="8"/>
      <c r="AD171" s="8"/>
      <c r="AE171" s="8"/>
      <c r="AG171" s="37"/>
      <c r="AH171" s="37"/>
      <c r="AI171" s="9"/>
      <c r="AJ171" s="8"/>
      <c r="AK171" s="8"/>
      <c r="AL171" s="8"/>
      <c r="AM171" s="8"/>
      <c r="AN171" s="8"/>
      <c r="AO171" s="8"/>
      <c r="AP171" s="8"/>
      <c r="AQ171" s="8"/>
      <c r="AS171" s="37"/>
      <c r="AT171" s="37"/>
      <c r="AU171" s="9"/>
      <c r="AV171" s="8"/>
      <c r="AW171" s="8"/>
      <c r="AX171" s="8"/>
      <c r="AY171" s="8"/>
      <c r="AZ171" s="8"/>
      <c r="BA171" s="8"/>
      <c r="BB171" s="8"/>
      <c r="BC171" s="8"/>
    </row>
    <row r="172" spans="1:55" x14ac:dyDescent="0.25">
      <c r="A172" s="46">
        <v>74.400000000000006</v>
      </c>
      <c r="B172" s="48" t="b">
        <v>1</v>
      </c>
      <c r="U172" s="37"/>
      <c r="V172" s="37"/>
      <c r="W172" s="9"/>
      <c r="X172" s="8"/>
      <c r="Y172" s="8"/>
      <c r="Z172" s="8"/>
      <c r="AA172" s="8"/>
      <c r="AB172" s="8"/>
      <c r="AC172" s="8"/>
      <c r="AD172" s="8"/>
      <c r="AE172" s="8"/>
      <c r="AG172" s="37"/>
      <c r="AH172" s="37"/>
      <c r="AI172" s="9"/>
      <c r="AJ172" s="8"/>
      <c r="AK172" s="8"/>
      <c r="AL172" s="8"/>
      <c r="AM172" s="8"/>
      <c r="AN172" s="8"/>
      <c r="AO172" s="8"/>
      <c r="AP172" s="8"/>
      <c r="AQ172" s="8"/>
      <c r="AS172" s="37"/>
      <c r="AT172" s="37"/>
      <c r="AU172" s="9"/>
      <c r="AV172" s="8"/>
      <c r="AW172" s="8"/>
      <c r="AX172" s="8"/>
      <c r="AY172" s="8"/>
      <c r="AZ172" s="8"/>
      <c r="BA172" s="8"/>
      <c r="BB172" s="8"/>
      <c r="BC172" s="8"/>
    </row>
    <row r="173" spans="1:55" x14ac:dyDescent="0.25">
      <c r="A173" s="46">
        <v>74.2</v>
      </c>
      <c r="B173" s="48" t="b">
        <v>1</v>
      </c>
      <c r="U173" s="37"/>
      <c r="V173" s="37"/>
      <c r="W173" s="9"/>
      <c r="X173" s="8"/>
      <c r="Y173" s="8"/>
      <c r="Z173" s="8"/>
      <c r="AA173" s="8"/>
      <c r="AB173" s="8"/>
      <c r="AC173" s="8"/>
      <c r="AD173" s="8"/>
      <c r="AE173" s="8"/>
      <c r="AG173" s="37"/>
      <c r="AH173" s="37"/>
      <c r="AI173" s="9"/>
      <c r="AJ173" s="8"/>
      <c r="AK173" s="8"/>
      <c r="AL173" s="8"/>
      <c r="AM173" s="8"/>
      <c r="AN173" s="8"/>
      <c r="AO173" s="8"/>
      <c r="AP173" s="8"/>
      <c r="AQ173" s="8"/>
      <c r="AS173" s="37"/>
      <c r="AT173" s="37"/>
      <c r="AU173" s="9"/>
      <c r="AV173" s="8"/>
      <c r="AW173" s="8"/>
      <c r="AX173" s="8"/>
      <c r="AY173" s="8"/>
      <c r="AZ173" s="8"/>
      <c r="BA173" s="8"/>
      <c r="BB173" s="8"/>
      <c r="BC173" s="8"/>
    </row>
    <row r="174" spans="1:55" x14ac:dyDescent="0.25">
      <c r="A174" s="46">
        <v>74.099999999999994</v>
      </c>
      <c r="B174" s="48" t="b">
        <v>1</v>
      </c>
      <c r="U174" s="37"/>
      <c r="V174" s="37"/>
      <c r="W174" s="9"/>
      <c r="X174" s="8"/>
      <c r="Y174" s="8"/>
      <c r="Z174" s="8"/>
      <c r="AA174" s="8"/>
      <c r="AB174" s="8"/>
      <c r="AC174" s="8"/>
      <c r="AD174" s="8"/>
      <c r="AE174" s="8"/>
      <c r="AG174" s="37"/>
      <c r="AH174" s="37"/>
      <c r="AI174" s="9"/>
      <c r="AJ174" s="8"/>
      <c r="AK174" s="8"/>
      <c r="AL174" s="8"/>
      <c r="AM174" s="8"/>
      <c r="AN174" s="8"/>
      <c r="AO174" s="8"/>
      <c r="AP174" s="8"/>
      <c r="AQ174" s="8"/>
      <c r="AS174" s="37"/>
      <c r="AT174" s="37"/>
      <c r="AU174" s="9"/>
      <c r="AV174" s="8"/>
      <c r="AW174" s="8"/>
      <c r="AX174" s="8"/>
      <c r="AY174" s="8"/>
      <c r="AZ174" s="8"/>
      <c r="BA174" s="8"/>
      <c r="BB174" s="8"/>
      <c r="BC174" s="8"/>
    </row>
    <row r="175" spans="1:55" x14ac:dyDescent="0.25">
      <c r="A175" s="46">
        <v>73.8</v>
      </c>
      <c r="B175" s="48" t="b">
        <v>1</v>
      </c>
      <c r="U175" s="37"/>
      <c r="V175" s="37"/>
      <c r="W175" s="9"/>
      <c r="X175" s="8"/>
      <c r="Y175" s="8"/>
      <c r="Z175" s="8"/>
      <c r="AA175" s="8"/>
      <c r="AB175" s="8"/>
      <c r="AC175" s="8"/>
      <c r="AD175" s="8"/>
      <c r="AE175" s="8"/>
      <c r="AG175" s="37"/>
      <c r="AH175" s="37"/>
      <c r="AI175" s="9"/>
      <c r="AJ175" s="8"/>
      <c r="AK175" s="8"/>
      <c r="AL175" s="8"/>
      <c r="AM175" s="8"/>
      <c r="AN175" s="8"/>
      <c r="AO175" s="8"/>
      <c r="AP175" s="8"/>
      <c r="AQ175" s="8"/>
      <c r="AS175" s="37"/>
      <c r="AT175" s="37"/>
      <c r="AU175" s="9"/>
      <c r="AV175" s="8"/>
      <c r="AW175" s="8"/>
      <c r="AX175" s="8"/>
      <c r="AY175" s="8"/>
      <c r="AZ175" s="8"/>
      <c r="BA175" s="8"/>
      <c r="BB175" s="8"/>
      <c r="BC175" s="8"/>
    </row>
    <row r="176" spans="1:55" x14ac:dyDescent="0.25">
      <c r="A176" s="46">
        <v>73.2</v>
      </c>
      <c r="B176" s="48" t="b">
        <v>1</v>
      </c>
      <c r="U176" s="37"/>
      <c r="V176" s="37"/>
      <c r="W176" s="9"/>
      <c r="X176" s="8"/>
      <c r="Y176" s="8"/>
      <c r="Z176" s="8"/>
      <c r="AA176" s="8"/>
      <c r="AB176" s="8"/>
      <c r="AC176" s="8"/>
      <c r="AD176" s="8"/>
      <c r="AE176" s="8"/>
      <c r="AG176" s="37"/>
      <c r="AH176" s="37"/>
      <c r="AI176" s="9"/>
      <c r="AJ176" s="8"/>
      <c r="AK176" s="8"/>
      <c r="AL176" s="8"/>
      <c r="AM176" s="8"/>
      <c r="AN176" s="8"/>
      <c r="AO176" s="8"/>
      <c r="AP176" s="8"/>
      <c r="AQ176" s="8"/>
      <c r="AS176" s="37"/>
      <c r="AT176" s="37"/>
      <c r="AU176" s="9"/>
      <c r="AV176" s="8"/>
      <c r="AW176" s="8"/>
      <c r="AX176" s="8"/>
      <c r="AY176" s="8"/>
      <c r="AZ176" s="8"/>
      <c r="BA176" s="8"/>
      <c r="BB176" s="8"/>
      <c r="BC176" s="8"/>
    </row>
    <row r="177" spans="1:55" x14ac:dyDescent="0.25">
      <c r="A177" s="46">
        <v>73.099999999999994</v>
      </c>
      <c r="B177" s="48" t="b">
        <v>1</v>
      </c>
      <c r="U177" s="37"/>
      <c r="V177" s="37"/>
      <c r="W177" s="9"/>
      <c r="X177" s="8"/>
      <c r="Y177" s="8"/>
      <c r="Z177" s="8"/>
      <c r="AA177" s="8"/>
      <c r="AB177" s="8"/>
      <c r="AC177" s="8"/>
      <c r="AD177" s="8"/>
      <c r="AE177" s="8"/>
      <c r="AG177" s="37"/>
      <c r="AH177" s="37"/>
      <c r="AI177" s="9"/>
      <c r="AJ177" s="8"/>
      <c r="AK177" s="8"/>
      <c r="AL177" s="8"/>
      <c r="AM177" s="8"/>
      <c r="AN177" s="8"/>
      <c r="AO177" s="8"/>
      <c r="AP177" s="8"/>
      <c r="AQ177" s="8"/>
      <c r="AS177" s="37"/>
      <c r="AT177" s="37"/>
      <c r="AU177" s="9"/>
      <c r="AV177" s="8"/>
      <c r="AW177" s="8"/>
      <c r="AX177" s="8"/>
      <c r="AY177" s="8"/>
      <c r="AZ177" s="8"/>
      <c r="BA177" s="8"/>
      <c r="BB177" s="8"/>
      <c r="BC177" s="8"/>
    </row>
    <row r="178" spans="1:55" x14ac:dyDescent="0.25">
      <c r="A178" s="46">
        <v>72.900000000000006</v>
      </c>
      <c r="B178" s="48" t="b">
        <v>1</v>
      </c>
      <c r="U178" s="37"/>
      <c r="V178" s="37"/>
      <c r="W178" s="9"/>
      <c r="X178" s="8"/>
      <c r="Y178" s="8"/>
      <c r="Z178" s="8"/>
      <c r="AA178" s="8"/>
      <c r="AB178" s="8"/>
      <c r="AC178" s="8"/>
      <c r="AD178" s="8"/>
      <c r="AE178" s="8"/>
      <c r="AG178" s="37"/>
      <c r="AH178" s="37"/>
      <c r="AI178" s="9"/>
      <c r="AJ178" s="8"/>
      <c r="AK178" s="8"/>
      <c r="AL178" s="8"/>
      <c r="AM178" s="8"/>
      <c r="AN178" s="8"/>
      <c r="AO178" s="8"/>
      <c r="AP178" s="8"/>
      <c r="AQ178" s="8"/>
      <c r="AS178" s="37"/>
      <c r="AT178" s="37"/>
      <c r="AU178" s="9"/>
      <c r="AV178" s="8"/>
      <c r="AW178" s="8"/>
      <c r="AX178" s="8"/>
      <c r="AY178" s="8"/>
      <c r="AZ178" s="8"/>
      <c r="BA178" s="8"/>
      <c r="BB178" s="8"/>
      <c r="BC178" s="8"/>
    </row>
    <row r="179" spans="1:55" x14ac:dyDescent="0.25">
      <c r="A179" s="46">
        <v>72.599999999999994</v>
      </c>
      <c r="B179" s="48" t="b">
        <v>1</v>
      </c>
      <c r="U179" s="37"/>
      <c r="V179" s="37"/>
      <c r="W179" s="9"/>
      <c r="X179" s="8"/>
      <c r="Y179" s="8"/>
      <c r="Z179" s="8"/>
      <c r="AA179" s="8"/>
      <c r="AB179" s="8"/>
      <c r="AC179" s="8"/>
      <c r="AD179" s="8"/>
      <c r="AE179" s="8"/>
      <c r="AG179" s="37"/>
      <c r="AH179" s="37"/>
      <c r="AI179" s="9"/>
      <c r="AJ179" s="8"/>
      <c r="AK179" s="8"/>
      <c r="AL179" s="8"/>
      <c r="AM179" s="8"/>
      <c r="AN179" s="8"/>
      <c r="AO179" s="8"/>
      <c r="AP179" s="8"/>
      <c r="AQ179" s="8"/>
      <c r="AS179" s="37"/>
      <c r="AT179" s="37"/>
      <c r="AU179" s="9"/>
      <c r="AV179" s="8"/>
      <c r="AW179" s="8"/>
      <c r="AX179" s="8"/>
      <c r="AY179" s="8"/>
      <c r="AZ179" s="8"/>
      <c r="BA179" s="8"/>
      <c r="BB179" s="8"/>
      <c r="BC179" s="8"/>
    </row>
    <row r="180" spans="1:55" x14ac:dyDescent="0.25">
      <c r="A180" s="46">
        <v>76.900000000000006</v>
      </c>
      <c r="B180" s="48" t="b">
        <v>1</v>
      </c>
      <c r="U180" s="37"/>
      <c r="V180" s="37"/>
      <c r="W180" s="9"/>
      <c r="X180" s="8"/>
      <c r="Y180" s="8"/>
      <c r="Z180" s="8"/>
      <c r="AA180" s="8"/>
      <c r="AB180" s="8"/>
      <c r="AC180" s="8"/>
      <c r="AD180" s="8"/>
      <c r="AE180" s="8"/>
      <c r="AG180" s="37"/>
      <c r="AH180" s="37"/>
      <c r="AI180" s="9"/>
      <c r="AJ180" s="8"/>
      <c r="AK180" s="8"/>
      <c r="AL180" s="8"/>
      <c r="AM180" s="8"/>
      <c r="AN180" s="8"/>
      <c r="AO180" s="8"/>
      <c r="AP180" s="8"/>
      <c r="AQ180" s="8"/>
      <c r="AS180" s="37"/>
      <c r="AT180" s="37"/>
      <c r="AU180" s="9"/>
      <c r="AV180" s="8"/>
      <c r="AW180" s="8"/>
      <c r="AX180" s="8"/>
      <c r="AY180" s="8"/>
      <c r="AZ180" s="8"/>
      <c r="BA180" s="8"/>
      <c r="BB180" s="8"/>
      <c r="BC180" s="8"/>
    </row>
    <row r="181" spans="1:55" x14ac:dyDescent="0.25">
      <c r="A181" s="46">
        <v>76.8</v>
      </c>
      <c r="B181" s="48" t="b">
        <v>1</v>
      </c>
      <c r="U181" s="37"/>
      <c r="V181" s="37"/>
      <c r="W181" s="9"/>
      <c r="X181" s="8"/>
      <c r="Y181" s="8"/>
      <c r="Z181" s="8"/>
      <c r="AA181" s="8"/>
      <c r="AB181" s="8"/>
      <c r="AC181" s="8"/>
      <c r="AD181" s="8"/>
      <c r="AE181" s="8"/>
      <c r="AG181" s="37"/>
      <c r="AH181" s="37"/>
      <c r="AI181" s="9"/>
      <c r="AJ181" s="8"/>
      <c r="AK181" s="8"/>
      <c r="AL181" s="8"/>
      <c r="AM181" s="8"/>
      <c r="AN181" s="8"/>
      <c r="AO181" s="8"/>
      <c r="AP181" s="8"/>
      <c r="AQ181" s="8"/>
      <c r="AS181" s="37"/>
      <c r="AT181" s="37"/>
      <c r="AU181" s="9"/>
      <c r="AV181" s="8"/>
      <c r="AW181" s="8"/>
      <c r="AX181" s="8"/>
      <c r="AY181" s="8"/>
      <c r="AZ181" s="8"/>
      <c r="BA181" s="8"/>
      <c r="BB181" s="8"/>
      <c r="BC181" s="8"/>
    </row>
    <row r="182" spans="1:55" x14ac:dyDescent="0.25">
      <c r="A182" s="46">
        <v>76.7</v>
      </c>
      <c r="B182" s="48" t="b">
        <v>1</v>
      </c>
      <c r="U182" s="37"/>
      <c r="V182" s="37"/>
      <c r="W182" s="9"/>
      <c r="X182" s="8"/>
      <c r="Y182" s="8"/>
      <c r="Z182" s="8"/>
      <c r="AA182" s="8"/>
      <c r="AB182" s="8"/>
      <c r="AC182" s="8"/>
      <c r="AD182" s="8"/>
      <c r="AE182" s="8"/>
      <c r="AG182" s="37"/>
      <c r="AH182" s="37"/>
      <c r="AI182" s="9"/>
      <c r="AJ182" s="8"/>
      <c r="AK182" s="8"/>
      <c r="AL182" s="8"/>
      <c r="AM182" s="8"/>
      <c r="AN182" s="8"/>
      <c r="AO182" s="8"/>
      <c r="AP182" s="8"/>
      <c r="AQ182" s="8"/>
      <c r="AS182" s="37"/>
      <c r="AT182" s="37"/>
      <c r="AU182" s="9"/>
      <c r="AV182" s="8"/>
      <c r="AW182" s="8"/>
      <c r="AX182" s="8"/>
      <c r="AY182" s="8"/>
      <c r="AZ182" s="8"/>
      <c r="BA182" s="8"/>
      <c r="BB182" s="8"/>
      <c r="BC182" s="8"/>
    </row>
    <row r="183" spans="1:55" x14ac:dyDescent="0.25">
      <c r="A183" s="46">
        <v>76.5</v>
      </c>
      <c r="B183" s="48" t="b">
        <v>1</v>
      </c>
      <c r="U183" s="37"/>
      <c r="V183" s="37"/>
      <c r="W183" s="9"/>
      <c r="X183" s="8"/>
      <c r="Y183" s="8"/>
      <c r="Z183" s="8"/>
      <c r="AA183" s="8"/>
      <c r="AB183" s="8"/>
      <c r="AC183" s="8"/>
      <c r="AD183" s="8"/>
      <c r="AE183" s="8"/>
      <c r="AG183" s="37"/>
      <c r="AH183" s="37"/>
      <c r="AI183" s="9"/>
      <c r="AJ183" s="8"/>
      <c r="AK183" s="8"/>
      <c r="AL183" s="8"/>
      <c r="AM183" s="8"/>
      <c r="AN183" s="8"/>
      <c r="AO183" s="8"/>
      <c r="AP183" s="8"/>
      <c r="AQ183" s="8"/>
      <c r="AS183" s="37"/>
      <c r="AT183" s="37"/>
      <c r="AU183" s="9"/>
      <c r="AV183" s="8"/>
      <c r="AW183" s="8"/>
      <c r="AX183" s="8"/>
      <c r="AY183" s="8"/>
      <c r="AZ183" s="8"/>
      <c r="BA183" s="8"/>
      <c r="BB183" s="8"/>
      <c r="BC183" s="8"/>
    </row>
    <row r="184" spans="1:55" x14ac:dyDescent="0.25">
      <c r="A184" s="46">
        <v>76.099999999999994</v>
      </c>
      <c r="B184" s="48" t="b">
        <v>1</v>
      </c>
      <c r="U184" s="37"/>
      <c r="V184" s="37"/>
      <c r="W184" s="9"/>
      <c r="X184" s="8"/>
      <c r="Y184" s="8"/>
      <c r="Z184" s="8"/>
      <c r="AA184" s="8"/>
      <c r="AB184" s="8"/>
      <c r="AC184" s="8"/>
      <c r="AD184" s="8"/>
      <c r="AE184" s="8"/>
      <c r="AG184" s="37"/>
      <c r="AH184" s="37"/>
      <c r="AI184" s="9"/>
      <c r="AJ184" s="8"/>
      <c r="AK184" s="8"/>
      <c r="AL184" s="8"/>
      <c r="AM184" s="8"/>
      <c r="AN184" s="8"/>
      <c r="AO184" s="8"/>
      <c r="AP184" s="8"/>
      <c r="AQ184" s="8"/>
      <c r="AS184" s="37"/>
      <c r="AT184" s="37"/>
      <c r="AU184" s="9"/>
      <c r="AV184" s="8"/>
      <c r="AW184" s="8"/>
      <c r="AX184" s="8"/>
      <c r="AY184" s="8"/>
      <c r="AZ184" s="8"/>
      <c r="BA184" s="8"/>
      <c r="BB184" s="8"/>
      <c r="BC184" s="8"/>
    </row>
    <row r="185" spans="1:55" x14ac:dyDescent="0.25">
      <c r="A185" s="46">
        <v>76.099999999999994</v>
      </c>
      <c r="B185" s="48" t="b">
        <v>1</v>
      </c>
      <c r="U185" s="37"/>
      <c r="V185" s="37"/>
      <c r="W185" s="9"/>
      <c r="X185" s="8"/>
      <c r="Y185" s="8"/>
      <c r="Z185" s="8"/>
      <c r="AA185" s="8"/>
      <c r="AB185" s="8"/>
      <c r="AC185" s="8"/>
      <c r="AD185" s="8"/>
      <c r="AE185" s="8"/>
      <c r="AG185" s="37"/>
      <c r="AH185" s="37"/>
      <c r="AI185" s="9"/>
      <c r="AJ185" s="8"/>
      <c r="AK185" s="8"/>
      <c r="AL185" s="8"/>
      <c r="AM185" s="8"/>
      <c r="AN185" s="8"/>
      <c r="AO185" s="8"/>
      <c r="AP185" s="8"/>
      <c r="AQ185" s="8"/>
      <c r="AS185" s="37"/>
      <c r="AT185" s="37"/>
      <c r="AU185" s="9"/>
      <c r="AV185" s="8"/>
      <c r="AW185" s="8"/>
      <c r="AX185" s="8"/>
      <c r="AY185" s="8"/>
      <c r="AZ185" s="8"/>
      <c r="BA185" s="8"/>
      <c r="BB185" s="8"/>
      <c r="BC185" s="8"/>
    </row>
    <row r="186" spans="1:55" x14ac:dyDescent="0.25">
      <c r="A186" s="46">
        <v>76</v>
      </c>
      <c r="B186" s="48" t="b">
        <v>1</v>
      </c>
      <c r="U186" s="37"/>
      <c r="V186" s="37"/>
      <c r="W186" s="9"/>
      <c r="X186" s="8"/>
      <c r="Y186" s="8"/>
      <c r="Z186" s="8"/>
      <c r="AA186" s="8"/>
      <c r="AB186" s="8"/>
      <c r="AC186" s="8"/>
      <c r="AD186" s="8"/>
      <c r="AE186" s="8"/>
      <c r="AG186" s="37"/>
      <c r="AH186" s="37"/>
      <c r="AI186" s="9"/>
      <c r="AJ186" s="8"/>
      <c r="AK186" s="8"/>
      <c r="AL186" s="8"/>
      <c r="AM186" s="8"/>
      <c r="AN186" s="8"/>
      <c r="AO186" s="8"/>
      <c r="AP186" s="8"/>
      <c r="AQ186" s="8"/>
      <c r="AS186" s="37"/>
      <c r="AT186" s="37"/>
      <c r="AU186" s="9"/>
      <c r="AV186" s="8"/>
      <c r="AW186" s="8"/>
      <c r="AX186" s="8"/>
      <c r="AY186" s="8"/>
      <c r="AZ186" s="8"/>
      <c r="BA186" s="8"/>
      <c r="BB186" s="8"/>
      <c r="BC186" s="8"/>
    </row>
    <row r="187" spans="1:55" x14ac:dyDescent="0.25">
      <c r="A187" s="46">
        <v>75.8</v>
      </c>
      <c r="B187" s="48" t="b">
        <v>1</v>
      </c>
      <c r="U187" s="37"/>
      <c r="V187" s="37"/>
      <c r="W187" s="9"/>
      <c r="X187" s="8"/>
      <c r="Y187" s="8"/>
      <c r="Z187" s="8"/>
      <c r="AA187" s="8"/>
      <c r="AB187" s="8"/>
      <c r="AC187" s="8"/>
      <c r="AD187" s="8"/>
      <c r="AE187" s="8"/>
      <c r="AG187" s="37"/>
      <c r="AH187" s="37"/>
      <c r="AI187" s="9"/>
      <c r="AJ187" s="8"/>
      <c r="AK187" s="8"/>
      <c r="AL187" s="8"/>
      <c r="AM187" s="8"/>
      <c r="AN187" s="8"/>
      <c r="AO187" s="8"/>
      <c r="AP187" s="8"/>
      <c r="AQ187" s="8"/>
      <c r="AS187" s="37"/>
      <c r="AT187" s="37"/>
      <c r="AU187" s="9"/>
      <c r="AV187" s="8"/>
      <c r="AW187" s="8"/>
      <c r="AX187" s="8"/>
      <c r="AY187" s="8"/>
      <c r="AZ187" s="8"/>
      <c r="BA187" s="8"/>
      <c r="BB187" s="8"/>
      <c r="BC187" s="8"/>
    </row>
    <row r="188" spans="1:55" x14ac:dyDescent="0.25">
      <c r="A188" s="46">
        <v>75.599999999999994</v>
      </c>
      <c r="B188" s="48" t="b">
        <v>1</v>
      </c>
      <c r="U188" s="37"/>
      <c r="V188" s="37"/>
      <c r="W188" s="9"/>
      <c r="X188" s="8"/>
      <c r="Y188" s="8"/>
      <c r="Z188" s="8"/>
      <c r="AA188" s="8"/>
      <c r="AB188" s="8"/>
      <c r="AC188" s="8"/>
      <c r="AD188" s="8"/>
      <c r="AE188" s="8"/>
      <c r="AG188" s="37"/>
      <c r="AH188" s="37"/>
      <c r="AI188" s="9"/>
      <c r="AJ188" s="8"/>
      <c r="AK188" s="8"/>
      <c r="AL188" s="8"/>
      <c r="AM188" s="8"/>
      <c r="AN188" s="8"/>
      <c r="AO188" s="8"/>
      <c r="AP188" s="8"/>
      <c r="AQ188" s="8"/>
      <c r="AS188" s="37"/>
      <c r="AT188" s="37"/>
      <c r="AU188" s="9"/>
      <c r="AV188" s="8"/>
      <c r="AW188" s="8"/>
      <c r="AX188" s="8"/>
      <c r="AY188" s="8"/>
      <c r="AZ188" s="8"/>
      <c r="BA188" s="8"/>
      <c r="BB188" s="8"/>
      <c r="BC188" s="8"/>
    </row>
    <row r="189" spans="1:55" x14ac:dyDescent="0.25">
      <c r="A189" s="46">
        <v>75.5</v>
      </c>
      <c r="B189" s="48" t="b">
        <v>1</v>
      </c>
      <c r="U189" s="37"/>
      <c r="V189" s="37"/>
      <c r="W189" s="9"/>
      <c r="X189" s="8"/>
      <c r="Y189" s="8"/>
      <c r="Z189" s="8"/>
      <c r="AA189" s="8"/>
      <c r="AB189" s="8"/>
      <c r="AC189" s="8"/>
      <c r="AD189" s="8"/>
      <c r="AE189" s="8"/>
      <c r="AG189" s="37"/>
      <c r="AH189" s="37"/>
      <c r="AI189" s="9"/>
      <c r="AJ189" s="8"/>
      <c r="AK189" s="8"/>
      <c r="AL189" s="8"/>
      <c r="AM189" s="8"/>
      <c r="AN189" s="8"/>
      <c r="AO189" s="8"/>
      <c r="AP189" s="8"/>
      <c r="AQ189" s="8"/>
      <c r="AS189" s="37"/>
      <c r="AT189" s="37"/>
      <c r="AU189" s="9"/>
      <c r="AV189" s="8"/>
      <c r="AW189" s="8"/>
      <c r="AX189" s="8"/>
      <c r="AY189" s="8"/>
      <c r="AZ189" s="8"/>
      <c r="BA189" s="8"/>
      <c r="BB189" s="8"/>
      <c r="BC189" s="8"/>
    </row>
    <row r="190" spans="1:55" x14ac:dyDescent="0.25">
      <c r="A190" s="46">
        <v>75.3</v>
      </c>
      <c r="B190" s="48" t="b">
        <v>1</v>
      </c>
      <c r="U190" s="37"/>
      <c r="V190" s="37"/>
      <c r="W190" s="9"/>
      <c r="X190" s="8"/>
      <c r="Y190" s="8"/>
      <c r="Z190" s="8"/>
      <c r="AA190" s="8"/>
      <c r="AB190" s="8"/>
      <c r="AC190" s="8"/>
      <c r="AD190" s="8"/>
      <c r="AE190" s="8"/>
      <c r="AG190" s="37"/>
      <c r="AH190" s="37"/>
      <c r="AI190" s="9"/>
      <c r="AJ190" s="8"/>
      <c r="AK190" s="8"/>
      <c r="AL190" s="8"/>
      <c r="AM190" s="8"/>
      <c r="AN190" s="8"/>
      <c r="AO190" s="8"/>
      <c r="AP190" s="8"/>
      <c r="AQ190" s="8"/>
      <c r="AS190" s="37"/>
      <c r="AT190" s="37"/>
      <c r="AU190" s="9"/>
      <c r="AV190" s="8"/>
      <c r="AW190" s="8"/>
      <c r="AX190" s="8"/>
      <c r="AY190" s="8"/>
      <c r="AZ190" s="8"/>
      <c r="BA190" s="8"/>
      <c r="BB190" s="8"/>
      <c r="BC190" s="8"/>
    </row>
    <row r="191" spans="1:55" x14ac:dyDescent="0.25">
      <c r="A191" s="46">
        <v>75.2</v>
      </c>
      <c r="B191" s="48" t="b">
        <v>1</v>
      </c>
      <c r="U191" s="37"/>
      <c r="V191" s="37"/>
      <c r="W191" s="9"/>
      <c r="X191" s="8"/>
      <c r="Y191" s="8"/>
      <c r="Z191" s="8"/>
      <c r="AA191" s="8"/>
      <c r="AB191" s="8"/>
      <c r="AC191" s="8"/>
      <c r="AD191" s="8"/>
      <c r="AE191" s="8"/>
      <c r="AG191" s="37"/>
      <c r="AH191" s="37"/>
      <c r="AI191" s="9"/>
      <c r="AJ191" s="8"/>
      <c r="AK191" s="8"/>
      <c r="AL191" s="8"/>
      <c r="AM191" s="8"/>
      <c r="AN191" s="8"/>
      <c r="AO191" s="8"/>
      <c r="AP191" s="8"/>
      <c r="AQ191" s="8"/>
      <c r="AS191" s="37"/>
      <c r="AT191" s="37"/>
      <c r="AU191" s="9"/>
      <c r="AV191" s="8"/>
      <c r="AW191" s="8"/>
      <c r="AX191" s="8"/>
      <c r="AY191" s="8"/>
      <c r="AZ191" s="8"/>
      <c r="BA191" s="8"/>
      <c r="BB191" s="8"/>
      <c r="BC191" s="8"/>
    </row>
    <row r="192" spans="1:55" x14ac:dyDescent="0.25">
      <c r="A192" s="46">
        <v>75</v>
      </c>
      <c r="B192" s="48" t="b">
        <v>1</v>
      </c>
      <c r="U192" s="37"/>
      <c r="V192" s="37"/>
      <c r="W192" s="9"/>
      <c r="X192" s="8"/>
      <c r="Y192" s="8"/>
      <c r="Z192" s="8"/>
      <c r="AA192" s="8"/>
      <c r="AB192" s="8"/>
      <c r="AC192" s="8"/>
      <c r="AD192" s="8"/>
      <c r="AE192" s="8"/>
      <c r="AG192" s="37"/>
      <c r="AH192" s="37"/>
      <c r="AI192" s="9"/>
      <c r="AJ192" s="8"/>
      <c r="AK192" s="8"/>
      <c r="AL192" s="8"/>
      <c r="AM192" s="8"/>
      <c r="AN192" s="8"/>
      <c r="AO192" s="8"/>
      <c r="AP192" s="8"/>
      <c r="AQ192" s="8"/>
      <c r="AS192" s="37"/>
      <c r="AT192" s="37"/>
      <c r="AU192" s="9"/>
      <c r="AV192" s="8"/>
      <c r="AW192" s="8"/>
      <c r="AX192" s="8"/>
      <c r="AY192" s="8"/>
      <c r="AZ192" s="8"/>
      <c r="BA192" s="8"/>
      <c r="BB192" s="8"/>
      <c r="BC192" s="8"/>
    </row>
    <row r="193" spans="1:55" x14ac:dyDescent="0.25">
      <c r="A193" s="46">
        <v>74.900000000000006</v>
      </c>
      <c r="B193" s="48" t="b">
        <v>1</v>
      </c>
      <c r="U193" s="37"/>
      <c r="V193" s="37"/>
      <c r="W193" s="9"/>
      <c r="X193" s="8"/>
      <c r="Y193" s="8"/>
      <c r="Z193" s="8"/>
      <c r="AA193" s="8"/>
      <c r="AB193" s="8"/>
      <c r="AC193" s="8"/>
      <c r="AD193" s="8"/>
      <c r="AE193" s="8"/>
      <c r="AG193" s="37"/>
      <c r="AH193" s="37"/>
      <c r="AI193" s="9"/>
      <c r="AJ193" s="8"/>
      <c r="AK193" s="8"/>
      <c r="AL193" s="8"/>
      <c r="AM193" s="8"/>
      <c r="AN193" s="8"/>
      <c r="AO193" s="8"/>
      <c r="AP193" s="8"/>
      <c r="AQ193" s="8"/>
      <c r="AS193" s="37"/>
      <c r="AT193" s="37"/>
      <c r="AU193" s="9"/>
      <c r="AV193" s="8"/>
      <c r="AW193" s="8"/>
      <c r="AX193" s="8"/>
      <c r="AY193" s="8"/>
      <c r="AZ193" s="8"/>
      <c r="BA193" s="8"/>
      <c r="BB193" s="8"/>
      <c r="BC193" s="8"/>
    </row>
    <row r="194" spans="1:55" x14ac:dyDescent="0.25">
      <c r="A194" s="46">
        <v>74.7</v>
      </c>
      <c r="B194" s="48" t="b">
        <v>1</v>
      </c>
      <c r="U194" s="37"/>
      <c r="V194" s="37"/>
      <c r="W194" s="9"/>
      <c r="X194" s="8"/>
      <c r="Y194" s="8"/>
      <c r="Z194" s="8"/>
      <c r="AA194" s="8"/>
      <c r="AB194" s="8"/>
      <c r="AC194" s="8"/>
      <c r="AD194" s="8"/>
      <c r="AE194" s="8"/>
      <c r="AG194" s="37"/>
      <c r="AH194" s="37"/>
      <c r="AI194" s="9"/>
      <c r="AJ194" s="8"/>
      <c r="AK194" s="8"/>
      <c r="AL194" s="8"/>
      <c r="AM194" s="8"/>
      <c r="AN194" s="8"/>
      <c r="AO194" s="8"/>
      <c r="AP194" s="8"/>
      <c r="AQ194" s="8"/>
      <c r="AS194" s="37"/>
      <c r="AT194" s="37"/>
      <c r="AU194" s="9"/>
      <c r="AV194" s="8"/>
      <c r="AW194" s="8"/>
      <c r="AX194" s="8"/>
      <c r="AY194" s="8"/>
      <c r="AZ194" s="8"/>
      <c r="BA194" s="8"/>
      <c r="BB194" s="8"/>
      <c r="BC194" s="8"/>
    </row>
    <row r="195" spans="1:55" x14ac:dyDescent="0.25">
      <c r="A195" s="46">
        <v>74.5</v>
      </c>
      <c r="B195" s="48" t="b">
        <v>1</v>
      </c>
      <c r="U195" s="37"/>
      <c r="V195" s="37"/>
      <c r="W195" s="9"/>
      <c r="X195" s="8"/>
      <c r="Y195" s="8"/>
      <c r="Z195" s="8"/>
      <c r="AA195" s="8"/>
      <c r="AB195" s="8"/>
      <c r="AC195" s="8"/>
      <c r="AD195" s="8"/>
      <c r="AE195" s="8"/>
      <c r="AG195" s="37"/>
      <c r="AH195" s="37"/>
      <c r="AI195" s="9"/>
      <c r="AJ195" s="8"/>
      <c r="AK195" s="8"/>
      <c r="AL195" s="8"/>
      <c r="AM195" s="8"/>
      <c r="AN195" s="8"/>
      <c r="AO195" s="8"/>
      <c r="AP195" s="8"/>
      <c r="AQ195" s="8"/>
      <c r="AS195" s="37"/>
      <c r="AT195" s="37"/>
      <c r="AU195" s="9"/>
      <c r="AV195" s="8"/>
      <c r="AW195" s="8"/>
      <c r="AX195" s="8"/>
      <c r="AY195" s="8"/>
      <c r="AZ195" s="8"/>
      <c r="BA195" s="8"/>
      <c r="BB195" s="8"/>
      <c r="BC195" s="8"/>
    </row>
    <row r="196" spans="1:55" x14ac:dyDescent="0.25">
      <c r="A196" s="46">
        <v>71.8</v>
      </c>
      <c r="B196" s="48" t="b">
        <v>1</v>
      </c>
      <c r="U196" s="37"/>
      <c r="V196" s="37"/>
      <c r="W196" s="9"/>
      <c r="X196" s="8"/>
      <c r="Y196" s="8"/>
      <c r="Z196" s="8"/>
      <c r="AA196" s="8"/>
      <c r="AB196" s="8"/>
      <c r="AC196" s="8"/>
      <c r="AD196" s="8"/>
      <c r="AE196" s="8"/>
      <c r="AG196" s="37"/>
      <c r="AH196" s="37"/>
      <c r="AI196" s="9"/>
      <c r="AJ196" s="8"/>
      <c r="AK196" s="8"/>
      <c r="AL196" s="8"/>
      <c r="AM196" s="8"/>
      <c r="AN196" s="8"/>
      <c r="AO196" s="8"/>
      <c r="AP196" s="8"/>
      <c r="AQ196" s="8"/>
      <c r="AS196" s="37"/>
      <c r="AT196" s="37"/>
      <c r="AU196" s="9"/>
      <c r="AV196" s="8"/>
      <c r="AW196" s="8"/>
      <c r="AX196" s="8"/>
      <c r="AY196" s="8"/>
      <c r="AZ196" s="8"/>
      <c r="BA196" s="8"/>
      <c r="BB196" s="8"/>
      <c r="BC196" s="8"/>
    </row>
    <row r="197" spans="1:55" x14ac:dyDescent="0.25">
      <c r="A197" s="46">
        <v>71.400000000000006</v>
      </c>
      <c r="B197" s="48" t="b">
        <v>1</v>
      </c>
      <c r="U197" s="37"/>
      <c r="V197" s="37"/>
      <c r="W197" s="9"/>
      <c r="X197" s="8"/>
      <c r="Y197" s="8"/>
      <c r="Z197" s="8"/>
      <c r="AA197" s="8"/>
      <c r="AB197" s="8"/>
      <c r="AC197" s="8"/>
      <c r="AD197" s="8"/>
      <c r="AE197" s="8"/>
      <c r="AG197" s="37"/>
      <c r="AH197" s="37"/>
      <c r="AI197" s="9"/>
      <c r="AJ197" s="8"/>
      <c r="AK197" s="8"/>
      <c r="AL197" s="8"/>
      <c r="AM197" s="8"/>
      <c r="AN197" s="8"/>
      <c r="AO197" s="8"/>
      <c r="AP197" s="8"/>
      <c r="AQ197" s="8"/>
      <c r="AS197" s="37"/>
      <c r="AT197" s="37"/>
      <c r="AU197" s="9"/>
      <c r="AV197" s="8"/>
      <c r="AW197" s="8"/>
      <c r="AX197" s="8"/>
      <c r="AY197" s="8"/>
      <c r="AZ197" s="8"/>
      <c r="BA197" s="8"/>
      <c r="BB197" s="8"/>
      <c r="BC197" s="8"/>
    </row>
    <row r="198" spans="1:55" x14ac:dyDescent="0.25">
      <c r="A198" s="46">
        <v>71</v>
      </c>
      <c r="B198" s="48" t="b">
        <v>1</v>
      </c>
      <c r="U198" s="37"/>
      <c r="V198" s="37"/>
      <c r="W198" s="9"/>
      <c r="X198" s="8"/>
      <c r="Y198" s="8"/>
      <c r="Z198" s="8"/>
      <c r="AA198" s="8"/>
      <c r="AB198" s="8"/>
      <c r="AC198" s="8"/>
      <c r="AD198" s="8"/>
      <c r="AE198" s="8"/>
      <c r="AG198" s="37"/>
      <c r="AH198" s="37"/>
      <c r="AI198" s="9"/>
      <c r="AJ198" s="8"/>
      <c r="AK198" s="8"/>
      <c r="AL198" s="8"/>
      <c r="AM198" s="8"/>
      <c r="AN198" s="8"/>
      <c r="AO198" s="8"/>
      <c r="AP198" s="8"/>
      <c r="AQ198" s="8"/>
      <c r="AS198" s="37"/>
      <c r="AT198" s="37"/>
      <c r="AU198" s="9"/>
      <c r="AV198" s="8"/>
      <c r="AW198" s="8"/>
      <c r="AX198" s="8"/>
      <c r="AY198" s="8"/>
      <c r="AZ198" s="8"/>
      <c r="BA198" s="8"/>
      <c r="BB198" s="8"/>
      <c r="BC198" s="8"/>
    </row>
    <row r="199" spans="1:55" x14ac:dyDescent="0.25">
      <c r="A199" s="46">
        <v>77</v>
      </c>
      <c r="B199" s="48" t="b">
        <v>1</v>
      </c>
      <c r="U199" s="37"/>
      <c r="V199" s="37"/>
      <c r="W199" s="9"/>
      <c r="X199" s="8"/>
      <c r="Y199" s="8"/>
      <c r="Z199" s="8"/>
      <c r="AA199" s="8"/>
      <c r="AB199" s="8"/>
      <c r="AC199" s="8"/>
      <c r="AD199" s="8"/>
      <c r="AE199" s="8"/>
      <c r="AG199" s="37"/>
      <c r="AH199" s="37"/>
      <c r="AI199" s="9"/>
      <c r="AJ199" s="8"/>
      <c r="AK199" s="8"/>
      <c r="AL199" s="8"/>
      <c r="AM199" s="8"/>
      <c r="AN199" s="8"/>
      <c r="AO199" s="8"/>
      <c r="AP199" s="8"/>
      <c r="AQ199" s="8"/>
      <c r="AS199" s="37"/>
      <c r="AT199" s="37"/>
      <c r="AU199" s="9"/>
      <c r="AV199" s="8"/>
      <c r="AW199" s="8"/>
      <c r="AX199" s="8"/>
      <c r="AY199" s="8"/>
      <c r="AZ199" s="8"/>
      <c r="BA199" s="8"/>
      <c r="BB199" s="8"/>
      <c r="BC199" s="8"/>
    </row>
    <row r="200" spans="1:55" x14ac:dyDescent="0.25">
      <c r="A200" s="46">
        <v>73</v>
      </c>
      <c r="B200" s="48" t="b">
        <v>1</v>
      </c>
      <c r="U200" s="37"/>
      <c r="V200" s="37"/>
      <c r="W200" s="9"/>
      <c r="X200" s="8"/>
      <c r="Y200" s="8"/>
      <c r="Z200" s="8"/>
      <c r="AA200" s="8"/>
      <c r="AB200" s="8"/>
      <c r="AC200" s="8"/>
      <c r="AD200" s="8"/>
      <c r="AE200" s="8"/>
      <c r="AG200" s="37"/>
      <c r="AH200" s="37"/>
      <c r="AI200" s="9"/>
      <c r="AJ200" s="8"/>
      <c r="AK200" s="8"/>
      <c r="AL200" s="8"/>
      <c r="AM200" s="8"/>
      <c r="AN200" s="8"/>
      <c r="AO200" s="8"/>
      <c r="AP200" s="8"/>
      <c r="AQ200" s="8"/>
      <c r="AS200" s="37"/>
      <c r="AT200" s="37"/>
      <c r="AU200" s="9"/>
      <c r="AV200" s="8"/>
      <c r="AW200" s="8"/>
      <c r="AX200" s="8"/>
      <c r="AY200" s="8"/>
      <c r="AZ200" s="8"/>
      <c r="BA200" s="8"/>
      <c r="BB200" s="8"/>
      <c r="BC200" s="8"/>
    </row>
    <row r="201" spans="1:55" x14ac:dyDescent="0.25">
      <c r="A201" s="46">
        <v>69.900000000000006</v>
      </c>
      <c r="B201" s="48" t="b">
        <v>1</v>
      </c>
      <c r="U201" s="37"/>
      <c r="V201" s="37"/>
      <c r="W201" s="9"/>
      <c r="X201" s="8"/>
      <c r="Y201" s="8"/>
      <c r="Z201" s="8"/>
      <c r="AA201" s="8"/>
      <c r="AB201" s="8"/>
      <c r="AC201" s="8"/>
      <c r="AD201" s="8"/>
      <c r="AE201" s="8"/>
      <c r="AG201" s="37"/>
      <c r="AH201" s="37"/>
      <c r="AI201" s="9"/>
      <c r="AJ201" s="8"/>
      <c r="AK201" s="8"/>
      <c r="AL201" s="8"/>
      <c r="AM201" s="8"/>
      <c r="AN201" s="8"/>
      <c r="AO201" s="8"/>
      <c r="AP201" s="8"/>
      <c r="AQ201" s="8"/>
      <c r="AS201" s="37"/>
      <c r="AT201" s="37"/>
      <c r="AU201" s="9"/>
      <c r="AV201" s="8"/>
      <c r="AW201" s="8"/>
      <c r="AX201" s="8"/>
      <c r="AY201" s="8"/>
      <c r="AZ201" s="8"/>
      <c r="BA201" s="8"/>
      <c r="BB201" s="8"/>
      <c r="BC201" s="8"/>
    </row>
    <row r="202" spans="1:55" x14ac:dyDescent="0.25">
      <c r="A202" s="46">
        <v>69.5</v>
      </c>
      <c r="B202" s="48" t="b">
        <v>1</v>
      </c>
      <c r="U202" s="37"/>
      <c r="V202" s="37"/>
      <c r="W202" s="9"/>
      <c r="X202" s="8"/>
      <c r="Y202" s="8"/>
      <c r="Z202" s="8"/>
      <c r="AA202" s="8"/>
      <c r="AB202" s="8"/>
      <c r="AC202" s="8"/>
      <c r="AD202" s="8"/>
      <c r="AE202" s="8"/>
      <c r="AG202" s="37"/>
      <c r="AH202" s="37"/>
      <c r="AI202" s="9"/>
      <c r="AJ202" s="8"/>
      <c r="AK202" s="8"/>
      <c r="AL202" s="8"/>
      <c r="AM202" s="8"/>
      <c r="AN202" s="8"/>
      <c r="AO202" s="8"/>
      <c r="AP202" s="8"/>
      <c r="AQ202" s="8"/>
      <c r="AS202" s="37"/>
      <c r="AT202" s="37"/>
      <c r="AU202" s="9"/>
      <c r="AV202" s="8"/>
      <c r="AW202" s="8"/>
      <c r="AX202" s="8"/>
      <c r="AY202" s="8"/>
      <c r="AZ202" s="8"/>
      <c r="BA202" s="8"/>
      <c r="BB202" s="8"/>
      <c r="BC202" s="8"/>
    </row>
    <row r="203" spans="1:55" x14ac:dyDescent="0.25">
      <c r="A203" s="46">
        <v>69.099999999999994</v>
      </c>
      <c r="B203" s="48" t="b">
        <v>1</v>
      </c>
      <c r="U203" s="37"/>
      <c r="V203" s="37"/>
      <c r="W203" s="9"/>
      <c r="X203" s="8"/>
      <c r="Y203" s="8"/>
      <c r="Z203" s="8"/>
      <c r="AA203" s="8"/>
      <c r="AB203" s="8"/>
      <c r="AC203" s="8"/>
      <c r="AD203" s="8"/>
      <c r="AE203" s="8"/>
      <c r="AG203" s="37"/>
      <c r="AH203" s="37"/>
      <c r="AI203" s="9"/>
      <c r="AJ203" s="8"/>
      <c r="AK203" s="8"/>
      <c r="AL203" s="8"/>
      <c r="AM203" s="8"/>
      <c r="AN203" s="8"/>
      <c r="AO203" s="8"/>
      <c r="AP203" s="8"/>
      <c r="AQ203" s="8"/>
      <c r="AS203" s="37"/>
      <c r="AT203" s="37"/>
      <c r="AU203" s="9"/>
      <c r="AV203" s="8"/>
      <c r="AW203" s="8"/>
      <c r="AX203" s="8"/>
      <c r="AY203" s="8"/>
      <c r="AZ203" s="8"/>
      <c r="BA203" s="8"/>
      <c r="BB203" s="8"/>
      <c r="BC203" s="8"/>
    </row>
    <row r="204" spans="1:55" x14ac:dyDescent="0.25">
      <c r="A204" s="46">
        <v>68.599999999999994</v>
      </c>
      <c r="B204" s="48" t="b">
        <v>1</v>
      </c>
      <c r="U204" s="37"/>
      <c r="V204" s="37"/>
      <c r="W204" s="9"/>
      <c r="X204" s="8"/>
      <c r="Y204" s="8"/>
      <c r="Z204" s="8"/>
      <c r="AA204" s="8"/>
      <c r="AB204" s="8"/>
      <c r="AC204" s="8"/>
      <c r="AD204" s="8"/>
      <c r="AE204" s="8"/>
      <c r="AG204" s="37"/>
      <c r="AH204" s="37"/>
      <c r="AI204" s="9"/>
      <c r="AJ204" s="8"/>
      <c r="AK204" s="8"/>
      <c r="AL204" s="8"/>
      <c r="AM204" s="8"/>
      <c r="AN204" s="8"/>
      <c r="AO204" s="8"/>
      <c r="AP204" s="8"/>
      <c r="AQ204" s="8"/>
      <c r="AS204" s="37"/>
      <c r="AT204" s="37"/>
      <c r="AU204" s="9"/>
      <c r="AV204" s="8"/>
      <c r="AW204" s="8"/>
      <c r="AX204" s="8"/>
      <c r="AY204" s="8"/>
      <c r="AZ204" s="8"/>
      <c r="BA204" s="8"/>
      <c r="BB204" s="8"/>
      <c r="BC204" s="8"/>
    </row>
    <row r="205" spans="1:55" x14ac:dyDescent="0.25">
      <c r="A205" s="46">
        <v>68.2</v>
      </c>
      <c r="B205" s="48" t="b">
        <v>1</v>
      </c>
      <c r="U205" s="37"/>
      <c r="V205" s="37"/>
      <c r="W205" s="9"/>
      <c r="X205" s="8"/>
      <c r="Y205" s="8"/>
      <c r="Z205" s="8"/>
      <c r="AA205" s="8"/>
      <c r="AB205" s="8"/>
      <c r="AC205" s="8"/>
      <c r="AD205" s="8"/>
      <c r="AE205" s="8"/>
      <c r="AG205" s="37"/>
      <c r="AH205" s="37"/>
      <c r="AI205" s="9"/>
      <c r="AJ205" s="8"/>
      <c r="AK205" s="8"/>
      <c r="AL205" s="8"/>
      <c r="AM205" s="8"/>
      <c r="AN205" s="8"/>
      <c r="AO205" s="8"/>
      <c r="AP205" s="8"/>
      <c r="AQ205" s="8"/>
      <c r="AS205" s="37"/>
      <c r="AT205" s="37"/>
      <c r="AU205" s="9"/>
      <c r="AV205" s="8"/>
      <c r="AW205" s="8"/>
      <c r="AX205" s="8"/>
      <c r="AY205" s="8"/>
      <c r="AZ205" s="8"/>
      <c r="BA205" s="8"/>
      <c r="BB205" s="8"/>
      <c r="BC205" s="8"/>
    </row>
    <row r="206" spans="1:55" x14ac:dyDescent="0.25">
      <c r="A206" s="46">
        <v>67.8</v>
      </c>
      <c r="B206" s="48" t="b">
        <v>1</v>
      </c>
      <c r="U206" s="37"/>
      <c r="V206" s="37"/>
      <c r="W206" s="9"/>
      <c r="X206" s="8"/>
      <c r="Y206" s="8"/>
      <c r="Z206" s="8"/>
      <c r="AA206" s="8"/>
      <c r="AB206" s="8"/>
      <c r="AC206" s="8"/>
      <c r="AD206" s="8"/>
      <c r="AE206" s="8"/>
      <c r="AG206" s="37"/>
      <c r="AH206" s="37"/>
      <c r="AI206" s="9"/>
      <c r="AJ206" s="8"/>
      <c r="AK206" s="8"/>
      <c r="AL206" s="8"/>
      <c r="AM206" s="8"/>
      <c r="AN206" s="8"/>
      <c r="AO206" s="8"/>
      <c r="AP206" s="8"/>
      <c r="AQ206" s="8"/>
      <c r="AS206" s="37"/>
      <c r="AT206" s="37"/>
      <c r="AU206" s="9"/>
      <c r="AV206" s="8"/>
      <c r="AW206" s="8"/>
      <c r="AX206" s="8"/>
      <c r="AY206" s="8"/>
      <c r="AZ206" s="8"/>
      <c r="BA206" s="8"/>
      <c r="BB206" s="8"/>
      <c r="BC206" s="8"/>
    </row>
    <row r="207" spans="1:55" x14ac:dyDescent="0.25">
      <c r="A207" s="46">
        <v>67.3</v>
      </c>
      <c r="B207" s="48" t="b">
        <v>1</v>
      </c>
      <c r="U207" s="37"/>
      <c r="V207" s="37"/>
      <c r="W207" s="9"/>
      <c r="X207" s="8"/>
      <c r="Y207" s="8"/>
      <c r="Z207" s="8"/>
      <c r="AA207" s="8"/>
      <c r="AB207" s="8"/>
      <c r="AC207" s="8"/>
      <c r="AD207" s="8"/>
      <c r="AE207" s="8"/>
      <c r="AG207" s="37"/>
      <c r="AH207" s="37"/>
      <c r="AI207" s="9"/>
      <c r="AJ207" s="8"/>
      <c r="AK207" s="8"/>
      <c r="AL207" s="8"/>
      <c r="AM207" s="8"/>
      <c r="AN207" s="8"/>
      <c r="AO207" s="8"/>
      <c r="AP207" s="8"/>
      <c r="AQ207" s="8"/>
      <c r="AS207" s="37"/>
      <c r="AT207" s="37"/>
      <c r="AU207" s="9"/>
      <c r="AV207" s="8"/>
      <c r="AW207" s="8"/>
      <c r="AX207" s="8"/>
      <c r="AY207" s="8"/>
      <c r="AZ207" s="8"/>
      <c r="BA207" s="8"/>
      <c r="BB207" s="8"/>
      <c r="BC207" s="8"/>
    </row>
    <row r="208" spans="1:55" x14ac:dyDescent="0.25">
      <c r="A208" s="46">
        <v>66.8</v>
      </c>
      <c r="B208" s="48" t="b">
        <v>1</v>
      </c>
      <c r="U208" s="37"/>
      <c r="V208" s="37"/>
      <c r="W208" s="9"/>
      <c r="X208" s="8"/>
      <c r="Y208" s="8"/>
      <c r="Z208" s="8"/>
      <c r="AA208" s="8"/>
      <c r="AB208" s="8"/>
      <c r="AC208" s="8"/>
      <c r="AD208" s="8"/>
      <c r="AE208" s="8"/>
      <c r="AG208" s="37"/>
      <c r="AH208" s="37"/>
      <c r="AI208" s="9"/>
      <c r="AJ208" s="8"/>
      <c r="AK208" s="8"/>
      <c r="AL208" s="8"/>
      <c r="AM208" s="8"/>
      <c r="AN208" s="8"/>
      <c r="AO208" s="8"/>
      <c r="AP208" s="8"/>
      <c r="AQ208" s="8"/>
      <c r="AS208" s="37"/>
      <c r="AT208" s="37"/>
      <c r="AU208" s="9"/>
      <c r="AV208" s="8"/>
      <c r="AW208" s="8"/>
      <c r="AX208" s="8"/>
      <c r="AY208" s="8"/>
      <c r="AZ208" s="8"/>
      <c r="BA208" s="8"/>
      <c r="BB208" s="8"/>
      <c r="BC208" s="8"/>
    </row>
    <row r="209" spans="1:55" x14ac:dyDescent="0.25">
      <c r="A209" s="46">
        <v>66.3</v>
      </c>
      <c r="B209" s="48" t="b">
        <v>1</v>
      </c>
      <c r="U209" s="37"/>
      <c r="V209" s="37"/>
      <c r="W209" s="9"/>
      <c r="X209" s="8"/>
      <c r="Y209" s="8"/>
      <c r="Z209" s="8"/>
      <c r="AA209" s="8"/>
      <c r="AB209" s="8"/>
      <c r="AC209" s="8"/>
      <c r="AD209" s="8"/>
      <c r="AE209" s="8"/>
      <c r="AG209" s="37"/>
      <c r="AH209" s="37"/>
      <c r="AI209" s="9"/>
      <c r="AJ209" s="8"/>
      <c r="AK209" s="8"/>
      <c r="AL209" s="8"/>
      <c r="AM209" s="8"/>
      <c r="AN209" s="8"/>
      <c r="AO209" s="8"/>
      <c r="AP209" s="8"/>
      <c r="AQ209" s="8"/>
      <c r="AS209" s="37"/>
      <c r="AT209" s="37"/>
      <c r="AU209" s="9"/>
      <c r="AV209" s="8"/>
      <c r="AW209" s="8"/>
      <c r="AX209" s="8"/>
      <c r="AY209" s="8"/>
      <c r="AZ209" s="8"/>
      <c r="BA209" s="8"/>
      <c r="BB209" s="8"/>
      <c r="BC209" s="8"/>
    </row>
    <row r="210" spans="1:55" x14ac:dyDescent="0.25">
      <c r="A210" s="46">
        <v>65.8</v>
      </c>
      <c r="B210" s="48" t="b">
        <v>1</v>
      </c>
      <c r="U210" s="37"/>
      <c r="V210" s="37"/>
      <c r="W210" s="9"/>
      <c r="X210" s="8"/>
      <c r="Y210" s="8"/>
      <c r="Z210" s="8"/>
      <c r="AA210" s="8"/>
      <c r="AB210" s="8"/>
      <c r="AC210" s="8"/>
      <c r="AD210" s="8"/>
      <c r="AE210" s="8"/>
      <c r="AG210" s="37"/>
      <c r="AH210" s="37"/>
      <c r="AI210" s="9"/>
      <c r="AJ210" s="8"/>
      <c r="AK210" s="8"/>
      <c r="AL210" s="8"/>
      <c r="AM210" s="8"/>
      <c r="AN210" s="8"/>
      <c r="AO210" s="8"/>
      <c r="AP210" s="8"/>
      <c r="AQ210" s="8"/>
      <c r="AS210" s="37"/>
      <c r="AT210" s="37"/>
      <c r="AU210" s="9"/>
      <c r="AV210" s="8"/>
      <c r="AW210" s="8"/>
      <c r="AX210" s="8"/>
      <c r="AY210" s="8"/>
      <c r="AZ210" s="8"/>
      <c r="BA210" s="8"/>
      <c r="BB210" s="8"/>
      <c r="BC210" s="8"/>
    </row>
    <row r="211" spans="1:55" x14ac:dyDescent="0.25">
      <c r="A211" s="46">
        <v>65.3</v>
      </c>
      <c r="B211" s="48" t="b">
        <v>1</v>
      </c>
      <c r="U211" s="37"/>
      <c r="V211" s="37"/>
      <c r="W211" s="9"/>
      <c r="X211" s="8"/>
      <c r="Y211" s="8"/>
      <c r="Z211" s="8"/>
      <c r="AA211" s="8"/>
      <c r="AB211" s="8"/>
      <c r="AC211" s="8"/>
      <c r="AD211" s="8"/>
      <c r="AE211" s="8"/>
      <c r="AG211" s="37"/>
      <c r="AH211" s="37"/>
      <c r="AI211" s="9"/>
      <c r="AJ211" s="8"/>
      <c r="AK211" s="8"/>
      <c r="AL211" s="8"/>
      <c r="AM211" s="8"/>
      <c r="AN211" s="8"/>
      <c r="AO211" s="8"/>
      <c r="AP211" s="8"/>
      <c r="AQ211" s="8"/>
      <c r="AS211" s="37"/>
      <c r="AT211" s="37"/>
      <c r="AU211" s="9"/>
      <c r="AV211" s="8"/>
      <c r="AW211" s="8"/>
      <c r="AX211" s="8"/>
      <c r="AY211" s="8"/>
      <c r="AZ211" s="8"/>
      <c r="BA211" s="8"/>
      <c r="BB211" s="8"/>
      <c r="BC211" s="8"/>
    </row>
    <row r="212" spans="1:55" x14ac:dyDescent="0.25">
      <c r="A212" s="46">
        <v>75.5</v>
      </c>
      <c r="B212" s="48" t="b">
        <v>1</v>
      </c>
      <c r="U212" s="37"/>
      <c r="V212" s="37"/>
      <c r="W212" s="9"/>
      <c r="X212" s="8"/>
      <c r="Y212" s="8"/>
      <c r="Z212" s="8"/>
      <c r="AA212" s="8"/>
      <c r="AB212" s="8"/>
      <c r="AC212" s="8"/>
      <c r="AD212" s="8"/>
      <c r="AE212" s="8"/>
      <c r="AG212" s="37"/>
      <c r="AH212" s="37"/>
      <c r="AI212" s="9"/>
      <c r="AJ212" s="8"/>
      <c r="AK212" s="8"/>
      <c r="AL212" s="8"/>
      <c r="AM212" s="8"/>
      <c r="AN212" s="8"/>
      <c r="AO212" s="8"/>
      <c r="AP212" s="8"/>
      <c r="AQ212" s="8"/>
      <c r="AS212" s="37"/>
      <c r="AT212" s="37"/>
      <c r="AU212" s="9"/>
      <c r="AV212" s="8"/>
      <c r="AW212" s="8"/>
      <c r="AX212" s="8"/>
      <c r="AY212" s="8"/>
      <c r="AZ212" s="8"/>
      <c r="BA212" s="8"/>
      <c r="BB212" s="8"/>
      <c r="BC212" s="8"/>
    </row>
    <row r="213" spans="1:55" x14ac:dyDescent="0.25">
      <c r="A213" s="46">
        <v>75.400000000000006</v>
      </c>
      <c r="B213" s="48" t="b">
        <v>1</v>
      </c>
      <c r="U213" s="37"/>
      <c r="V213" s="37"/>
      <c r="W213" s="9"/>
      <c r="X213" s="8"/>
      <c r="Y213" s="8"/>
      <c r="Z213" s="8"/>
      <c r="AA213" s="8"/>
      <c r="AB213" s="8"/>
      <c r="AC213" s="8"/>
      <c r="AD213" s="8"/>
      <c r="AE213" s="8"/>
      <c r="AG213" s="37"/>
      <c r="AH213" s="37"/>
      <c r="AI213" s="9"/>
      <c r="AJ213" s="8"/>
      <c r="AK213" s="8"/>
      <c r="AL213" s="8"/>
      <c r="AM213" s="8"/>
      <c r="AN213" s="8"/>
      <c r="AO213" s="8"/>
      <c r="AP213" s="8"/>
      <c r="AQ213" s="8"/>
      <c r="AS213" s="37"/>
      <c r="AT213" s="37"/>
      <c r="AU213" s="9"/>
      <c r="AV213" s="8"/>
      <c r="AW213" s="8"/>
      <c r="AX213" s="8"/>
      <c r="AY213" s="8"/>
      <c r="AZ213" s="8"/>
      <c r="BA213" s="8"/>
      <c r="BB213" s="8"/>
      <c r="BC213" s="8"/>
    </row>
    <row r="214" spans="1:55" x14ac:dyDescent="0.25">
      <c r="A214" s="46">
        <v>75.2</v>
      </c>
      <c r="B214" s="48" t="b">
        <v>1</v>
      </c>
      <c r="U214" s="37"/>
      <c r="V214" s="37"/>
      <c r="W214" s="9"/>
      <c r="X214" s="8"/>
      <c r="Y214" s="8"/>
      <c r="Z214" s="8"/>
      <c r="AA214" s="8"/>
      <c r="AB214" s="8"/>
      <c r="AC214" s="8"/>
      <c r="AD214" s="8"/>
      <c r="AE214" s="8"/>
      <c r="AG214" s="37"/>
      <c r="AH214" s="37"/>
      <c r="AI214" s="9"/>
      <c r="AJ214" s="8"/>
      <c r="AK214" s="8"/>
      <c r="AL214" s="8"/>
      <c r="AM214" s="8"/>
      <c r="AN214" s="8"/>
      <c r="AO214" s="8"/>
      <c r="AP214" s="8"/>
      <c r="AQ214" s="8"/>
      <c r="AS214" s="37"/>
      <c r="AT214" s="37"/>
      <c r="AU214" s="9"/>
      <c r="AV214" s="8"/>
      <c r="AW214" s="8"/>
      <c r="AX214" s="8"/>
      <c r="AY214" s="8"/>
      <c r="AZ214" s="8"/>
      <c r="BA214" s="8"/>
      <c r="BB214" s="8"/>
      <c r="BC214" s="8"/>
    </row>
    <row r="215" spans="1:55" x14ac:dyDescent="0.25">
      <c r="A215" s="46">
        <v>75.099999999999994</v>
      </c>
      <c r="B215" s="48" t="b">
        <v>1</v>
      </c>
      <c r="U215" s="37"/>
      <c r="V215" s="37"/>
      <c r="W215" s="9"/>
      <c r="X215" s="8"/>
      <c r="Y215" s="8"/>
      <c r="Z215" s="8"/>
      <c r="AA215" s="8"/>
      <c r="AB215" s="8"/>
      <c r="AC215" s="8"/>
      <c r="AD215" s="8"/>
      <c r="AE215" s="8"/>
      <c r="AG215" s="37"/>
      <c r="AH215" s="37"/>
      <c r="AI215" s="9"/>
      <c r="AJ215" s="8"/>
      <c r="AK215" s="8"/>
      <c r="AL215" s="8"/>
      <c r="AM215" s="8"/>
      <c r="AN215" s="8"/>
      <c r="AO215" s="8"/>
      <c r="AP215" s="8"/>
      <c r="AQ215" s="8"/>
      <c r="AS215" s="37"/>
      <c r="AT215" s="37"/>
      <c r="AU215" s="9"/>
      <c r="AV215" s="8"/>
      <c r="AW215" s="8"/>
      <c r="AX215" s="8"/>
      <c r="AY215" s="8"/>
      <c r="AZ215" s="8"/>
      <c r="BA215" s="8"/>
      <c r="BB215" s="8"/>
      <c r="BC215" s="8"/>
    </row>
    <row r="216" spans="1:55" x14ac:dyDescent="0.25">
      <c r="A216" s="46">
        <v>74.900000000000006</v>
      </c>
      <c r="B216" s="48" t="b">
        <v>1</v>
      </c>
      <c r="U216" s="37"/>
      <c r="V216" s="37"/>
      <c r="W216" s="9"/>
      <c r="X216" s="8"/>
      <c r="Y216" s="8"/>
      <c r="Z216" s="8"/>
      <c r="AA216" s="8"/>
      <c r="AB216" s="8"/>
      <c r="AC216" s="8"/>
      <c r="AD216" s="8"/>
      <c r="AE216" s="8"/>
      <c r="AG216" s="37"/>
      <c r="AH216" s="37"/>
      <c r="AI216" s="9"/>
      <c r="AJ216" s="8"/>
      <c r="AK216" s="8"/>
      <c r="AL216" s="8"/>
      <c r="AM216" s="8"/>
      <c r="AN216" s="8"/>
      <c r="AO216" s="8"/>
      <c r="AP216" s="8"/>
      <c r="AQ216" s="8"/>
      <c r="AS216" s="37"/>
      <c r="AT216" s="37"/>
      <c r="AU216" s="9"/>
      <c r="AV216" s="8"/>
      <c r="AW216" s="8"/>
      <c r="AX216" s="8"/>
      <c r="AY216" s="8"/>
      <c r="AZ216" s="8"/>
      <c r="BA216" s="8"/>
      <c r="BB216" s="8"/>
      <c r="BC216" s="8"/>
    </row>
    <row r="217" spans="1:55" x14ac:dyDescent="0.25">
      <c r="A217" s="46">
        <v>74.7</v>
      </c>
      <c r="B217" s="48" t="b">
        <v>1</v>
      </c>
      <c r="U217" s="37"/>
      <c r="V217" s="37"/>
      <c r="W217" s="9"/>
      <c r="X217" s="8"/>
      <c r="Y217" s="8"/>
      <c r="Z217" s="8"/>
      <c r="AA217" s="8"/>
      <c r="AB217" s="8"/>
      <c r="AC217" s="8"/>
      <c r="AD217" s="8"/>
      <c r="AE217" s="8"/>
      <c r="AG217" s="37"/>
      <c r="AH217" s="37"/>
      <c r="AI217" s="9"/>
      <c r="AJ217" s="8"/>
      <c r="AK217" s="8"/>
      <c r="AL217" s="8"/>
      <c r="AM217" s="8"/>
      <c r="AN217" s="8"/>
      <c r="AO217" s="8"/>
      <c r="AP217" s="8"/>
      <c r="AQ217" s="8"/>
      <c r="AS217" s="37"/>
      <c r="AT217" s="37"/>
      <c r="AU217" s="9"/>
      <c r="AV217" s="8"/>
      <c r="AW217" s="8"/>
      <c r="AX217" s="8"/>
      <c r="AY217" s="8"/>
      <c r="AZ217" s="8"/>
      <c r="BA217" s="8"/>
      <c r="BB217" s="8"/>
      <c r="BC217" s="8"/>
    </row>
    <row r="218" spans="1:55" x14ac:dyDescent="0.25">
      <c r="A218" s="46">
        <v>74.599999999999994</v>
      </c>
      <c r="B218" s="48" t="b">
        <v>1</v>
      </c>
      <c r="U218" s="37"/>
      <c r="V218" s="37"/>
      <c r="W218" s="9"/>
      <c r="X218" s="8"/>
      <c r="Y218" s="8"/>
      <c r="Z218" s="8"/>
      <c r="AA218" s="8"/>
      <c r="AB218" s="8"/>
      <c r="AC218" s="8"/>
      <c r="AD218" s="8"/>
      <c r="AE218" s="8"/>
      <c r="AG218" s="37"/>
      <c r="AH218" s="37"/>
      <c r="AI218" s="9"/>
      <c r="AJ218" s="8"/>
      <c r="AK218" s="8"/>
      <c r="AL218" s="8"/>
      <c r="AM218" s="8"/>
      <c r="AN218" s="8"/>
      <c r="AO218" s="8"/>
      <c r="AP218" s="8"/>
      <c r="AQ218" s="8"/>
      <c r="AS218" s="37"/>
      <c r="AT218" s="37"/>
      <c r="AU218" s="9"/>
      <c r="AV218" s="8"/>
      <c r="AW218" s="8"/>
      <c r="AX218" s="8"/>
      <c r="AY218" s="8"/>
      <c r="AZ218" s="8"/>
      <c r="BA218" s="8"/>
      <c r="BB218" s="8"/>
      <c r="BC218" s="8"/>
    </row>
    <row r="219" spans="1:55" x14ac:dyDescent="0.25">
      <c r="A219" s="46">
        <v>74.400000000000006</v>
      </c>
      <c r="B219" s="48" t="b">
        <v>1</v>
      </c>
      <c r="U219" s="37"/>
      <c r="V219" s="37"/>
      <c r="W219" s="9"/>
      <c r="X219" s="8"/>
      <c r="Y219" s="8"/>
      <c r="Z219" s="8"/>
      <c r="AA219" s="8"/>
      <c r="AB219" s="8"/>
      <c r="AC219" s="8"/>
      <c r="AD219" s="8"/>
      <c r="AE219" s="8"/>
      <c r="AG219" s="37"/>
      <c r="AH219" s="37"/>
      <c r="AI219" s="9"/>
      <c r="AJ219" s="8"/>
      <c r="AK219" s="8"/>
      <c r="AL219" s="8"/>
      <c r="AM219" s="8"/>
      <c r="AN219" s="8"/>
      <c r="AO219" s="8"/>
      <c r="AP219" s="8"/>
      <c r="AQ219" s="8"/>
      <c r="AS219" s="37"/>
      <c r="AT219" s="37"/>
      <c r="AU219" s="9"/>
      <c r="AV219" s="8"/>
      <c r="AW219" s="8"/>
      <c r="AX219" s="8"/>
      <c r="AY219" s="8"/>
      <c r="AZ219" s="8"/>
      <c r="BA219" s="8"/>
      <c r="BB219" s="8"/>
      <c r="BC219" s="8"/>
    </row>
    <row r="220" spans="1:55" x14ac:dyDescent="0.25">
      <c r="A220" s="46">
        <v>74.2</v>
      </c>
      <c r="B220" s="48" t="b">
        <v>1</v>
      </c>
      <c r="U220" s="37"/>
      <c r="V220" s="37"/>
      <c r="W220" s="9"/>
      <c r="X220" s="8"/>
      <c r="Y220" s="8"/>
      <c r="Z220" s="8"/>
      <c r="AA220" s="8"/>
      <c r="AB220" s="8"/>
      <c r="AC220" s="8"/>
      <c r="AD220" s="8"/>
      <c r="AE220" s="8"/>
      <c r="AG220" s="37"/>
      <c r="AH220" s="37"/>
      <c r="AI220" s="9"/>
      <c r="AJ220" s="8"/>
      <c r="AK220" s="8"/>
      <c r="AL220" s="8"/>
      <c r="AM220" s="8"/>
      <c r="AN220" s="8"/>
      <c r="AO220" s="8"/>
      <c r="AP220" s="8"/>
      <c r="AQ220" s="8"/>
      <c r="AS220" s="37"/>
      <c r="AT220" s="37"/>
      <c r="AU220" s="9"/>
      <c r="AV220" s="8"/>
      <c r="AW220" s="8"/>
      <c r="AX220" s="8"/>
      <c r="AY220" s="8"/>
      <c r="AZ220" s="8"/>
      <c r="BA220" s="8"/>
      <c r="BB220" s="8"/>
      <c r="BC220" s="8"/>
    </row>
    <row r="221" spans="1:55" x14ac:dyDescent="0.25">
      <c r="A221" s="46">
        <v>74.099999999999994</v>
      </c>
      <c r="B221" s="48" t="b">
        <v>1</v>
      </c>
      <c r="U221" s="37"/>
      <c r="V221" s="37"/>
      <c r="W221" s="9"/>
      <c r="X221" s="8"/>
      <c r="Y221" s="8"/>
      <c r="Z221" s="8"/>
      <c r="AA221" s="8"/>
      <c r="AB221" s="8"/>
      <c r="AC221" s="8"/>
      <c r="AD221" s="8"/>
      <c r="AE221" s="8"/>
      <c r="AG221" s="37"/>
      <c r="AH221" s="37"/>
      <c r="AI221" s="9"/>
      <c r="AJ221" s="8"/>
      <c r="AK221" s="8"/>
      <c r="AL221" s="8"/>
      <c r="AM221" s="8"/>
      <c r="AN221" s="8"/>
      <c r="AO221" s="8"/>
      <c r="AP221" s="8"/>
      <c r="AQ221" s="8"/>
      <c r="AS221" s="37"/>
      <c r="AT221" s="37"/>
      <c r="AU221" s="9"/>
      <c r="AV221" s="8"/>
      <c r="AW221" s="8"/>
      <c r="AX221" s="8"/>
      <c r="AY221" s="8"/>
      <c r="AZ221" s="8"/>
      <c r="BA221" s="8"/>
      <c r="BB221" s="8"/>
      <c r="BC221" s="8"/>
    </row>
    <row r="222" spans="1:55" x14ac:dyDescent="0.25">
      <c r="A222" s="46">
        <v>73.900000000000006</v>
      </c>
      <c r="B222" s="48" t="b">
        <v>1</v>
      </c>
      <c r="U222" s="37"/>
      <c r="V222" s="37"/>
      <c r="W222" s="9"/>
      <c r="X222" s="8"/>
      <c r="Y222" s="8"/>
      <c r="Z222" s="8"/>
      <c r="AA222" s="8"/>
      <c r="AB222" s="8"/>
      <c r="AC222" s="8"/>
      <c r="AD222" s="8"/>
      <c r="AE222" s="8"/>
      <c r="AG222" s="37"/>
      <c r="AH222" s="37"/>
      <c r="AI222" s="9"/>
      <c r="AJ222" s="8"/>
      <c r="AK222" s="8"/>
      <c r="AL222" s="8"/>
      <c r="AM222" s="8"/>
      <c r="AN222" s="8"/>
      <c r="AO222" s="8"/>
      <c r="AP222" s="8"/>
      <c r="AQ222" s="8"/>
      <c r="AS222" s="37"/>
      <c r="AT222" s="37"/>
      <c r="AU222" s="9"/>
      <c r="AV222" s="8"/>
      <c r="AW222" s="8"/>
      <c r="AX222" s="8"/>
      <c r="AY222" s="8"/>
      <c r="AZ222" s="8"/>
      <c r="BA222" s="8"/>
      <c r="BB222" s="8"/>
      <c r="BC222" s="8"/>
    </row>
    <row r="223" spans="1:55" x14ac:dyDescent="0.25">
      <c r="A223" s="46">
        <v>73.8</v>
      </c>
      <c r="B223" s="48" t="b">
        <v>1</v>
      </c>
      <c r="U223" s="37"/>
      <c r="V223" s="37"/>
      <c r="W223" s="9"/>
      <c r="X223" s="8"/>
      <c r="Y223" s="8"/>
      <c r="Z223" s="8"/>
      <c r="AA223" s="8"/>
      <c r="AB223" s="8"/>
      <c r="AC223" s="8"/>
      <c r="AD223" s="8"/>
      <c r="AE223" s="8"/>
      <c r="AG223" s="37"/>
      <c r="AH223" s="37"/>
      <c r="AI223" s="9"/>
      <c r="AJ223" s="8"/>
      <c r="AK223" s="8"/>
      <c r="AL223" s="8"/>
      <c r="AM223" s="8"/>
      <c r="AN223" s="8"/>
      <c r="AO223" s="8"/>
      <c r="AP223" s="8"/>
      <c r="AQ223" s="8"/>
      <c r="AS223" s="37"/>
      <c r="AT223" s="37"/>
      <c r="AU223" s="9"/>
      <c r="AV223" s="8"/>
      <c r="AW223" s="8"/>
      <c r="AX223" s="8"/>
      <c r="AY223" s="8"/>
      <c r="AZ223" s="8"/>
      <c r="BA223" s="8"/>
      <c r="BB223" s="8"/>
      <c r="BC223" s="8"/>
    </row>
    <row r="224" spans="1:55" x14ac:dyDescent="0.25">
      <c r="A224" s="46">
        <v>73.7</v>
      </c>
      <c r="B224" s="48" t="b">
        <v>1</v>
      </c>
      <c r="U224" s="37"/>
      <c r="V224" s="37"/>
      <c r="W224" s="9"/>
      <c r="X224" s="8"/>
      <c r="Y224" s="8"/>
      <c r="Z224" s="8"/>
      <c r="AA224" s="8"/>
      <c r="AB224" s="8"/>
      <c r="AC224" s="8"/>
      <c r="AD224" s="8"/>
      <c r="AE224" s="8"/>
      <c r="AG224" s="37"/>
      <c r="AH224" s="37"/>
      <c r="AI224" s="9"/>
      <c r="AJ224" s="8"/>
      <c r="AK224" s="8"/>
      <c r="AL224" s="8"/>
      <c r="AM224" s="8"/>
      <c r="AN224" s="8"/>
      <c r="AO224" s="8"/>
      <c r="AP224" s="8"/>
      <c r="AQ224" s="8"/>
      <c r="AS224" s="37"/>
      <c r="AT224" s="37"/>
      <c r="AU224" s="9"/>
      <c r="AV224" s="8"/>
      <c r="AW224" s="8"/>
      <c r="AX224" s="8"/>
      <c r="AY224" s="8"/>
      <c r="AZ224" s="8"/>
      <c r="BA224" s="8"/>
      <c r="BB224" s="8"/>
      <c r="BC224" s="8"/>
    </row>
    <row r="225" spans="1:55" x14ac:dyDescent="0.25">
      <c r="A225" s="46">
        <v>73.5</v>
      </c>
      <c r="B225" s="48" t="b">
        <v>1</v>
      </c>
      <c r="U225" s="37"/>
      <c r="V225" s="37"/>
      <c r="W225" s="9"/>
      <c r="X225" s="8"/>
      <c r="Y225" s="8"/>
      <c r="Z225" s="8"/>
      <c r="AA225" s="8"/>
      <c r="AB225" s="8"/>
      <c r="AC225" s="8"/>
      <c r="AD225" s="8"/>
      <c r="AE225" s="8"/>
      <c r="AG225" s="37"/>
      <c r="AH225" s="37"/>
      <c r="AI225" s="9"/>
      <c r="AJ225" s="8"/>
      <c r="AK225" s="8"/>
      <c r="AL225" s="8"/>
      <c r="AM225" s="8"/>
      <c r="AN225" s="8"/>
      <c r="AO225" s="8"/>
      <c r="AP225" s="8"/>
      <c r="AQ225" s="8"/>
      <c r="AS225" s="37"/>
      <c r="AT225" s="37"/>
      <c r="AU225" s="9"/>
      <c r="AV225" s="8"/>
      <c r="AW225" s="8"/>
      <c r="AX225" s="8"/>
      <c r="AY225" s="8"/>
      <c r="AZ225" s="8"/>
      <c r="BA225" s="8"/>
      <c r="BB225" s="8"/>
      <c r="BC225" s="8"/>
    </row>
    <row r="226" spans="1:55" x14ac:dyDescent="0.25">
      <c r="A226" s="46">
        <v>73.400000000000006</v>
      </c>
      <c r="B226" s="48" t="b">
        <v>1</v>
      </c>
      <c r="U226" s="37"/>
      <c r="V226" s="37"/>
      <c r="W226" s="9"/>
      <c r="X226" s="8"/>
      <c r="Y226" s="8"/>
      <c r="Z226" s="8"/>
      <c r="AA226" s="8"/>
      <c r="AB226" s="8"/>
      <c r="AC226" s="8"/>
      <c r="AD226" s="8"/>
      <c r="AE226" s="8"/>
      <c r="AG226" s="37"/>
      <c r="AH226" s="37"/>
      <c r="AI226" s="9"/>
      <c r="AJ226" s="8"/>
      <c r="AK226" s="8"/>
      <c r="AL226" s="8"/>
      <c r="AM226" s="8"/>
      <c r="AN226" s="8"/>
      <c r="AO226" s="8"/>
      <c r="AP226" s="8"/>
      <c r="AQ226" s="8"/>
      <c r="AS226" s="37"/>
      <c r="AT226" s="37"/>
      <c r="AU226" s="9"/>
      <c r="AV226" s="8"/>
      <c r="AW226" s="8"/>
      <c r="AX226" s="8"/>
      <c r="AY226" s="8"/>
      <c r="AZ226" s="8"/>
      <c r="BA226" s="8"/>
      <c r="BB226" s="8"/>
      <c r="BC226" s="8"/>
    </row>
    <row r="227" spans="1:55" x14ac:dyDescent="0.25">
      <c r="A227" s="46">
        <v>73.3</v>
      </c>
      <c r="B227" s="48" t="b">
        <v>1</v>
      </c>
      <c r="U227" s="37"/>
      <c r="V227" s="37"/>
      <c r="W227" s="9"/>
      <c r="X227" s="8"/>
      <c r="Y227" s="8"/>
      <c r="Z227" s="8"/>
      <c r="AA227" s="8"/>
      <c r="AB227" s="8"/>
      <c r="AC227" s="8"/>
      <c r="AD227" s="8"/>
      <c r="AE227" s="8"/>
      <c r="AG227" s="37"/>
      <c r="AH227" s="37"/>
      <c r="AI227" s="9"/>
      <c r="AJ227" s="8"/>
      <c r="AK227" s="8"/>
      <c r="AL227" s="8"/>
      <c r="AM227" s="8"/>
      <c r="AN227" s="8"/>
      <c r="AO227" s="8"/>
      <c r="AP227" s="8"/>
      <c r="AQ227" s="8"/>
      <c r="AS227" s="37"/>
      <c r="AT227" s="37"/>
      <c r="AU227" s="9"/>
      <c r="AV227" s="8"/>
      <c r="AW227" s="8"/>
      <c r="AX227" s="8"/>
      <c r="AY227" s="8"/>
      <c r="AZ227" s="8"/>
      <c r="BA227" s="8"/>
      <c r="BB227" s="8"/>
      <c r="BC227" s="8"/>
    </row>
    <row r="228" spans="1:55" x14ac:dyDescent="0.25">
      <c r="A228" s="46">
        <v>72.3</v>
      </c>
      <c r="B228" s="48" t="b">
        <v>1</v>
      </c>
      <c r="U228" s="37"/>
      <c r="V228" s="37"/>
      <c r="W228" s="9"/>
      <c r="X228" s="8"/>
      <c r="Y228" s="8"/>
      <c r="Z228" s="8"/>
      <c r="AA228" s="8"/>
      <c r="AB228" s="8"/>
      <c r="AC228" s="8"/>
      <c r="AD228" s="8"/>
      <c r="AE228" s="8"/>
      <c r="AG228" s="37"/>
      <c r="AH228" s="37"/>
      <c r="AI228" s="9"/>
      <c r="AJ228" s="8"/>
      <c r="AK228" s="8"/>
      <c r="AL228" s="8"/>
      <c r="AM228" s="8"/>
      <c r="AN228" s="8"/>
      <c r="AO228" s="8"/>
      <c r="AP228" s="8"/>
      <c r="AQ228" s="8"/>
      <c r="AS228" s="37"/>
      <c r="AT228" s="37"/>
      <c r="AU228" s="9"/>
      <c r="AV228" s="8"/>
      <c r="AW228" s="8"/>
      <c r="AX228" s="8"/>
      <c r="AY228" s="8"/>
      <c r="AZ228" s="8"/>
      <c r="BA228" s="8"/>
      <c r="BB228" s="8"/>
      <c r="BC228" s="8"/>
    </row>
    <row r="229" spans="1:55" x14ac:dyDescent="0.25">
      <c r="A229" s="46">
        <v>72</v>
      </c>
      <c r="B229" s="48" t="b">
        <v>1</v>
      </c>
      <c r="U229" s="37"/>
      <c r="V229" s="37"/>
      <c r="W229" s="9"/>
      <c r="X229" s="8"/>
      <c r="Y229" s="8"/>
      <c r="Z229" s="8"/>
      <c r="AA229" s="8"/>
      <c r="AB229" s="8"/>
      <c r="AC229" s="8"/>
      <c r="AD229" s="8"/>
      <c r="AE229" s="8"/>
      <c r="AG229" s="37"/>
      <c r="AH229" s="37"/>
      <c r="AI229" s="9"/>
      <c r="AJ229" s="8"/>
      <c r="AK229" s="8"/>
      <c r="AL229" s="8"/>
      <c r="AM229" s="8"/>
      <c r="AN229" s="8"/>
      <c r="AO229" s="8"/>
      <c r="AP229" s="8"/>
      <c r="AQ229" s="8"/>
      <c r="AS229" s="37"/>
      <c r="AT229" s="37"/>
      <c r="AU229" s="9"/>
      <c r="AV229" s="8"/>
      <c r="AW229" s="8"/>
      <c r="AX229" s="8"/>
      <c r="AY229" s="8"/>
      <c r="AZ229" s="8"/>
      <c r="BA229" s="8"/>
      <c r="BB229" s="8"/>
      <c r="BC229" s="8"/>
    </row>
    <row r="230" spans="1:55" x14ac:dyDescent="0.25">
      <c r="A230" s="46">
        <v>71.7</v>
      </c>
      <c r="B230" s="48" t="b">
        <v>1</v>
      </c>
      <c r="U230" s="37"/>
      <c r="V230" s="37"/>
      <c r="W230" s="9"/>
      <c r="X230" s="8"/>
      <c r="Y230" s="8"/>
      <c r="Z230" s="8"/>
      <c r="AA230" s="8"/>
      <c r="AB230" s="8"/>
      <c r="AC230" s="8"/>
      <c r="AD230" s="8"/>
      <c r="AE230" s="8"/>
      <c r="AG230" s="37"/>
      <c r="AH230" s="37"/>
      <c r="AI230" s="9"/>
      <c r="AJ230" s="8"/>
      <c r="AK230" s="8"/>
      <c r="AL230" s="8"/>
      <c r="AM230" s="8"/>
      <c r="AN230" s="8"/>
      <c r="AO230" s="8"/>
      <c r="AP230" s="8"/>
      <c r="AQ230" s="8"/>
      <c r="AS230" s="37"/>
      <c r="AT230" s="37"/>
      <c r="AU230" s="9"/>
      <c r="AV230" s="8"/>
      <c r="AW230" s="8"/>
      <c r="AX230" s="8"/>
      <c r="AY230" s="8"/>
      <c r="AZ230" s="8"/>
      <c r="BA230" s="8"/>
      <c r="BB230" s="8"/>
      <c r="BC230" s="8"/>
    </row>
    <row r="231" spans="1:55" x14ac:dyDescent="0.25">
      <c r="A231" s="46">
        <v>71.900000000000006</v>
      </c>
      <c r="B231" s="48" t="b">
        <v>1</v>
      </c>
      <c r="U231" s="37"/>
      <c r="V231" s="37"/>
      <c r="W231" s="9"/>
      <c r="X231" s="8"/>
      <c r="Y231" s="8"/>
      <c r="Z231" s="8"/>
      <c r="AA231" s="8"/>
      <c r="AB231" s="8"/>
      <c r="AC231" s="8"/>
      <c r="AD231" s="8"/>
      <c r="AE231" s="8"/>
      <c r="AG231" s="37"/>
      <c r="AH231" s="37"/>
      <c r="AI231" s="9"/>
      <c r="AJ231" s="8"/>
      <c r="AK231" s="8"/>
      <c r="AL231" s="8"/>
      <c r="AM231" s="8"/>
      <c r="AN231" s="8"/>
      <c r="AO231" s="8"/>
      <c r="AP231" s="8"/>
      <c r="AQ231" s="8"/>
      <c r="AS231" s="37"/>
      <c r="AT231" s="37"/>
      <c r="AU231" s="9"/>
      <c r="AV231" s="8"/>
      <c r="AW231" s="8"/>
      <c r="AX231" s="8"/>
      <c r="AY231" s="8"/>
      <c r="AZ231" s="8"/>
      <c r="BA231" s="8"/>
      <c r="BB231" s="8"/>
      <c r="BC231" s="8"/>
    </row>
    <row r="232" spans="1:55" x14ac:dyDescent="0.25">
      <c r="A232" s="46">
        <v>72</v>
      </c>
      <c r="B232" s="48" t="b">
        <v>1</v>
      </c>
      <c r="U232" s="37"/>
      <c r="V232" s="37"/>
      <c r="W232" s="9"/>
      <c r="X232" s="8"/>
      <c r="Y232" s="8"/>
      <c r="Z232" s="8"/>
      <c r="AA232" s="8"/>
      <c r="AB232" s="8"/>
      <c r="AC232" s="8"/>
      <c r="AD232" s="8"/>
      <c r="AE232" s="8"/>
      <c r="AG232" s="37"/>
      <c r="AH232" s="37"/>
      <c r="AI232" s="9"/>
      <c r="AJ232" s="8"/>
      <c r="AK232" s="8"/>
      <c r="AL232" s="8"/>
      <c r="AM232" s="8"/>
      <c r="AN232" s="8"/>
      <c r="AO232" s="8"/>
      <c r="AP232" s="8"/>
      <c r="AQ232" s="8"/>
      <c r="AS232" s="37"/>
      <c r="AT232" s="37"/>
      <c r="AU232" s="9"/>
      <c r="AV232" s="8"/>
      <c r="AW232" s="8"/>
      <c r="AX232" s="8"/>
      <c r="AY232" s="8"/>
      <c r="AZ232" s="8"/>
      <c r="BA232" s="8"/>
      <c r="BB232" s="8"/>
      <c r="BC232" s="8"/>
    </row>
    <row r="233" spans="1:55" x14ac:dyDescent="0.25">
      <c r="A233" s="46">
        <v>73</v>
      </c>
      <c r="B233" s="48" t="b">
        <v>1</v>
      </c>
      <c r="U233" s="37"/>
      <c r="V233" s="37"/>
      <c r="W233" s="9"/>
      <c r="X233" s="8"/>
      <c r="Y233" s="8"/>
      <c r="Z233" s="8"/>
      <c r="AA233" s="8"/>
      <c r="AB233" s="8"/>
      <c r="AC233" s="8"/>
      <c r="AD233" s="8"/>
      <c r="AE233" s="8"/>
      <c r="AG233" s="37"/>
      <c r="AH233" s="37"/>
      <c r="AI233" s="9"/>
      <c r="AJ233" s="8"/>
      <c r="AK233" s="8"/>
      <c r="AL233" s="8"/>
      <c r="AM233" s="8"/>
      <c r="AN233" s="8"/>
      <c r="AO233" s="8"/>
      <c r="AP233" s="8"/>
      <c r="AQ233" s="8"/>
      <c r="AS233" s="37"/>
      <c r="AT233" s="37"/>
      <c r="AU233" s="9"/>
      <c r="AV233" s="8"/>
      <c r="AW233" s="8"/>
      <c r="AX233" s="8"/>
      <c r="AY233" s="8"/>
      <c r="AZ233" s="8"/>
      <c r="BA233" s="8"/>
      <c r="BB233" s="8"/>
      <c r="BC233" s="8"/>
    </row>
    <row r="234" spans="1:55" x14ac:dyDescent="0.25">
      <c r="A234" s="46">
        <v>70</v>
      </c>
      <c r="B234" s="48" t="b">
        <v>1</v>
      </c>
      <c r="U234" s="37"/>
      <c r="V234" s="37"/>
      <c r="W234" s="9"/>
      <c r="X234" s="8"/>
      <c r="Y234" s="8"/>
      <c r="Z234" s="8"/>
      <c r="AA234" s="8"/>
      <c r="AB234" s="8"/>
      <c r="AC234" s="8"/>
      <c r="AD234" s="8"/>
      <c r="AE234" s="8"/>
      <c r="AG234" s="37"/>
      <c r="AH234" s="37"/>
      <c r="AI234" s="9"/>
      <c r="AJ234" s="8"/>
      <c r="AK234" s="8"/>
      <c r="AL234" s="8"/>
      <c r="AM234" s="8"/>
      <c r="AN234" s="8"/>
      <c r="AO234" s="8"/>
      <c r="AP234" s="8"/>
      <c r="AQ234" s="8"/>
      <c r="AS234" s="37"/>
      <c r="AT234" s="37"/>
      <c r="AU234" s="9"/>
      <c r="AV234" s="8"/>
      <c r="AW234" s="8"/>
      <c r="AX234" s="8"/>
      <c r="AY234" s="8"/>
      <c r="AZ234" s="8"/>
      <c r="BA234" s="8"/>
      <c r="BB234" s="8"/>
      <c r="BC234" s="8"/>
    </row>
    <row r="235" spans="1:55" x14ac:dyDescent="0.25">
      <c r="A235" s="46">
        <v>70</v>
      </c>
      <c r="B235" s="48" t="b">
        <v>1</v>
      </c>
      <c r="U235" s="37"/>
      <c r="V235" s="37"/>
      <c r="W235" s="9"/>
      <c r="X235" s="8"/>
      <c r="Y235" s="8"/>
      <c r="Z235" s="8"/>
      <c r="AA235" s="8"/>
      <c r="AB235" s="8"/>
      <c r="AC235" s="8"/>
      <c r="AD235" s="8"/>
      <c r="AE235" s="8"/>
      <c r="AG235" s="37"/>
      <c r="AH235" s="37"/>
      <c r="AI235" s="9"/>
      <c r="AJ235" s="8"/>
      <c r="AK235" s="8"/>
      <c r="AL235" s="8"/>
      <c r="AM235" s="8"/>
      <c r="AN235" s="8"/>
      <c r="AO235" s="8"/>
      <c r="AP235" s="8"/>
      <c r="AQ235" s="8"/>
      <c r="AS235" s="37"/>
      <c r="AT235" s="37"/>
      <c r="AU235" s="9"/>
      <c r="AV235" s="8"/>
      <c r="AW235" s="8"/>
      <c r="AX235" s="8"/>
      <c r="AY235" s="8"/>
      <c r="AZ235" s="8"/>
      <c r="BA235" s="8"/>
      <c r="BB235" s="8"/>
      <c r="BC235" s="8"/>
    </row>
    <row r="236" spans="1:55" x14ac:dyDescent="0.25">
      <c r="A236" s="46">
        <v>69.8</v>
      </c>
      <c r="B236" s="48" t="b">
        <v>1</v>
      </c>
      <c r="U236" s="37"/>
      <c r="V236" s="37"/>
      <c r="W236" s="9"/>
      <c r="X236" s="8"/>
      <c r="Y236" s="8"/>
      <c r="Z236" s="8"/>
      <c r="AA236" s="8"/>
      <c r="AB236" s="8"/>
      <c r="AC236" s="8"/>
      <c r="AD236" s="8"/>
      <c r="AE236" s="8"/>
      <c r="AG236" s="37"/>
      <c r="AH236" s="37"/>
      <c r="AI236" s="9"/>
      <c r="AJ236" s="8"/>
      <c r="AK236" s="8"/>
      <c r="AL236" s="8"/>
      <c r="AM236" s="8"/>
      <c r="AN236" s="8"/>
      <c r="AO236" s="8"/>
      <c r="AP236" s="8"/>
      <c r="AQ236" s="8"/>
      <c r="AS236" s="37"/>
      <c r="AT236" s="37"/>
      <c r="AU236" s="9"/>
      <c r="AV236" s="8"/>
      <c r="AW236" s="8"/>
      <c r="AX236" s="8"/>
      <c r="AY236" s="8"/>
      <c r="AZ236" s="8"/>
      <c r="BA236" s="8"/>
      <c r="BB236" s="8"/>
      <c r="BC236" s="8"/>
    </row>
    <row r="237" spans="1:55" x14ac:dyDescent="0.25">
      <c r="A237" s="46">
        <v>68.900000000000006</v>
      </c>
      <c r="B237" s="48" t="b">
        <v>1</v>
      </c>
      <c r="U237" s="37"/>
      <c r="V237" s="37"/>
      <c r="W237" s="9"/>
      <c r="X237" s="8"/>
      <c r="Y237" s="8"/>
      <c r="Z237" s="8"/>
      <c r="AA237" s="8"/>
      <c r="AB237" s="8"/>
      <c r="AC237" s="8"/>
      <c r="AD237" s="8"/>
      <c r="AE237" s="8"/>
      <c r="AG237" s="37"/>
      <c r="AH237" s="37"/>
      <c r="AI237" s="9"/>
      <c r="AJ237" s="8"/>
      <c r="AK237" s="8"/>
      <c r="AL237" s="8"/>
      <c r="AM237" s="8"/>
      <c r="AN237" s="8"/>
      <c r="AO237" s="8"/>
      <c r="AP237" s="8"/>
      <c r="AQ237" s="8"/>
      <c r="AS237" s="37"/>
      <c r="AT237" s="37"/>
      <c r="AU237" s="9"/>
      <c r="AV237" s="8"/>
      <c r="AW237" s="8"/>
      <c r="AX237" s="8"/>
      <c r="AY237" s="8"/>
      <c r="AZ237" s="8"/>
      <c r="BA237" s="8"/>
      <c r="BB237" s="8"/>
      <c r="BC237" s="8"/>
    </row>
    <row r="238" spans="1:55" x14ac:dyDescent="0.25">
      <c r="A238" s="46">
        <v>68.099999999999994</v>
      </c>
      <c r="B238" s="48" t="b">
        <v>1</v>
      </c>
      <c r="U238" s="37"/>
      <c r="V238" s="37"/>
      <c r="W238" s="9"/>
      <c r="X238" s="8"/>
      <c r="Y238" s="8"/>
      <c r="Z238" s="8"/>
      <c r="AA238" s="8"/>
      <c r="AB238" s="8"/>
      <c r="AC238" s="8"/>
      <c r="AD238" s="8"/>
      <c r="AE238" s="8"/>
      <c r="AG238" s="37"/>
      <c r="AH238" s="37"/>
      <c r="AI238" s="9"/>
      <c r="AJ238" s="8"/>
      <c r="AK238" s="8"/>
      <c r="AL238" s="8"/>
      <c r="AM238" s="8"/>
      <c r="AN238" s="8"/>
      <c r="AO238" s="8"/>
      <c r="AP238" s="8"/>
      <c r="AQ238" s="8"/>
      <c r="AS238" s="37"/>
      <c r="AT238" s="37"/>
      <c r="AU238" s="9"/>
      <c r="AV238" s="8"/>
      <c r="AW238" s="8"/>
      <c r="AX238" s="8"/>
      <c r="AY238" s="8"/>
      <c r="AZ238" s="8"/>
      <c r="BA238" s="8"/>
      <c r="BB238" s="8"/>
      <c r="BC238" s="8"/>
    </row>
    <row r="239" spans="1:55" x14ac:dyDescent="0.25">
      <c r="A239" s="46">
        <v>68.2</v>
      </c>
      <c r="B239" s="48" t="b">
        <v>1</v>
      </c>
      <c r="U239" s="37"/>
      <c r="V239" s="37"/>
      <c r="W239" s="9"/>
      <c r="X239" s="8"/>
      <c r="Y239" s="8"/>
      <c r="Z239" s="8"/>
      <c r="AA239" s="8"/>
      <c r="AB239" s="8"/>
      <c r="AC239" s="8"/>
      <c r="AD239" s="8"/>
      <c r="AE239" s="8"/>
      <c r="AG239" s="37"/>
      <c r="AH239" s="37"/>
      <c r="AI239" s="9"/>
      <c r="AJ239" s="8"/>
      <c r="AK239" s="8"/>
      <c r="AL239" s="8"/>
      <c r="AM239" s="8"/>
      <c r="AN239" s="8"/>
      <c r="AO239" s="8"/>
      <c r="AP239" s="8"/>
      <c r="AQ239" s="8"/>
      <c r="AS239" s="37"/>
      <c r="AT239" s="37"/>
      <c r="AU239" s="9"/>
      <c r="AV239" s="8"/>
      <c r="AW239" s="8"/>
      <c r="AX239" s="8"/>
      <c r="AY239" s="8"/>
      <c r="AZ239" s="8"/>
      <c r="BA239" s="8"/>
      <c r="BB239" s="8"/>
      <c r="BC239" s="8"/>
    </row>
    <row r="240" spans="1:55" x14ac:dyDescent="0.25">
      <c r="A240" s="46">
        <v>67.7</v>
      </c>
      <c r="B240" s="48" t="b">
        <v>1</v>
      </c>
      <c r="U240" s="37"/>
      <c r="V240" s="37"/>
      <c r="W240" s="9"/>
      <c r="X240" s="8"/>
      <c r="Y240" s="8"/>
      <c r="Z240" s="8"/>
      <c r="AA240" s="8"/>
      <c r="AB240" s="8"/>
      <c r="AC240" s="8"/>
      <c r="AD240" s="8"/>
      <c r="AE240" s="8"/>
      <c r="AG240" s="37"/>
      <c r="AH240" s="37"/>
      <c r="AI240" s="9"/>
      <c r="AJ240" s="8"/>
      <c r="AK240" s="8"/>
      <c r="AL240" s="8"/>
      <c r="AM240" s="8"/>
      <c r="AN240" s="8"/>
      <c r="AO240" s="8"/>
      <c r="AP240" s="8"/>
      <c r="AQ240" s="8"/>
      <c r="AS240" s="37"/>
      <c r="AT240" s="37"/>
      <c r="AU240" s="9"/>
      <c r="AV240" s="8"/>
      <c r="AW240" s="8"/>
      <c r="AX240" s="8"/>
      <c r="AY240" s="8"/>
      <c r="AZ240" s="8"/>
      <c r="BA240" s="8"/>
      <c r="BB240" s="8"/>
      <c r="BC240" s="8"/>
    </row>
    <row r="241" spans="1:55" x14ac:dyDescent="0.25">
      <c r="A241" s="46">
        <v>67.2</v>
      </c>
      <c r="B241" s="48" t="b">
        <v>1</v>
      </c>
      <c r="U241" s="37"/>
      <c r="V241" s="37"/>
      <c r="W241" s="9"/>
      <c r="X241" s="8"/>
      <c r="Y241" s="8"/>
      <c r="Z241" s="8"/>
      <c r="AA241" s="8"/>
      <c r="AB241" s="8"/>
      <c r="AC241" s="8"/>
      <c r="AD241" s="8"/>
      <c r="AE241" s="8"/>
      <c r="AG241" s="37"/>
      <c r="AH241" s="37"/>
      <c r="AI241" s="9"/>
      <c r="AJ241" s="8"/>
      <c r="AK241" s="8"/>
      <c r="AL241" s="8"/>
      <c r="AM241" s="8"/>
      <c r="AN241" s="8"/>
      <c r="AO241" s="8"/>
      <c r="AP241" s="8"/>
      <c r="AQ241" s="8"/>
      <c r="AS241" s="37"/>
      <c r="AT241" s="37"/>
      <c r="AU241" s="9"/>
      <c r="AV241" s="8"/>
      <c r="AW241" s="8"/>
      <c r="AX241" s="8"/>
      <c r="AY241" s="8"/>
      <c r="AZ241" s="8"/>
      <c r="BA241" s="8"/>
      <c r="BB241" s="8"/>
      <c r="BC241" s="8"/>
    </row>
    <row r="242" spans="1:55" x14ac:dyDescent="0.25">
      <c r="A242" s="46">
        <v>67.7</v>
      </c>
      <c r="B242" s="48" t="b">
        <v>1</v>
      </c>
      <c r="U242" s="37"/>
      <c r="V242" s="37"/>
      <c r="W242" s="9"/>
      <c r="X242" s="8"/>
      <c r="Y242" s="8"/>
      <c r="Z242" s="8"/>
      <c r="AA242" s="8"/>
      <c r="AB242" s="8"/>
      <c r="AC242" s="8"/>
      <c r="AD242" s="8"/>
      <c r="AE242" s="8"/>
      <c r="AG242" s="37"/>
      <c r="AH242" s="37"/>
      <c r="AI242" s="9"/>
      <c r="AJ242" s="8"/>
      <c r="AK242" s="8"/>
      <c r="AL242" s="8"/>
      <c r="AM242" s="8"/>
      <c r="AN242" s="8"/>
      <c r="AO242" s="8"/>
      <c r="AP242" s="8"/>
      <c r="AQ242" s="8"/>
      <c r="AS242" s="37"/>
      <c r="AT242" s="37"/>
      <c r="AU242" s="9"/>
      <c r="AV242" s="8"/>
      <c r="AW242" s="8"/>
      <c r="AX242" s="8"/>
      <c r="AY242" s="8"/>
      <c r="AZ242" s="8"/>
      <c r="BA242" s="8"/>
      <c r="BB242" s="8"/>
      <c r="BC242" s="8"/>
    </row>
    <row r="243" spans="1:55" x14ac:dyDescent="0.25">
      <c r="A243" s="46">
        <v>68</v>
      </c>
      <c r="B243" s="48" t="b">
        <v>1</v>
      </c>
      <c r="U243" s="37"/>
      <c r="V243" s="37"/>
      <c r="W243" s="9"/>
      <c r="X243" s="8"/>
      <c r="Y243" s="8"/>
      <c r="Z243" s="8"/>
      <c r="AA243" s="8"/>
      <c r="AB243" s="8"/>
      <c r="AC243" s="8"/>
      <c r="AD243" s="8"/>
      <c r="AE243" s="8"/>
      <c r="AG243" s="37"/>
      <c r="AH243" s="37"/>
      <c r="AI243" s="9"/>
      <c r="AJ243" s="8"/>
      <c r="AK243" s="8"/>
      <c r="AL243" s="8"/>
      <c r="AM243" s="8"/>
      <c r="AN243" s="8"/>
      <c r="AO243" s="8"/>
      <c r="AP243" s="8"/>
      <c r="AQ243" s="8"/>
      <c r="AS243" s="37"/>
      <c r="AT243" s="37"/>
      <c r="AU243" s="9"/>
      <c r="AV243" s="8"/>
      <c r="AW243" s="8"/>
      <c r="AX243" s="8"/>
      <c r="AY243" s="8"/>
      <c r="AZ243" s="8"/>
      <c r="BA243" s="8"/>
      <c r="BB243" s="8"/>
      <c r="BC243" s="8"/>
    </row>
    <row r="244" spans="1:55" x14ac:dyDescent="0.25">
      <c r="A244" s="46">
        <v>81.099999999999994</v>
      </c>
      <c r="B244" s="48" t="b">
        <v>1</v>
      </c>
      <c r="U244" s="37"/>
      <c r="V244" s="37"/>
      <c r="W244" s="9"/>
      <c r="X244" s="8"/>
      <c r="Y244" s="8"/>
      <c r="Z244" s="8"/>
      <c r="AA244" s="8"/>
      <c r="AB244" s="8"/>
      <c r="AC244" s="8"/>
      <c r="AD244" s="8"/>
      <c r="AE244" s="8"/>
      <c r="AG244" s="37"/>
      <c r="AH244" s="37"/>
      <c r="AI244" s="9"/>
      <c r="AJ244" s="8"/>
      <c r="AK244" s="8"/>
      <c r="AL244" s="8"/>
      <c r="AM244" s="8"/>
      <c r="AN244" s="8"/>
      <c r="AO244" s="8"/>
      <c r="AP244" s="8"/>
      <c r="AQ244" s="8"/>
      <c r="AS244" s="37"/>
      <c r="AT244" s="37"/>
      <c r="AU244" s="9"/>
      <c r="AV244" s="8"/>
      <c r="AW244" s="8"/>
      <c r="AX244" s="8"/>
      <c r="AY244" s="8"/>
      <c r="AZ244" s="8"/>
      <c r="BA244" s="8"/>
      <c r="BB244" s="8"/>
      <c r="BC244" s="8"/>
    </row>
    <row r="245" spans="1:55" x14ac:dyDescent="0.25">
      <c r="A245" s="46">
        <v>89</v>
      </c>
      <c r="B245" s="48" t="b">
        <v>1</v>
      </c>
      <c r="U245" s="37"/>
      <c r="V245" s="37"/>
      <c r="W245" s="9"/>
      <c r="X245" s="8"/>
      <c r="Y245" s="8"/>
      <c r="Z245" s="8"/>
      <c r="AA245" s="8"/>
      <c r="AB245" s="8"/>
      <c r="AC245" s="8"/>
      <c r="AD245" s="8"/>
      <c r="AE245" s="8"/>
      <c r="AG245" s="37"/>
      <c r="AH245" s="37"/>
      <c r="AI245" s="9"/>
      <c r="AJ245" s="8"/>
      <c r="AK245" s="8"/>
      <c r="AL245" s="8"/>
      <c r="AM245" s="8"/>
      <c r="AN245" s="8"/>
      <c r="AO245" s="8"/>
      <c r="AP245" s="8"/>
      <c r="AQ245" s="8"/>
      <c r="AS245" s="37"/>
      <c r="AT245" s="37"/>
      <c r="AU245" s="9"/>
      <c r="AV245" s="8"/>
      <c r="AW245" s="8"/>
      <c r="AX245" s="8"/>
      <c r="AY245" s="8"/>
      <c r="AZ245" s="8"/>
      <c r="BA245" s="8"/>
      <c r="BB245" s="8"/>
      <c r="BC245" s="8"/>
    </row>
    <row r="246" spans="1:55" x14ac:dyDescent="0.25">
      <c r="A246" s="46">
        <v>87</v>
      </c>
      <c r="B246" s="48" t="b">
        <v>1</v>
      </c>
      <c r="U246" s="37"/>
      <c r="V246" s="37"/>
      <c r="W246" s="9"/>
      <c r="X246" s="8"/>
      <c r="Y246" s="8"/>
      <c r="Z246" s="8"/>
      <c r="AA246" s="8"/>
      <c r="AB246" s="8"/>
      <c r="AC246" s="8"/>
      <c r="AD246" s="8"/>
      <c r="AE246" s="8"/>
      <c r="AG246" s="37"/>
      <c r="AH246" s="37"/>
      <c r="AI246" s="9"/>
      <c r="AJ246" s="8"/>
      <c r="AK246" s="8"/>
      <c r="AL246" s="8"/>
      <c r="AM246" s="8"/>
      <c r="AN246" s="8"/>
      <c r="AO246" s="8"/>
      <c r="AP246" s="8"/>
      <c r="AQ246" s="8"/>
      <c r="AS246" s="37"/>
      <c r="AT246" s="37"/>
      <c r="AU246" s="9"/>
      <c r="AV246" s="8"/>
      <c r="AW246" s="8"/>
      <c r="AX246" s="8"/>
      <c r="AY246" s="8"/>
      <c r="AZ246" s="8"/>
      <c r="BA246" s="8"/>
      <c r="BB246" s="8"/>
      <c r="BC246" s="8"/>
    </row>
    <row r="247" spans="1:55" x14ac:dyDescent="0.25">
      <c r="A247" s="46">
        <v>83</v>
      </c>
      <c r="B247" s="48" t="b">
        <v>1</v>
      </c>
      <c r="U247" s="37"/>
      <c r="V247" s="37"/>
      <c r="W247" s="9"/>
      <c r="X247" s="8"/>
      <c r="Y247" s="8"/>
      <c r="Z247" s="8"/>
      <c r="AA247" s="8"/>
      <c r="AB247" s="8"/>
      <c r="AC247" s="8"/>
      <c r="AD247" s="8"/>
      <c r="AE247" s="8"/>
      <c r="AG247" s="37"/>
      <c r="AH247" s="37"/>
      <c r="AI247" s="9"/>
      <c r="AJ247" s="8"/>
      <c r="AK247" s="8"/>
      <c r="AL247" s="8"/>
      <c r="AM247" s="8"/>
      <c r="AN247" s="8"/>
      <c r="AO247" s="8"/>
      <c r="AP247" s="8"/>
      <c r="AQ247" s="8"/>
      <c r="AS247" s="37"/>
      <c r="AT247" s="37"/>
      <c r="AU247" s="9"/>
      <c r="AV247" s="8"/>
      <c r="AW247" s="8"/>
      <c r="AX247" s="8"/>
      <c r="AY247" s="8"/>
      <c r="AZ247" s="8"/>
      <c r="BA247" s="8"/>
      <c r="BB247" s="8"/>
      <c r="BC247" s="8"/>
    </row>
    <row r="248" spans="1:55" x14ac:dyDescent="0.25">
      <c r="A248" s="46">
        <v>83</v>
      </c>
      <c r="B248" s="48" t="b">
        <v>1</v>
      </c>
      <c r="U248" s="37"/>
      <c r="V248" s="37"/>
      <c r="W248" s="9"/>
      <c r="X248" s="8"/>
      <c r="Y248" s="8"/>
      <c r="Z248" s="8"/>
      <c r="AA248" s="8"/>
      <c r="AB248" s="8"/>
      <c r="AC248" s="8"/>
      <c r="AD248" s="8"/>
      <c r="AE248" s="8"/>
      <c r="AG248" s="37"/>
      <c r="AH248" s="37"/>
      <c r="AI248" s="9"/>
      <c r="AJ248" s="8"/>
      <c r="AK248" s="8"/>
      <c r="AL248" s="8"/>
      <c r="AM248" s="8"/>
      <c r="AN248" s="8"/>
      <c r="AO248" s="8"/>
      <c r="AP248" s="8"/>
      <c r="AQ248" s="8"/>
      <c r="AS248" s="37"/>
      <c r="AT248" s="37"/>
      <c r="AU248" s="9"/>
      <c r="AV248" s="8"/>
      <c r="AW248" s="8"/>
      <c r="AX248" s="8"/>
      <c r="AY248" s="8"/>
      <c r="AZ248" s="8"/>
      <c r="BA248" s="8"/>
      <c r="BB248" s="8"/>
      <c r="BC248" s="8"/>
    </row>
    <row r="249" spans="1:55" x14ac:dyDescent="0.25">
      <c r="A249" s="46">
        <v>80</v>
      </c>
      <c r="B249" s="48" t="b">
        <v>1</v>
      </c>
      <c r="U249" s="37"/>
      <c r="V249" s="37"/>
      <c r="W249" s="9"/>
      <c r="X249" s="8"/>
      <c r="Y249" s="8"/>
      <c r="Z249" s="8"/>
      <c r="AA249" s="8"/>
      <c r="AB249" s="8"/>
      <c r="AC249" s="8"/>
      <c r="AD249" s="8"/>
      <c r="AE249" s="8"/>
      <c r="AG249" s="37"/>
      <c r="AH249" s="37"/>
      <c r="AI249" s="9"/>
      <c r="AJ249" s="8"/>
      <c r="AK249" s="8"/>
      <c r="AL249" s="8"/>
      <c r="AM249" s="8"/>
      <c r="AN249" s="8"/>
      <c r="AO249" s="8"/>
      <c r="AP249" s="8"/>
      <c r="AQ249" s="8"/>
      <c r="AS249" s="37"/>
      <c r="AT249" s="37"/>
      <c r="AU249" s="9"/>
      <c r="AV249" s="8"/>
      <c r="AW249" s="8"/>
      <c r="AX249" s="8"/>
      <c r="AY249" s="8"/>
      <c r="AZ249" s="8"/>
      <c r="BA249" s="8"/>
      <c r="BB249" s="8"/>
      <c r="BC249" s="8"/>
    </row>
    <row r="250" spans="1:55" x14ac:dyDescent="0.25">
      <c r="A250" s="46">
        <v>79.8</v>
      </c>
      <c r="B250" s="48" t="b">
        <v>1</v>
      </c>
      <c r="U250" s="37"/>
      <c r="V250" s="37"/>
      <c r="W250" s="9"/>
      <c r="X250" s="8"/>
      <c r="Y250" s="8"/>
      <c r="Z250" s="8"/>
      <c r="AA250" s="8"/>
      <c r="AB250" s="8"/>
      <c r="AC250" s="8"/>
      <c r="AD250" s="8"/>
      <c r="AE250" s="8"/>
      <c r="AG250" s="37"/>
      <c r="AH250" s="37"/>
      <c r="AI250" s="9"/>
      <c r="AJ250" s="8"/>
      <c r="AK250" s="8"/>
      <c r="AL250" s="8"/>
      <c r="AM250" s="8"/>
      <c r="AN250" s="8"/>
      <c r="AO250" s="8"/>
      <c r="AP250" s="8"/>
      <c r="AQ250" s="8"/>
      <c r="AS250" s="37"/>
      <c r="AT250" s="37"/>
      <c r="AU250" s="9"/>
      <c r="AV250" s="8"/>
      <c r="AW250" s="8"/>
      <c r="AX250" s="8"/>
      <c r="AY250" s="8"/>
      <c r="AZ250" s="8"/>
      <c r="BA250" s="8"/>
      <c r="BB250" s="8"/>
      <c r="BC250" s="8"/>
    </row>
    <row r="251" spans="1:55" x14ac:dyDescent="0.25">
      <c r="A251" s="46">
        <v>79.5</v>
      </c>
      <c r="B251" s="48" t="b">
        <v>1</v>
      </c>
      <c r="U251" s="37"/>
      <c r="V251" s="37"/>
      <c r="W251" s="9"/>
      <c r="X251" s="8"/>
      <c r="Y251" s="8"/>
      <c r="Z251" s="8"/>
      <c r="AA251" s="8"/>
      <c r="AB251" s="8"/>
      <c r="AC251" s="8"/>
      <c r="AD251" s="8"/>
      <c r="AE251" s="8"/>
      <c r="AG251" s="37"/>
      <c r="AH251" s="37"/>
      <c r="AI251" s="9"/>
      <c r="AJ251" s="8"/>
      <c r="AK251" s="8"/>
      <c r="AL251" s="8"/>
      <c r="AM251" s="8"/>
      <c r="AN251" s="8"/>
      <c r="AO251" s="8"/>
      <c r="AP251" s="8"/>
      <c r="AQ251" s="8"/>
      <c r="AS251" s="37"/>
      <c r="AT251" s="37"/>
      <c r="AU251" s="9"/>
      <c r="AV251" s="8"/>
      <c r="AW251" s="8"/>
      <c r="AX251" s="8"/>
      <c r="AY251" s="8"/>
      <c r="AZ251" s="8"/>
      <c r="BA251" s="8"/>
      <c r="BB251" s="8"/>
      <c r="BC251" s="8"/>
    </row>
    <row r="252" spans="1:55" x14ac:dyDescent="0.25">
      <c r="A252" s="46">
        <v>79.5</v>
      </c>
      <c r="B252" s="48" t="b">
        <v>1</v>
      </c>
      <c r="U252" s="37"/>
      <c r="V252" s="37"/>
      <c r="W252" s="9"/>
      <c r="X252" s="8"/>
      <c r="Y252" s="8"/>
      <c r="Z252" s="8"/>
      <c r="AA252" s="8"/>
      <c r="AB252" s="8"/>
      <c r="AC252" s="8"/>
      <c r="AD252" s="8"/>
      <c r="AE252" s="8"/>
      <c r="AG252" s="37"/>
      <c r="AH252" s="37"/>
      <c r="AI252" s="9"/>
      <c r="AJ252" s="8"/>
      <c r="AK252" s="8"/>
      <c r="AL252" s="8"/>
      <c r="AM252" s="8"/>
      <c r="AN252" s="8"/>
      <c r="AO252" s="8"/>
      <c r="AP252" s="8"/>
      <c r="AQ252" s="8"/>
      <c r="AS252" s="37"/>
      <c r="AT252" s="37"/>
      <c r="AU252" s="9"/>
      <c r="AV252" s="8"/>
      <c r="AW252" s="8"/>
      <c r="AX252" s="8"/>
      <c r="AY252" s="8"/>
      <c r="AZ252" s="8"/>
      <c r="BA252" s="8"/>
      <c r="BB252" s="8"/>
      <c r="BC252" s="8"/>
    </row>
    <row r="253" spans="1:55" x14ac:dyDescent="0.25">
      <c r="A253" s="46">
        <v>79.400000000000006</v>
      </c>
      <c r="B253" s="48" t="b">
        <v>1</v>
      </c>
      <c r="U253" s="37"/>
      <c r="V253" s="37"/>
      <c r="W253" s="9"/>
      <c r="X253" s="8"/>
      <c r="Y253" s="8"/>
      <c r="Z253" s="8"/>
      <c r="AA253" s="8"/>
      <c r="AB253" s="8"/>
      <c r="AC253" s="8"/>
      <c r="AD253" s="8"/>
      <c r="AE253" s="8"/>
      <c r="AG253" s="37"/>
      <c r="AH253" s="37"/>
      <c r="AI253" s="9"/>
      <c r="AJ253" s="8"/>
      <c r="AK253" s="8"/>
      <c r="AL253" s="8"/>
      <c r="AM253" s="8"/>
      <c r="AN253" s="8"/>
      <c r="AO253" s="8"/>
      <c r="AP253" s="8"/>
      <c r="AQ253" s="8"/>
      <c r="AS253" s="37"/>
      <c r="AT253" s="37"/>
      <c r="AU253" s="9"/>
      <c r="AV253" s="8"/>
      <c r="AW253" s="8"/>
      <c r="AX253" s="8"/>
      <c r="AY253" s="8"/>
      <c r="AZ253" s="8"/>
      <c r="BA253" s="8"/>
      <c r="BB253" s="8"/>
      <c r="BC253" s="8"/>
    </row>
    <row r="254" spans="1:55" x14ac:dyDescent="0.25">
      <c r="A254" s="46">
        <v>78.900000000000006</v>
      </c>
      <c r="B254" s="48" t="b">
        <v>1</v>
      </c>
      <c r="U254" s="37"/>
      <c r="V254" s="37"/>
      <c r="W254" s="9"/>
      <c r="X254" s="8"/>
      <c r="Y254" s="8"/>
      <c r="Z254" s="8"/>
      <c r="AA254" s="8"/>
      <c r="AB254" s="8"/>
      <c r="AC254" s="8"/>
      <c r="AD254" s="8"/>
      <c r="AE254" s="8"/>
      <c r="AG254" s="37"/>
      <c r="AH254" s="37"/>
      <c r="AI254" s="9"/>
      <c r="AJ254" s="8"/>
      <c r="AK254" s="8"/>
      <c r="AL254" s="8"/>
      <c r="AM254" s="8"/>
      <c r="AN254" s="8"/>
      <c r="AO254" s="8"/>
      <c r="AP254" s="8"/>
      <c r="AQ254" s="8"/>
      <c r="AS254" s="37"/>
      <c r="AT254" s="37"/>
      <c r="AU254" s="9"/>
      <c r="AV254" s="8"/>
      <c r="AW254" s="8"/>
      <c r="AX254" s="8"/>
      <c r="AY254" s="8"/>
      <c r="AZ254" s="8"/>
      <c r="BA254" s="8"/>
      <c r="BB254" s="8"/>
      <c r="BC254" s="8"/>
    </row>
    <row r="255" spans="1:55" x14ac:dyDescent="0.25">
      <c r="A255" s="46">
        <v>78.8</v>
      </c>
      <c r="B255" s="48" t="b">
        <v>1</v>
      </c>
      <c r="U255" s="37"/>
      <c r="V255" s="37"/>
      <c r="W255" s="9"/>
      <c r="X255" s="8"/>
      <c r="Y255" s="8"/>
      <c r="Z255" s="8"/>
      <c r="AA255" s="8"/>
      <c r="AB255" s="8"/>
      <c r="AC255" s="8"/>
      <c r="AD255" s="8"/>
      <c r="AE255" s="8"/>
      <c r="AG255" s="37"/>
      <c r="AH255" s="37"/>
      <c r="AI255" s="9"/>
      <c r="AJ255" s="8"/>
      <c r="AK255" s="8"/>
      <c r="AL255" s="8"/>
      <c r="AM255" s="8"/>
      <c r="AN255" s="8"/>
      <c r="AO255" s="8"/>
      <c r="AP255" s="8"/>
      <c r="AQ255" s="8"/>
      <c r="AS255" s="37"/>
      <c r="AT255" s="37"/>
      <c r="AU255" s="9"/>
      <c r="AV255" s="8"/>
      <c r="AW255" s="8"/>
      <c r="AX255" s="8"/>
      <c r="AY255" s="8"/>
      <c r="AZ255" s="8"/>
      <c r="BA255" s="8"/>
      <c r="BB255" s="8"/>
      <c r="BC255" s="8"/>
    </row>
    <row r="256" spans="1:55" x14ac:dyDescent="0.25">
      <c r="A256" s="46">
        <v>78.3</v>
      </c>
      <c r="B256" s="48" t="b">
        <v>1</v>
      </c>
      <c r="U256" s="37"/>
      <c r="V256" s="37"/>
      <c r="W256" s="9"/>
      <c r="X256" s="8"/>
      <c r="Y256" s="8"/>
      <c r="Z256" s="8"/>
      <c r="AA256" s="8"/>
      <c r="AB256" s="8"/>
      <c r="AC256" s="8"/>
      <c r="AD256" s="8"/>
      <c r="AE256" s="8"/>
      <c r="AG256" s="37"/>
      <c r="AH256" s="37"/>
      <c r="AI256" s="9"/>
      <c r="AJ256" s="8"/>
      <c r="AK256" s="8"/>
      <c r="AL256" s="8"/>
      <c r="AM256" s="8"/>
      <c r="AN256" s="8"/>
      <c r="AO256" s="8"/>
      <c r="AP256" s="8"/>
      <c r="AQ256" s="8"/>
      <c r="AS256" s="37"/>
      <c r="AT256" s="37"/>
      <c r="AU256" s="9"/>
      <c r="AV256" s="8"/>
      <c r="AW256" s="8"/>
      <c r="AX256" s="8"/>
      <c r="AY256" s="8"/>
      <c r="AZ256" s="8"/>
      <c r="BA256" s="8"/>
      <c r="BB256" s="8"/>
      <c r="BC256" s="8"/>
    </row>
    <row r="257" spans="1:55" x14ac:dyDescent="0.25">
      <c r="A257" s="46">
        <v>78</v>
      </c>
      <c r="B257" s="48" t="b">
        <v>1</v>
      </c>
      <c r="U257" s="37"/>
      <c r="V257" s="37"/>
      <c r="W257" s="9"/>
      <c r="X257" s="8"/>
      <c r="Y257" s="8"/>
      <c r="Z257" s="8"/>
      <c r="AA257" s="8"/>
      <c r="AB257" s="8"/>
      <c r="AC257" s="8"/>
      <c r="AD257" s="8"/>
      <c r="AE257" s="8"/>
      <c r="AG257" s="37"/>
      <c r="AH257" s="37"/>
      <c r="AI257" s="9"/>
      <c r="AJ257" s="8"/>
      <c r="AK257" s="8"/>
      <c r="AL257" s="8"/>
      <c r="AM257" s="8"/>
      <c r="AN257" s="8"/>
      <c r="AO257" s="8"/>
      <c r="AP257" s="8"/>
      <c r="AQ257" s="8"/>
      <c r="AS257" s="37"/>
      <c r="AT257" s="37"/>
      <c r="AU257" s="9"/>
      <c r="AV257" s="8"/>
      <c r="AW257" s="8"/>
      <c r="AX257" s="8"/>
      <c r="AY257" s="8"/>
      <c r="AZ257" s="8"/>
      <c r="BA257" s="8"/>
      <c r="BB257" s="8"/>
      <c r="BC257" s="8"/>
    </row>
    <row r="258" spans="1:55" x14ac:dyDescent="0.25">
      <c r="A258" s="46">
        <v>78</v>
      </c>
      <c r="B258" s="48" t="b">
        <v>1</v>
      </c>
      <c r="U258" s="37"/>
      <c r="V258" s="37"/>
      <c r="W258" s="9"/>
      <c r="X258" s="8"/>
      <c r="Y258" s="8"/>
      <c r="Z258" s="8"/>
      <c r="AA258" s="8"/>
      <c r="AB258" s="8"/>
      <c r="AC258" s="8"/>
      <c r="AD258" s="8"/>
      <c r="AE258" s="8"/>
      <c r="AG258" s="37"/>
      <c r="AH258" s="37"/>
      <c r="AI258" s="9"/>
      <c r="AJ258" s="8"/>
      <c r="AK258" s="8"/>
      <c r="AL258" s="8"/>
      <c r="AM258" s="8"/>
      <c r="AN258" s="8"/>
      <c r="AO258" s="8"/>
      <c r="AP258" s="8"/>
      <c r="AQ258" s="8"/>
      <c r="AS258" s="37"/>
      <c r="AT258" s="37"/>
      <c r="AU258" s="9"/>
      <c r="AV258" s="8"/>
      <c r="AW258" s="8"/>
      <c r="AX258" s="8"/>
      <c r="AY258" s="8"/>
      <c r="AZ258" s="8"/>
      <c r="BA258" s="8"/>
      <c r="BB258" s="8"/>
      <c r="BC258" s="8"/>
    </row>
    <row r="259" spans="1:55" x14ac:dyDescent="0.25">
      <c r="A259" s="46">
        <v>77.599999999999994</v>
      </c>
      <c r="B259" s="48" t="b">
        <v>1</v>
      </c>
      <c r="U259" s="37"/>
      <c r="V259" s="37"/>
      <c r="W259" s="9"/>
      <c r="X259" s="8"/>
      <c r="Y259" s="8"/>
      <c r="Z259" s="8"/>
      <c r="AA259" s="8"/>
      <c r="AB259" s="8"/>
      <c r="AC259" s="8"/>
      <c r="AD259" s="8"/>
      <c r="AE259" s="8"/>
      <c r="AG259" s="37"/>
      <c r="AH259" s="37"/>
      <c r="AI259" s="9"/>
      <c r="AJ259" s="8"/>
      <c r="AK259" s="8"/>
      <c r="AL259" s="8"/>
      <c r="AM259" s="8"/>
      <c r="AN259" s="8"/>
      <c r="AO259" s="8"/>
      <c r="AP259" s="8"/>
      <c r="AQ259" s="8"/>
      <c r="AS259" s="37"/>
      <c r="AT259" s="37"/>
      <c r="AU259" s="9"/>
      <c r="AV259" s="8"/>
      <c r="AW259" s="8"/>
      <c r="AX259" s="8"/>
      <c r="AY259" s="8"/>
      <c r="AZ259" s="8"/>
      <c r="BA259" s="8"/>
      <c r="BB259" s="8"/>
      <c r="BC259" s="8"/>
    </row>
    <row r="260" spans="1:55" x14ac:dyDescent="0.25">
      <c r="A260" s="46">
        <v>71</v>
      </c>
      <c r="B260" s="48" t="b">
        <v>1</v>
      </c>
      <c r="U260" s="37"/>
      <c r="V260" s="37"/>
      <c r="W260" s="9"/>
      <c r="X260" s="8"/>
      <c r="Y260" s="8"/>
      <c r="Z260" s="8"/>
      <c r="AA260" s="8"/>
      <c r="AB260" s="8"/>
      <c r="AC260" s="8"/>
      <c r="AD260" s="8"/>
      <c r="AE260" s="8"/>
      <c r="AG260" s="37"/>
      <c r="AH260" s="37"/>
      <c r="AI260" s="9"/>
      <c r="AJ260" s="8"/>
      <c r="AK260" s="8"/>
      <c r="AL260" s="8"/>
      <c r="AM260" s="8"/>
      <c r="AN260" s="8"/>
      <c r="AO260" s="8"/>
      <c r="AP260" s="8"/>
      <c r="AQ260" s="8"/>
      <c r="AS260" s="37"/>
      <c r="AT260" s="37"/>
      <c r="AU260" s="9"/>
      <c r="AV260" s="8"/>
      <c r="AW260" s="8"/>
      <c r="AX260" s="8"/>
      <c r="AY260" s="8"/>
      <c r="AZ260" s="8"/>
      <c r="BA260" s="8"/>
      <c r="BB260" s="8"/>
      <c r="BC260" s="8"/>
    </row>
    <row r="261" spans="1:55" x14ac:dyDescent="0.25">
      <c r="A261" s="46">
        <v>70</v>
      </c>
      <c r="B261" s="48" t="b">
        <v>1</v>
      </c>
      <c r="U261" s="37"/>
      <c r="V261" s="37"/>
      <c r="W261" s="9"/>
      <c r="X261" s="8"/>
      <c r="Y261" s="8"/>
      <c r="Z261" s="8"/>
      <c r="AA261" s="8"/>
      <c r="AB261" s="8"/>
      <c r="AC261" s="8"/>
      <c r="AD261" s="8"/>
      <c r="AE261" s="8"/>
      <c r="AG261" s="37"/>
      <c r="AH261" s="37"/>
      <c r="AI261" s="9"/>
      <c r="AJ261" s="8"/>
      <c r="AK261" s="8"/>
      <c r="AL261" s="8"/>
      <c r="AM261" s="8"/>
      <c r="AN261" s="8"/>
      <c r="AO261" s="8"/>
      <c r="AP261" s="8"/>
      <c r="AQ261" s="8"/>
      <c r="AS261" s="37"/>
      <c r="AT261" s="37"/>
      <c r="AU261" s="9"/>
      <c r="AV261" s="8"/>
      <c r="AW261" s="8"/>
      <c r="AX261" s="8"/>
      <c r="AY261" s="8"/>
      <c r="AZ261" s="8"/>
      <c r="BA261" s="8"/>
      <c r="BB261" s="8"/>
      <c r="BC261" s="8"/>
    </row>
    <row r="262" spans="1:55" x14ac:dyDescent="0.25">
      <c r="A262" s="46">
        <v>69.8</v>
      </c>
      <c r="B262" s="48" t="b">
        <v>1</v>
      </c>
      <c r="U262" s="37"/>
      <c r="V262" s="37"/>
      <c r="W262" s="9"/>
      <c r="X262" s="8"/>
      <c r="Y262" s="8"/>
      <c r="Z262" s="8"/>
      <c r="AA262" s="8"/>
      <c r="AB262" s="8"/>
      <c r="AC262" s="8"/>
      <c r="AD262" s="8"/>
      <c r="AE262" s="8"/>
      <c r="AG262" s="37"/>
      <c r="AH262" s="37"/>
      <c r="AI262" s="9"/>
      <c r="AJ262" s="8"/>
      <c r="AK262" s="8"/>
      <c r="AL262" s="8"/>
      <c r="AM262" s="8"/>
      <c r="AN262" s="8"/>
      <c r="AO262" s="8"/>
      <c r="AP262" s="8"/>
      <c r="AQ262" s="8"/>
      <c r="AS262" s="37"/>
      <c r="AT262" s="37"/>
      <c r="AU262" s="9"/>
      <c r="AV262" s="8"/>
      <c r="AW262" s="8"/>
      <c r="AX262" s="8"/>
      <c r="AY262" s="8"/>
      <c r="AZ262" s="8"/>
      <c r="BA262" s="8"/>
      <c r="BB262" s="8"/>
      <c r="BC262" s="8"/>
    </row>
    <row r="263" spans="1:55" x14ac:dyDescent="0.25">
      <c r="A263" s="46">
        <v>69.400000000000006</v>
      </c>
      <c r="B263" s="48" t="b">
        <v>1</v>
      </c>
      <c r="U263" s="37"/>
      <c r="V263" s="37"/>
      <c r="W263" s="9"/>
      <c r="X263" s="8"/>
      <c r="Y263" s="8"/>
      <c r="Z263" s="8"/>
      <c r="AA263" s="8"/>
      <c r="AB263" s="8"/>
      <c r="AC263" s="8"/>
      <c r="AD263" s="8"/>
      <c r="AE263" s="8"/>
      <c r="AG263" s="37"/>
      <c r="AH263" s="37"/>
      <c r="AI263" s="9"/>
      <c r="AJ263" s="8"/>
      <c r="AK263" s="8"/>
      <c r="AL263" s="8"/>
      <c r="AM263" s="8"/>
      <c r="AN263" s="8"/>
      <c r="AO263" s="8"/>
      <c r="AP263" s="8"/>
      <c r="AQ263" s="8"/>
      <c r="AS263" s="37"/>
      <c r="AT263" s="37"/>
      <c r="AU263" s="9"/>
      <c r="AV263" s="8"/>
      <c r="AW263" s="8"/>
      <c r="AX263" s="8"/>
      <c r="AY263" s="8"/>
      <c r="AZ263" s="8"/>
      <c r="BA263" s="8"/>
      <c r="BB263" s="8"/>
      <c r="BC263" s="8"/>
    </row>
    <row r="264" spans="1:55" x14ac:dyDescent="0.25">
      <c r="A264" s="46">
        <v>69.400000000000006</v>
      </c>
      <c r="B264" s="48" t="b">
        <v>1</v>
      </c>
      <c r="U264" s="37"/>
      <c r="V264" s="37"/>
      <c r="W264" s="9"/>
      <c r="X264" s="8"/>
      <c r="Y264" s="8"/>
      <c r="Z264" s="8"/>
      <c r="AA264" s="8"/>
      <c r="AB264" s="8"/>
      <c r="AC264" s="8"/>
      <c r="AD264" s="8"/>
      <c r="AE264" s="8"/>
      <c r="AG264" s="37"/>
      <c r="AH264" s="37"/>
      <c r="AI264" s="9"/>
      <c r="AJ264" s="8"/>
      <c r="AK264" s="8"/>
      <c r="AL264" s="8"/>
      <c r="AM264" s="8"/>
      <c r="AN264" s="8"/>
      <c r="AO264" s="8"/>
      <c r="AP264" s="8"/>
      <c r="AQ264" s="8"/>
      <c r="AS264" s="37"/>
      <c r="AT264" s="37"/>
      <c r="AU264" s="9"/>
      <c r="AV264" s="8"/>
      <c r="AW264" s="8"/>
      <c r="AX264" s="8"/>
      <c r="AY264" s="8"/>
      <c r="AZ264" s="8"/>
      <c r="BA264" s="8"/>
      <c r="BB264" s="8"/>
      <c r="BC264" s="8"/>
    </row>
    <row r="265" spans="1:55" x14ac:dyDescent="0.25">
      <c r="A265" s="46">
        <v>69.5</v>
      </c>
      <c r="B265" s="48" t="b">
        <v>1</v>
      </c>
      <c r="U265" s="37"/>
      <c r="V265" s="37"/>
      <c r="W265" s="9"/>
      <c r="X265" s="8"/>
      <c r="Y265" s="8"/>
      <c r="Z265" s="8"/>
      <c r="AA265" s="8"/>
      <c r="AB265" s="8"/>
      <c r="AC265" s="8"/>
      <c r="AD265" s="8"/>
      <c r="AE265" s="8"/>
      <c r="AG265" s="37"/>
      <c r="AH265" s="37"/>
      <c r="AI265" s="9"/>
      <c r="AJ265" s="8"/>
      <c r="AK265" s="8"/>
      <c r="AL265" s="8"/>
      <c r="AM265" s="8"/>
      <c r="AN265" s="8"/>
      <c r="AO265" s="8"/>
      <c r="AP265" s="8"/>
      <c r="AQ265" s="8"/>
      <c r="AS265" s="37"/>
      <c r="AT265" s="37"/>
      <c r="AU265" s="9"/>
      <c r="AV265" s="8"/>
      <c r="AW265" s="8"/>
      <c r="AX265" s="8"/>
      <c r="AY265" s="8"/>
      <c r="AZ265" s="8"/>
      <c r="BA265" s="8"/>
      <c r="BB265" s="8"/>
      <c r="BC265" s="8"/>
    </row>
    <row r="266" spans="1:55" x14ac:dyDescent="0.25">
      <c r="A266" s="46">
        <v>69.5</v>
      </c>
      <c r="B266" s="48" t="b">
        <v>1</v>
      </c>
      <c r="U266" s="37"/>
      <c r="V266" s="37"/>
      <c r="W266" s="9"/>
      <c r="X266" s="8"/>
      <c r="Y266" s="8"/>
      <c r="Z266" s="8"/>
      <c r="AA266" s="8"/>
      <c r="AB266" s="8"/>
      <c r="AC266" s="8"/>
      <c r="AD266" s="8"/>
      <c r="AE266" s="8"/>
      <c r="AG266" s="37"/>
      <c r="AH266" s="37"/>
      <c r="AI266" s="9"/>
      <c r="AJ266" s="8"/>
      <c r="AK266" s="8"/>
      <c r="AL266" s="8"/>
      <c r="AM266" s="8"/>
      <c r="AN266" s="8"/>
      <c r="AO266" s="8"/>
      <c r="AP266" s="8"/>
      <c r="AQ266" s="8"/>
      <c r="AS266" s="37"/>
      <c r="AT266" s="37"/>
      <c r="AU266" s="9"/>
      <c r="AV266" s="8"/>
      <c r="AW266" s="8"/>
      <c r="AX266" s="8"/>
      <c r="AY266" s="8"/>
      <c r="AZ266" s="8"/>
      <c r="BA266" s="8"/>
      <c r="BB266" s="8"/>
      <c r="BC266" s="8"/>
    </row>
    <row r="267" spans="1:55" x14ac:dyDescent="0.25">
      <c r="A267" s="46">
        <v>69.599999999999994</v>
      </c>
      <c r="B267" s="48" t="b">
        <v>1</v>
      </c>
      <c r="U267" s="37"/>
      <c r="V267" s="37"/>
      <c r="W267" s="9"/>
      <c r="X267" s="8"/>
      <c r="Y267" s="8"/>
      <c r="Z267" s="8"/>
      <c r="AA267" s="8"/>
      <c r="AB267" s="8"/>
      <c r="AC267" s="8"/>
      <c r="AD267" s="8"/>
      <c r="AE267" s="8"/>
      <c r="AG267" s="37"/>
      <c r="AH267" s="37"/>
      <c r="AI267" s="9"/>
      <c r="AJ267" s="8"/>
      <c r="AK267" s="8"/>
      <c r="AL267" s="8"/>
      <c r="AM267" s="8"/>
      <c r="AN267" s="8"/>
      <c r="AO267" s="8"/>
      <c r="AP267" s="8"/>
      <c r="AQ267" s="8"/>
      <c r="AS267" s="37"/>
      <c r="AT267" s="37"/>
      <c r="AU267" s="9"/>
      <c r="AV267" s="8"/>
      <c r="AW267" s="8"/>
      <c r="AX267" s="8"/>
      <c r="AY267" s="8"/>
      <c r="AZ267" s="8"/>
      <c r="BA267" s="8"/>
      <c r="BB267" s="8"/>
      <c r="BC267" s="8"/>
    </row>
    <row r="268" spans="1:55" x14ac:dyDescent="0.25">
      <c r="A268" s="46">
        <v>69.599999999999994</v>
      </c>
      <c r="B268" s="48" t="b">
        <v>1</v>
      </c>
      <c r="U268" s="37"/>
      <c r="V268" s="37"/>
      <c r="W268" s="9"/>
      <c r="X268" s="8"/>
      <c r="Y268" s="8"/>
      <c r="Z268" s="8"/>
      <c r="AA268" s="8"/>
      <c r="AB268" s="8"/>
      <c r="AC268" s="8"/>
      <c r="AD268" s="8"/>
      <c r="AE268" s="8"/>
      <c r="AG268" s="37"/>
      <c r="AH268" s="37"/>
      <c r="AI268" s="9"/>
      <c r="AJ268" s="8"/>
      <c r="AK268" s="8"/>
      <c r="AL268" s="8"/>
      <c r="AM268" s="8"/>
      <c r="AN268" s="8"/>
      <c r="AO268" s="8"/>
      <c r="AP268" s="8"/>
      <c r="AQ268" s="8"/>
      <c r="AS268" s="37"/>
      <c r="AT268" s="37"/>
      <c r="AU268" s="9"/>
      <c r="AV268" s="8"/>
      <c r="AW268" s="8"/>
      <c r="AX268" s="8"/>
      <c r="AY268" s="8"/>
      <c r="AZ268" s="8"/>
      <c r="BA268" s="8"/>
      <c r="BB268" s="8"/>
      <c r="BC268" s="8"/>
    </row>
    <row r="269" spans="1:55" x14ac:dyDescent="0.25">
      <c r="A269" s="46">
        <v>69.400000000000006</v>
      </c>
      <c r="B269" s="48" t="b">
        <v>1</v>
      </c>
      <c r="U269" s="37"/>
      <c r="V269" s="37"/>
      <c r="W269" s="9"/>
      <c r="X269" s="8"/>
      <c r="Y269" s="8"/>
      <c r="Z269" s="8"/>
      <c r="AA269" s="8"/>
      <c r="AB269" s="8"/>
      <c r="AC269" s="8"/>
      <c r="AD269" s="8"/>
      <c r="AE269" s="8"/>
      <c r="AG269" s="37"/>
      <c r="AH269" s="37"/>
      <c r="AI269" s="9"/>
      <c r="AJ269" s="8"/>
      <c r="AK269" s="8"/>
      <c r="AL269" s="8"/>
      <c r="AM269" s="8"/>
      <c r="AN269" s="8"/>
      <c r="AO269" s="8"/>
      <c r="AP269" s="8"/>
      <c r="AQ269" s="8"/>
      <c r="AS269" s="37"/>
      <c r="AT269" s="37"/>
      <c r="AU269" s="9"/>
      <c r="AV269" s="8"/>
      <c r="AW269" s="8"/>
      <c r="AX269" s="8"/>
      <c r="AY269" s="8"/>
      <c r="AZ269" s="8"/>
      <c r="BA269" s="8"/>
      <c r="BB269" s="8"/>
      <c r="BC269" s="8"/>
    </row>
    <row r="270" spans="1:55" x14ac:dyDescent="0.25">
      <c r="A270" s="46">
        <v>69</v>
      </c>
      <c r="B270" s="48" t="b">
        <v>1</v>
      </c>
      <c r="U270" s="37"/>
      <c r="V270" s="37"/>
      <c r="W270" s="9"/>
      <c r="X270" s="8"/>
      <c r="Y270" s="8"/>
      <c r="Z270" s="8"/>
      <c r="AA270" s="8"/>
      <c r="AB270" s="8"/>
      <c r="AC270" s="8"/>
      <c r="AD270" s="8"/>
      <c r="AE270" s="8"/>
      <c r="AG270" s="37"/>
      <c r="AH270" s="37"/>
      <c r="AI270" s="9"/>
      <c r="AJ270" s="8"/>
      <c r="AK270" s="8"/>
      <c r="AL270" s="8"/>
      <c r="AM270" s="8"/>
      <c r="AN270" s="8"/>
      <c r="AO270" s="8"/>
      <c r="AP270" s="8"/>
      <c r="AQ270" s="8"/>
      <c r="AS270" s="37"/>
      <c r="AT270" s="37"/>
      <c r="AU270" s="9"/>
      <c r="AV270" s="8"/>
      <c r="AW270" s="8"/>
      <c r="AX270" s="8"/>
      <c r="AY270" s="8"/>
      <c r="AZ270" s="8"/>
      <c r="BA270" s="8"/>
      <c r="BB270" s="8"/>
      <c r="BC270" s="8"/>
    </row>
    <row r="271" spans="1:55" x14ac:dyDescent="0.25">
      <c r="A271" s="46">
        <v>68.7</v>
      </c>
      <c r="B271" s="48" t="b">
        <v>1</v>
      </c>
      <c r="U271" s="37"/>
      <c r="V271" s="37"/>
      <c r="W271" s="9"/>
      <c r="X271" s="8"/>
      <c r="Y271" s="8"/>
      <c r="Z271" s="8"/>
      <c r="AA271" s="8"/>
      <c r="AB271" s="8"/>
      <c r="AC271" s="8"/>
      <c r="AD271" s="8"/>
      <c r="AE271" s="8"/>
      <c r="AG271" s="37"/>
      <c r="AH271" s="37"/>
      <c r="AI271" s="9"/>
      <c r="AJ271" s="8"/>
      <c r="AK271" s="8"/>
      <c r="AL271" s="8"/>
      <c r="AM271" s="8"/>
      <c r="AN271" s="8"/>
      <c r="AO271" s="8"/>
      <c r="AP271" s="8"/>
      <c r="AQ271" s="8"/>
      <c r="AS271" s="37"/>
      <c r="AT271" s="37"/>
      <c r="AU271" s="9"/>
      <c r="AV271" s="8"/>
      <c r="AW271" s="8"/>
      <c r="AX271" s="8"/>
      <c r="AY271" s="8"/>
      <c r="AZ271" s="8"/>
      <c r="BA271" s="8"/>
      <c r="BB271" s="8"/>
      <c r="BC271" s="8"/>
    </row>
    <row r="272" spans="1:55" x14ac:dyDescent="0.25">
      <c r="A272" s="46">
        <v>68.400000000000006</v>
      </c>
      <c r="B272" s="48" t="b">
        <v>1</v>
      </c>
      <c r="U272" s="37"/>
      <c r="V272" s="37"/>
      <c r="W272" s="9"/>
      <c r="X272" s="8"/>
      <c r="Y272" s="8"/>
      <c r="Z272" s="8"/>
      <c r="AA272" s="8"/>
      <c r="AB272" s="8"/>
      <c r="AC272" s="8"/>
      <c r="AD272" s="8"/>
      <c r="AE272" s="8"/>
      <c r="AG272" s="37"/>
      <c r="AH272" s="37"/>
      <c r="AI272" s="9"/>
      <c r="AJ272" s="8"/>
      <c r="AK272" s="8"/>
      <c r="AL272" s="8"/>
      <c r="AM272" s="8"/>
      <c r="AN272" s="8"/>
      <c r="AO272" s="8"/>
      <c r="AP272" s="8"/>
      <c r="AQ272" s="8"/>
      <c r="AS272" s="37"/>
      <c r="AT272" s="37"/>
      <c r="AU272" s="9"/>
      <c r="AV272" s="8"/>
      <c r="AW272" s="8"/>
      <c r="AX272" s="8"/>
      <c r="AY272" s="8"/>
      <c r="AZ272" s="8"/>
      <c r="BA272" s="8"/>
      <c r="BB272" s="8"/>
      <c r="BC272" s="8"/>
    </row>
    <row r="273" spans="1:55" x14ac:dyDescent="0.25">
      <c r="A273" s="46">
        <v>68.5</v>
      </c>
      <c r="B273" s="48" t="b">
        <v>1</v>
      </c>
      <c r="U273" s="37"/>
      <c r="V273" s="37"/>
      <c r="W273" s="9"/>
      <c r="X273" s="8"/>
      <c r="Y273" s="8"/>
      <c r="Z273" s="8"/>
      <c r="AA273" s="8"/>
      <c r="AB273" s="8"/>
      <c r="AC273" s="8"/>
      <c r="AD273" s="8"/>
      <c r="AE273" s="8"/>
      <c r="AG273" s="37"/>
      <c r="AH273" s="37"/>
      <c r="AI273" s="9"/>
      <c r="AJ273" s="8"/>
      <c r="AK273" s="8"/>
      <c r="AL273" s="8"/>
      <c r="AM273" s="8"/>
      <c r="AN273" s="8"/>
      <c r="AO273" s="8"/>
      <c r="AP273" s="8"/>
      <c r="AQ273" s="8"/>
      <c r="AS273" s="37"/>
      <c r="AT273" s="37"/>
      <c r="AU273" s="9"/>
      <c r="AV273" s="8"/>
      <c r="AW273" s="8"/>
      <c r="AX273" s="8"/>
      <c r="AY273" s="8"/>
      <c r="AZ273" s="8"/>
      <c r="BA273" s="8"/>
      <c r="BB273" s="8"/>
      <c r="BC273" s="8"/>
    </row>
    <row r="274" spans="1:55" x14ac:dyDescent="0.25">
      <c r="A274" s="46">
        <v>68.2</v>
      </c>
      <c r="B274" s="48" t="b">
        <v>1</v>
      </c>
      <c r="U274" s="37"/>
      <c r="V274" s="37"/>
      <c r="W274" s="9"/>
      <c r="X274" s="8"/>
      <c r="Y274" s="8"/>
      <c r="Z274" s="8"/>
      <c r="AA274" s="8"/>
      <c r="AB274" s="8"/>
      <c r="AC274" s="8"/>
      <c r="AD274" s="8"/>
      <c r="AE274" s="8"/>
      <c r="AG274" s="37"/>
      <c r="AH274" s="37"/>
      <c r="AI274" s="9"/>
      <c r="AJ274" s="8"/>
      <c r="AK274" s="8"/>
      <c r="AL274" s="8"/>
      <c r="AM274" s="8"/>
      <c r="AN274" s="8"/>
      <c r="AO274" s="8"/>
      <c r="AP274" s="8"/>
      <c r="AQ274" s="8"/>
      <c r="AS274" s="37"/>
      <c r="AT274" s="37"/>
      <c r="AU274" s="9"/>
      <c r="AV274" s="8"/>
      <c r="AW274" s="8"/>
      <c r="AX274" s="8"/>
      <c r="AY274" s="8"/>
      <c r="AZ274" s="8"/>
      <c r="BA274" s="8"/>
      <c r="BB274" s="8"/>
      <c r="BC274" s="8"/>
    </row>
    <row r="275" spans="1:55" x14ac:dyDescent="0.25">
      <c r="A275" s="46">
        <v>68.3</v>
      </c>
      <c r="B275" s="48" t="b">
        <v>1</v>
      </c>
      <c r="U275" s="37"/>
      <c r="V275" s="37"/>
      <c r="W275" s="9"/>
      <c r="X275" s="8"/>
      <c r="Y275" s="8"/>
      <c r="Z275" s="8"/>
      <c r="AA275" s="8"/>
      <c r="AB275" s="8"/>
      <c r="AC275" s="8"/>
      <c r="AD275" s="8"/>
      <c r="AE275" s="8"/>
      <c r="AG275" s="37"/>
      <c r="AH275" s="37"/>
      <c r="AI275" s="9"/>
      <c r="AJ275" s="8"/>
      <c r="AK275" s="8"/>
      <c r="AL275" s="8"/>
      <c r="AM275" s="8"/>
      <c r="AN275" s="8"/>
      <c r="AO275" s="8"/>
      <c r="AP275" s="8"/>
      <c r="AQ275" s="8"/>
      <c r="AS275" s="37"/>
      <c r="AT275" s="37"/>
      <c r="AU275" s="9"/>
      <c r="AV275" s="8"/>
      <c r="AW275" s="8"/>
      <c r="AX275" s="8"/>
      <c r="AY275" s="8"/>
      <c r="AZ275" s="8"/>
      <c r="BA275" s="8"/>
      <c r="BB275" s="8"/>
      <c r="BC275" s="8"/>
    </row>
    <row r="276" spans="1:55" x14ac:dyDescent="0.25">
      <c r="A276" s="46">
        <v>60</v>
      </c>
      <c r="B276" s="48" t="b">
        <v>1</v>
      </c>
      <c r="U276" s="37"/>
      <c r="V276" s="37"/>
      <c r="W276" s="9"/>
      <c r="X276" s="8"/>
      <c r="Y276" s="8"/>
      <c r="Z276" s="8"/>
      <c r="AA276" s="8"/>
      <c r="AB276" s="8"/>
      <c r="AC276" s="8"/>
      <c r="AD276" s="8"/>
      <c r="AE276" s="8"/>
      <c r="AG276" s="37"/>
      <c r="AH276" s="37"/>
      <c r="AI276" s="9"/>
      <c r="AJ276" s="8"/>
      <c r="AK276" s="8"/>
      <c r="AL276" s="8"/>
      <c r="AM276" s="8"/>
      <c r="AN276" s="8"/>
      <c r="AO276" s="8"/>
      <c r="AP276" s="8"/>
      <c r="AQ276" s="8"/>
      <c r="AS276" s="37"/>
      <c r="AT276" s="37"/>
      <c r="AU276" s="9"/>
      <c r="AV276" s="8"/>
      <c r="AW276" s="8"/>
      <c r="AX276" s="8"/>
      <c r="AY276" s="8"/>
      <c r="AZ276" s="8"/>
      <c r="BA276" s="8"/>
      <c r="BB276" s="8"/>
      <c r="BC276" s="8"/>
    </row>
    <row r="277" spans="1:55" x14ac:dyDescent="0.25">
      <c r="A277" s="46">
        <v>59.7</v>
      </c>
      <c r="B277" s="48" t="b">
        <v>1</v>
      </c>
      <c r="U277" s="37"/>
      <c r="V277" s="37"/>
      <c r="W277" s="9"/>
      <c r="X277" s="8"/>
      <c r="Y277" s="8"/>
      <c r="Z277" s="8"/>
      <c r="AA277" s="8"/>
      <c r="AB277" s="8"/>
      <c r="AC277" s="8"/>
      <c r="AD277" s="8"/>
      <c r="AE277" s="8"/>
      <c r="AG277" s="37"/>
      <c r="AH277" s="37"/>
      <c r="AI277" s="9"/>
      <c r="AJ277" s="8"/>
      <c r="AK277" s="8"/>
      <c r="AL277" s="8"/>
      <c r="AM277" s="8"/>
      <c r="AN277" s="8"/>
      <c r="AO277" s="8"/>
      <c r="AP277" s="8"/>
      <c r="AQ277" s="8"/>
      <c r="AS277" s="37"/>
      <c r="AT277" s="37"/>
      <c r="AU277" s="9"/>
      <c r="AV277" s="8"/>
      <c r="AW277" s="8"/>
      <c r="AX277" s="8"/>
      <c r="AY277" s="8"/>
      <c r="AZ277" s="8"/>
      <c r="BA277" s="8"/>
      <c r="BB277" s="8"/>
      <c r="BC277" s="8"/>
    </row>
    <row r="278" spans="1:55" x14ac:dyDescent="0.25">
      <c r="A278" s="46">
        <v>59.5</v>
      </c>
      <c r="B278" s="48" t="b">
        <v>1</v>
      </c>
      <c r="U278" s="37"/>
      <c r="V278" s="37"/>
      <c r="W278" s="9"/>
      <c r="X278" s="8"/>
      <c r="Y278" s="8"/>
      <c r="Z278" s="8"/>
      <c r="AA278" s="8"/>
      <c r="AB278" s="8"/>
      <c r="AC278" s="8"/>
      <c r="AD278" s="8"/>
      <c r="AE278" s="8"/>
      <c r="AG278" s="37"/>
      <c r="AH278" s="37"/>
      <c r="AI278" s="9"/>
      <c r="AJ278" s="8"/>
      <c r="AK278" s="8"/>
      <c r="AL278" s="8"/>
      <c r="AM278" s="8"/>
      <c r="AN278" s="8"/>
      <c r="AO278" s="8"/>
      <c r="AP278" s="8"/>
      <c r="AQ278" s="8"/>
      <c r="AS278" s="37"/>
      <c r="AT278" s="37"/>
      <c r="AU278" s="9"/>
      <c r="AV278" s="8"/>
      <c r="AW278" s="8"/>
      <c r="AX278" s="8"/>
      <c r="AY278" s="8"/>
      <c r="AZ278" s="8"/>
      <c r="BA278" s="8"/>
      <c r="BB278" s="8"/>
      <c r="BC278" s="8"/>
    </row>
    <row r="279" spans="1:55" x14ac:dyDescent="0.25">
      <c r="A279" s="46">
        <v>59.3</v>
      </c>
      <c r="B279" s="48" t="b">
        <v>1</v>
      </c>
      <c r="U279" s="37"/>
      <c r="V279" s="37"/>
      <c r="W279" s="9"/>
      <c r="X279" s="8"/>
      <c r="Y279" s="8"/>
      <c r="Z279" s="8"/>
      <c r="AA279" s="8"/>
      <c r="AB279" s="8"/>
      <c r="AC279" s="8"/>
      <c r="AD279" s="8"/>
      <c r="AE279" s="8"/>
      <c r="AG279" s="37"/>
      <c r="AH279" s="37"/>
      <c r="AI279" s="9"/>
      <c r="AJ279" s="8"/>
      <c r="AK279" s="8"/>
      <c r="AL279" s="8"/>
      <c r="AM279" s="8"/>
      <c r="AN279" s="8"/>
      <c r="AO279" s="8"/>
      <c r="AP279" s="8"/>
      <c r="AQ279" s="8"/>
      <c r="AS279" s="37"/>
      <c r="AT279" s="37"/>
      <c r="AU279" s="9"/>
      <c r="AV279" s="8"/>
      <c r="AW279" s="8"/>
      <c r="AX279" s="8"/>
      <c r="AY279" s="8"/>
      <c r="AZ279" s="8"/>
      <c r="BA279" s="8"/>
      <c r="BB279" s="8"/>
      <c r="BC279" s="8"/>
    </row>
    <row r="280" spans="1:55" x14ac:dyDescent="0.25">
      <c r="A280" s="46">
        <v>59.1</v>
      </c>
      <c r="B280" s="48" t="b">
        <v>1</v>
      </c>
      <c r="U280" s="37"/>
      <c r="V280" s="37"/>
      <c r="W280" s="9"/>
      <c r="X280" s="8"/>
      <c r="Y280" s="8"/>
      <c r="Z280" s="8"/>
      <c r="AA280" s="8"/>
      <c r="AB280" s="8"/>
      <c r="AC280" s="8"/>
      <c r="AD280" s="8"/>
      <c r="AE280" s="8"/>
      <c r="AG280" s="37"/>
      <c r="AH280" s="37"/>
      <c r="AI280" s="9"/>
      <c r="AJ280" s="8"/>
      <c r="AK280" s="8"/>
      <c r="AL280" s="8"/>
      <c r="AM280" s="8"/>
      <c r="AN280" s="8"/>
      <c r="AO280" s="8"/>
      <c r="AP280" s="8"/>
      <c r="AQ280" s="8"/>
      <c r="AS280" s="37"/>
      <c r="AT280" s="37"/>
      <c r="AU280" s="9"/>
      <c r="AV280" s="8"/>
      <c r="AW280" s="8"/>
      <c r="AX280" s="8"/>
      <c r="AY280" s="8"/>
      <c r="AZ280" s="8"/>
      <c r="BA280" s="8"/>
      <c r="BB280" s="8"/>
      <c r="BC280" s="8"/>
    </row>
    <row r="281" spans="1:55" x14ac:dyDescent="0.25">
      <c r="A281" s="46">
        <v>58.7</v>
      </c>
      <c r="B281" s="48" t="b">
        <v>1</v>
      </c>
      <c r="U281" s="37"/>
      <c r="V281" s="37"/>
      <c r="W281" s="9"/>
      <c r="X281" s="8"/>
      <c r="Y281" s="8"/>
      <c r="Z281" s="8"/>
      <c r="AA281" s="8"/>
      <c r="AB281" s="8"/>
      <c r="AC281" s="8"/>
      <c r="AD281" s="8"/>
      <c r="AE281" s="8"/>
      <c r="AG281" s="37"/>
      <c r="AH281" s="37"/>
      <c r="AI281" s="9"/>
      <c r="AJ281" s="8"/>
      <c r="AK281" s="8"/>
      <c r="AL281" s="8"/>
      <c r="AM281" s="8"/>
      <c r="AN281" s="8"/>
      <c r="AO281" s="8"/>
      <c r="AP281" s="8"/>
      <c r="AQ281" s="8"/>
      <c r="AS281" s="37"/>
      <c r="AT281" s="37"/>
      <c r="AU281" s="9"/>
      <c r="AV281" s="8"/>
      <c r="AW281" s="8"/>
      <c r="AX281" s="8"/>
      <c r="AY281" s="8"/>
      <c r="AZ281" s="8"/>
      <c r="BA281" s="8"/>
      <c r="BB281" s="8"/>
      <c r="BC281" s="8"/>
    </row>
    <row r="282" spans="1:55" x14ac:dyDescent="0.25">
      <c r="A282" s="46">
        <v>58.4</v>
      </c>
      <c r="B282" s="48" t="b">
        <v>1</v>
      </c>
      <c r="U282" s="37"/>
      <c r="V282" s="37"/>
      <c r="W282" s="9"/>
      <c r="X282" s="8"/>
      <c r="Y282" s="8"/>
      <c r="Z282" s="8"/>
      <c r="AA282" s="8"/>
      <c r="AB282" s="8"/>
      <c r="AC282" s="8"/>
      <c r="AD282" s="8"/>
      <c r="AE282" s="8"/>
      <c r="AG282" s="37"/>
      <c r="AH282" s="37"/>
      <c r="AI282" s="9"/>
      <c r="AJ282" s="8"/>
      <c r="AK282" s="8"/>
      <c r="AL282" s="8"/>
      <c r="AM282" s="8"/>
      <c r="AN282" s="8"/>
      <c r="AO282" s="8"/>
      <c r="AP282" s="8"/>
      <c r="AQ282" s="8"/>
      <c r="AS282" s="37"/>
      <c r="AT282" s="37"/>
      <c r="AU282" s="9"/>
      <c r="AV282" s="8"/>
      <c r="AW282" s="8"/>
      <c r="AX282" s="8"/>
      <c r="AY282" s="8"/>
      <c r="AZ282" s="8"/>
      <c r="BA282" s="8"/>
      <c r="BB282" s="8"/>
      <c r="BC282" s="8"/>
    </row>
    <row r="283" spans="1:55" x14ac:dyDescent="0.25">
      <c r="A283" s="46">
        <v>57.6</v>
      </c>
      <c r="B283" s="48" t="b">
        <v>1</v>
      </c>
      <c r="U283" s="37"/>
      <c r="V283" s="37"/>
      <c r="W283" s="9"/>
      <c r="X283" s="8"/>
      <c r="Y283" s="8"/>
      <c r="Z283" s="8"/>
      <c r="AA283" s="8"/>
      <c r="AB283" s="8"/>
      <c r="AC283" s="8"/>
      <c r="AD283" s="8"/>
      <c r="AE283" s="8"/>
      <c r="AG283" s="37"/>
      <c r="AH283" s="37"/>
      <c r="AI283" s="9"/>
      <c r="AJ283" s="8"/>
      <c r="AK283" s="8"/>
      <c r="AL283" s="8"/>
      <c r="AM283" s="8"/>
      <c r="AN283" s="8"/>
      <c r="AO283" s="8"/>
      <c r="AP283" s="8"/>
      <c r="AQ283" s="8"/>
      <c r="AS283" s="37"/>
      <c r="AT283" s="37"/>
      <c r="AU283" s="9"/>
      <c r="AV283" s="8"/>
      <c r="AW283" s="8"/>
      <c r="AX283" s="8"/>
      <c r="AY283" s="8"/>
      <c r="AZ283" s="8"/>
      <c r="BA283" s="8"/>
      <c r="BB283" s="8"/>
      <c r="BC283" s="8"/>
    </row>
    <row r="284" spans="1:55" x14ac:dyDescent="0.25">
      <c r="A284" s="46">
        <v>57.1</v>
      </c>
      <c r="B284" s="48" t="b">
        <v>1</v>
      </c>
      <c r="U284" s="37"/>
      <c r="V284" s="37"/>
      <c r="W284" s="9"/>
      <c r="X284" s="8"/>
      <c r="Y284" s="8"/>
      <c r="Z284" s="8"/>
      <c r="AA284" s="8"/>
      <c r="AB284" s="8"/>
      <c r="AC284" s="8"/>
      <c r="AD284" s="8"/>
      <c r="AE284" s="8"/>
      <c r="AG284" s="37"/>
      <c r="AH284" s="37"/>
      <c r="AI284" s="9"/>
      <c r="AJ284" s="8"/>
      <c r="AK284" s="8"/>
      <c r="AL284" s="8"/>
      <c r="AM284" s="8"/>
      <c r="AN284" s="8"/>
      <c r="AO284" s="8"/>
      <c r="AP284" s="8"/>
      <c r="AQ284" s="8"/>
      <c r="AS284" s="37"/>
      <c r="AT284" s="37"/>
      <c r="AU284" s="9"/>
      <c r="AV284" s="8"/>
      <c r="AW284" s="8"/>
      <c r="AX284" s="8"/>
      <c r="AY284" s="8"/>
      <c r="AZ284" s="8"/>
      <c r="BA284" s="8"/>
      <c r="BB284" s="8"/>
      <c r="BC284" s="8"/>
    </row>
    <row r="285" spans="1:55" x14ac:dyDescent="0.25">
      <c r="A285" s="46">
        <v>56.8</v>
      </c>
      <c r="B285" s="48" t="b">
        <v>1</v>
      </c>
      <c r="U285" s="37"/>
      <c r="V285" s="37"/>
      <c r="W285" s="9"/>
      <c r="X285" s="8"/>
      <c r="Y285" s="8"/>
      <c r="Z285" s="8"/>
      <c r="AA285" s="8"/>
      <c r="AB285" s="8"/>
      <c r="AC285" s="8"/>
      <c r="AD285" s="8"/>
      <c r="AE285" s="8"/>
      <c r="AG285" s="37"/>
      <c r="AH285" s="37"/>
      <c r="AI285" s="9"/>
      <c r="AJ285" s="8"/>
      <c r="AK285" s="8"/>
      <c r="AL285" s="8"/>
      <c r="AM285" s="8"/>
      <c r="AN285" s="8"/>
      <c r="AO285" s="8"/>
      <c r="AP285" s="8"/>
      <c r="AQ285" s="8"/>
      <c r="AS285" s="37"/>
      <c r="AT285" s="37"/>
      <c r="AU285" s="9"/>
      <c r="AV285" s="8"/>
      <c r="AW285" s="8"/>
      <c r="AX285" s="8"/>
      <c r="AY285" s="8"/>
      <c r="AZ285" s="8"/>
      <c r="BA285" s="8"/>
      <c r="BB285" s="8"/>
      <c r="BC285" s="8"/>
    </row>
    <row r="286" spans="1:55" x14ac:dyDescent="0.25">
      <c r="A286" s="46">
        <v>56.5</v>
      </c>
      <c r="B286" s="48" t="b">
        <v>1</v>
      </c>
      <c r="U286" s="37"/>
      <c r="V286" s="37"/>
      <c r="W286" s="9"/>
      <c r="X286" s="8"/>
      <c r="Y286" s="8"/>
      <c r="Z286" s="8"/>
      <c r="AA286" s="8"/>
      <c r="AB286" s="8"/>
      <c r="AC286" s="8"/>
      <c r="AD286" s="8"/>
      <c r="AE286" s="8"/>
      <c r="AG286" s="37"/>
      <c r="AH286" s="37"/>
      <c r="AI286" s="9"/>
      <c r="AJ286" s="8"/>
      <c r="AK286" s="8"/>
      <c r="AL286" s="8"/>
      <c r="AM286" s="8"/>
      <c r="AN286" s="8"/>
      <c r="AO286" s="8"/>
      <c r="AP286" s="8"/>
      <c r="AQ286" s="8"/>
      <c r="AS286" s="37"/>
      <c r="AT286" s="37"/>
      <c r="AU286" s="9"/>
      <c r="AV286" s="8"/>
      <c r="AW286" s="8"/>
      <c r="AX286" s="8"/>
      <c r="AY286" s="8"/>
      <c r="AZ286" s="8"/>
      <c r="BA286" s="8"/>
      <c r="BB286" s="8"/>
      <c r="BC286" s="8"/>
    </row>
    <row r="287" spans="1:55" x14ac:dyDescent="0.25">
      <c r="A287" s="46">
        <v>56.1</v>
      </c>
      <c r="B287" s="48" t="b">
        <v>1</v>
      </c>
      <c r="U287" s="37"/>
      <c r="V287" s="37"/>
      <c r="W287" s="9"/>
      <c r="X287" s="8"/>
      <c r="Y287" s="8"/>
      <c r="Z287" s="8"/>
      <c r="AA287" s="8"/>
      <c r="AB287" s="8"/>
      <c r="AC287" s="8"/>
      <c r="AD287" s="8"/>
      <c r="AE287" s="8"/>
      <c r="AG287" s="37"/>
      <c r="AH287" s="37"/>
      <c r="AI287" s="9"/>
      <c r="AJ287" s="8"/>
      <c r="AK287" s="8"/>
      <c r="AL287" s="8"/>
      <c r="AM287" s="8"/>
      <c r="AN287" s="8"/>
      <c r="AO287" s="8"/>
      <c r="AP287" s="8"/>
      <c r="AQ287" s="8"/>
      <c r="AS287" s="37"/>
      <c r="AT287" s="37"/>
      <c r="AU287" s="9"/>
      <c r="AV287" s="8"/>
      <c r="AW287" s="8"/>
      <c r="AX287" s="8"/>
      <c r="AY287" s="8"/>
      <c r="AZ287" s="8"/>
      <c r="BA287" s="8"/>
      <c r="BB287" s="8"/>
      <c r="BC287" s="8"/>
    </row>
    <row r="288" spans="1:55" x14ac:dyDescent="0.25">
      <c r="A288" s="46">
        <v>55.8</v>
      </c>
      <c r="B288" s="48" t="b">
        <v>1</v>
      </c>
      <c r="U288" s="37"/>
      <c r="V288" s="37"/>
      <c r="W288" s="9"/>
      <c r="X288" s="8"/>
      <c r="Y288" s="8"/>
      <c r="Z288" s="8"/>
      <c r="AA288" s="8"/>
      <c r="AB288" s="8"/>
      <c r="AC288" s="8"/>
      <c r="AD288" s="8"/>
      <c r="AE288" s="8"/>
      <c r="AG288" s="37"/>
      <c r="AH288" s="37"/>
      <c r="AI288" s="9"/>
      <c r="AJ288" s="8"/>
      <c r="AK288" s="8"/>
      <c r="AL288" s="8"/>
      <c r="AM288" s="8"/>
      <c r="AN288" s="8"/>
      <c r="AO288" s="8"/>
      <c r="AP288" s="8"/>
      <c r="AQ288" s="8"/>
      <c r="AS288" s="37"/>
      <c r="AT288" s="37"/>
      <c r="AU288" s="9"/>
      <c r="AV288" s="8"/>
      <c r="AW288" s="8"/>
      <c r="AX288" s="8"/>
      <c r="AY288" s="8"/>
      <c r="AZ288" s="8"/>
      <c r="BA288" s="8"/>
      <c r="BB288" s="8"/>
      <c r="BC288" s="8"/>
    </row>
    <row r="289" spans="1:55" x14ac:dyDescent="0.25">
      <c r="A289" s="46">
        <v>55.6</v>
      </c>
      <c r="B289" s="48" t="b">
        <v>1</v>
      </c>
      <c r="U289" s="37"/>
      <c r="V289" s="37"/>
      <c r="W289" s="9"/>
      <c r="X289" s="8"/>
      <c r="Y289" s="8"/>
      <c r="Z289" s="8"/>
      <c r="AA289" s="8"/>
      <c r="AB289" s="8"/>
      <c r="AC289" s="8"/>
      <c r="AD289" s="8"/>
      <c r="AE289" s="8"/>
      <c r="AG289" s="37"/>
      <c r="AH289" s="37"/>
      <c r="AI289" s="9"/>
      <c r="AJ289" s="8"/>
      <c r="AK289" s="8"/>
      <c r="AL289" s="8"/>
      <c r="AM289" s="8"/>
      <c r="AN289" s="8"/>
      <c r="AO289" s="8"/>
      <c r="AP289" s="8"/>
      <c r="AQ289" s="8"/>
      <c r="AS289" s="37"/>
      <c r="AT289" s="37"/>
      <c r="AU289" s="9"/>
      <c r="AV289" s="8"/>
      <c r="AW289" s="8"/>
      <c r="AX289" s="8"/>
      <c r="AY289" s="8"/>
      <c r="AZ289" s="8"/>
      <c r="BA289" s="8"/>
      <c r="BB289" s="8"/>
      <c r="BC289" s="8"/>
    </row>
    <row r="290" spans="1:55" x14ac:dyDescent="0.25">
      <c r="A290" s="46">
        <v>55.5</v>
      </c>
      <c r="B290" s="48" t="b">
        <v>1</v>
      </c>
      <c r="U290" s="37"/>
      <c r="V290" s="37"/>
      <c r="W290" s="9"/>
      <c r="X290" s="8"/>
      <c r="Y290" s="8"/>
      <c r="Z290" s="8"/>
      <c r="AA290" s="8"/>
      <c r="AB290" s="8"/>
      <c r="AC290" s="8"/>
      <c r="AD290" s="8"/>
      <c r="AE290" s="8"/>
      <c r="AG290" s="37"/>
      <c r="AH290" s="37"/>
      <c r="AI290" s="9"/>
      <c r="AJ290" s="8"/>
      <c r="AK290" s="8"/>
      <c r="AL290" s="8"/>
      <c r="AM290" s="8"/>
      <c r="AN290" s="8"/>
      <c r="AO290" s="8"/>
      <c r="AP290" s="8"/>
      <c r="AQ290" s="8"/>
      <c r="AS290" s="37"/>
      <c r="AT290" s="37"/>
      <c r="AU290" s="9"/>
      <c r="AV290" s="8"/>
      <c r="AW290" s="8"/>
      <c r="AX290" s="8"/>
      <c r="AY290" s="8"/>
      <c r="AZ290" s="8"/>
      <c r="BA290" s="8"/>
      <c r="BB290" s="8"/>
      <c r="BC290" s="8"/>
    </row>
    <row r="291" spans="1:55" x14ac:dyDescent="0.25">
      <c r="A291" s="46">
        <v>55.4</v>
      </c>
      <c r="B291" s="48" t="b">
        <v>1</v>
      </c>
      <c r="U291" s="37"/>
      <c r="V291" s="37"/>
      <c r="W291" s="9"/>
      <c r="X291" s="8"/>
      <c r="Y291" s="8"/>
      <c r="Z291" s="8"/>
      <c r="AA291" s="8"/>
      <c r="AB291" s="8"/>
      <c r="AC291" s="8"/>
      <c r="AD291" s="8"/>
      <c r="AE291" s="8"/>
      <c r="AG291" s="37"/>
      <c r="AH291" s="37"/>
      <c r="AI291" s="9"/>
      <c r="AJ291" s="8"/>
      <c r="AK291" s="8"/>
      <c r="AL291" s="8"/>
      <c r="AM291" s="8"/>
      <c r="AN291" s="8"/>
      <c r="AO291" s="8"/>
      <c r="AP291" s="8"/>
      <c r="AQ291" s="8"/>
      <c r="AS291" s="37"/>
      <c r="AT291" s="37"/>
      <c r="AU291" s="9"/>
      <c r="AV291" s="8"/>
      <c r="AW291" s="8"/>
      <c r="AX291" s="8"/>
      <c r="AY291" s="8"/>
      <c r="AZ291" s="8"/>
      <c r="BA291" s="8"/>
      <c r="BB291" s="8"/>
      <c r="BC291" s="8"/>
    </row>
    <row r="292" spans="1:55" x14ac:dyDescent="0.25">
      <c r="A292" s="46">
        <v>69.8</v>
      </c>
      <c r="B292" s="48" t="b">
        <v>1</v>
      </c>
      <c r="U292" s="37"/>
      <c r="V292" s="37"/>
      <c r="W292" s="9"/>
      <c r="X292" s="8"/>
      <c r="Y292" s="8"/>
      <c r="Z292" s="8"/>
      <c r="AA292" s="8"/>
      <c r="AB292" s="8"/>
      <c r="AC292" s="8"/>
      <c r="AD292" s="8"/>
      <c r="AE292" s="8"/>
      <c r="AG292" s="37"/>
      <c r="AH292" s="37"/>
      <c r="AI292" s="9"/>
      <c r="AJ292" s="8"/>
      <c r="AK292" s="8"/>
      <c r="AL292" s="8"/>
      <c r="AM292" s="8"/>
      <c r="AN292" s="8"/>
      <c r="AO292" s="8"/>
      <c r="AP292" s="8"/>
      <c r="AQ292" s="8"/>
      <c r="AS292" s="37"/>
      <c r="AT292" s="37"/>
      <c r="AU292" s="9"/>
      <c r="AV292" s="8"/>
      <c r="AW292" s="8"/>
      <c r="AX292" s="8"/>
      <c r="AY292" s="8"/>
      <c r="AZ292" s="8"/>
      <c r="BA292" s="8"/>
      <c r="BB292" s="8"/>
      <c r="BC292" s="8"/>
    </row>
    <row r="293" spans="1:55" x14ac:dyDescent="0.25">
      <c r="A293" s="46">
        <v>69.400000000000006</v>
      </c>
      <c r="B293" s="48" t="b">
        <v>1</v>
      </c>
      <c r="U293" s="37"/>
      <c r="V293" s="37"/>
      <c r="W293" s="9"/>
      <c r="X293" s="8"/>
      <c r="Y293" s="8"/>
      <c r="Z293" s="8"/>
      <c r="AA293" s="8"/>
      <c r="AB293" s="8"/>
      <c r="AC293" s="8"/>
      <c r="AD293" s="8"/>
      <c r="AE293" s="8"/>
      <c r="AG293" s="37"/>
      <c r="AH293" s="37"/>
      <c r="AI293" s="9"/>
      <c r="AJ293" s="8"/>
      <c r="AK293" s="8"/>
      <c r="AL293" s="8"/>
      <c r="AM293" s="8"/>
      <c r="AN293" s="8"/>
      <c r="AO293" s="8"/>
      <c r="AP293" s="8"/>
      <c r="AQ293" s="8"/>
      <c r="AS293" s="37"/>
      <c r="AT293" s="37"/>
      <c r="AU293" s="9"/>
      <c r="AV293" s="8"/>
      <c r="AW293" s="8"/>
      <c r="AX293" s="8"/>
      <c r="AY293" s="8"/>
      <c r="AZ293" s="8"/>
      <c r="BA293" s="8"/>
      <c r="BB293" s="8"/>
      <c r="BC293" s="8"/>
    </row>
    <row r="294" spans="1:55" x14ac:dyDescent="0.25">
      <c r="A294" s="46">
        <v>69.099999999999994</v>
      </c>
      <c r="B294" s="48" t="b">
        <v>1</v>
      </c>
      <c r="U294" s="37"/>
      <c r="V294" s="37"/>
      <c r="W294" s="9"/>
      <c r="X294" s="8"/>
      <c r="Y294" s="8"/>
      <c r="Z294" s="8"/>
      <c r="AA294" s="8"/>
      <c r="AB294" s="8"/>
      <c r="AC294" s="8"/>
      <c r="AD294" s="8"/>
      <c r="AE294" s="8"/>
      <c r="AG294" s="37"/>
      <c r="AH294" s="37"/>
      <c r="AI294" s="9"/>
      <c r="AJ294" s="8"/>
      <c r="AK294" s="8"/>
      <c r="AL294" s="8"/>
      <c r="AM294" s="8"/>
      <c r="AN294" s="8"/>
      <c r="AO294" s="8"/>
      <c r="AP294" s="8"/>
      <c r="AQ294" s="8"/>
      <c r="AS294" s="37"/>
      <c r="AT294" s="37"/>
      <c r="AU294" s="9"/>
      <c r="AV294" s="8"/>
      <c r="AW294" s="8"/>
      <c r="AX294" s="8"/>
      <c r="AY294" s="8"/>
      <c r="AZ294" s="8"/>
      <c r="BA294" s="8"/>
      <c r="BB294" s="8"/>
      <c r="BC294" s="8"/>
    </row>
    <row r="295" spans="1:55" x14ac:dyDescent="0.25">
      <c r="A295" s="46">
        <v>68.7</v>
      </c>
      <c r="B295" s="48" t="b">
        <v>1</v>
      </c>
      <c r="U295" s="37"/>
      <c r="V295" s="37"/>
      <c r="W295" s="9"/>
      <c r="X295" s="8"/>
      <c r="Y295" s="8"/>
      <c r="Z295" s="8"/>
      <c r="AA295" s="8"/>
      <c r="AB295" s="8"/>
      <c r="AC295" s="8"/>
      <c r="AD295" s="8"/>
      <c r="AE295" s="8"/>
      <c r="AG295" s="37"/>
      <c r="AH295" s="37"/>
      <c r="AI295" s="9"/>
      <c r="AJ295" s="8"/>
      <c r="AK295" s="8"/>
      <c r="AL295" s="8"/>
      <c r="AM295" s="8"/>
      <c r="AN295" s="8"/>
      <c r="AO295" s="8"/>
      <c r="AP295" s="8"/>
      <c r="AQ295" s="8"/>
      <c r="AS295" s="37"/>
      <c r="AT295" s="37"/>
      <c r="AU295" s="9"/>
      <c r="AV295" s="8"/>
      <c r="AW295" s="8"/>
      <c r="AX295" s="8"/>
      <c r="AY295" s="8"/>
      <c r="AZ295" s="8"/>
      <c r="BA295" s="8"/>
      <c r="BB295" s="8"/>
      <c r="BC295" s="8"/>
    </row>
    <row r="296" spans="1:55" x14ac:dyDescent="0.25">
      <c r="A296" s="46">
        <v>68.3</v>
      </c>
      <c r="B296" s="48" t="b">
        <v>1</v>
      </c>
      <c r="U296" s="37"/>
      <c r="V296" s="37"/>
      <c r="W296" s="9"/>
      <c r="X296" s="8"/>
      <c r="Y296" s="8"/>
      <c r="Z296" s="8"/>
      <c r="AA296" s="8"/>
      <c r="AB296" s="8"/>
      <c r="AC296" s="8"/>
      <c r="AD296" s="8"/>
      <c r="AE296" s="8"/>
      <c r="AG296" s="37"/>
      <c r="AH296" s="37"/>
      <c r="AI296" s="9"/>
      <c r="AJ296" s="8"/>
      <c r="AK296" s="8"/>
      <c r="AL296" s="8"/>
      <c r="AM296" s="8"/>
      <c r="AN296" s="8"/>
      <c r="AO296" s="8"/>
      <c r="AP296" s="8"/>
      <c r="AQ296" s="8"/>
      <c r="AS296" s="37"/>
      <c r="AT296" s="37"/>
      <c r="AU296" s="9"/>
      <c r="AV296" s="8"/>
      <c r="AW296" s="8"/>
      <c r="AX296" s="8"/>
      <c r="AY296" s="8"/>
      <c r="AZ296" s="8"/>
      <c r="BA296" s="8"/>
      <c r="BB296" s="8"/>
      <c r="BC296" s="8"/>
    </row>
    <row r="297" spans="1:55" x14ac:dyDescent="0.25">
      <c r="A297" s="46">
        <v>67.900000000000006</v>
      </c>
      <c r="B297" s="48" t="b">
        <v>1</v>
      </c>
      <c r="U297" s="37"/>
      <c r="V297" s="37"/>
      <c r="W297" s="9"/>
      <c r="X297" s="8"/>
      <c r="Y297" s="8"/>
      <c r="Z297" s="8"/>
      <c r="AA297" s="8"/>
      <c r="AB297" s="8"/>
      <c r="AC297" s="8"/>
      <c r="AD297" s="8"/>
      <c r="AE297" s="8"/>
      <c r="AG297" s="37"/>
      <c r="AH297" s="37"/>
      <c r="AI297" s="9"/>
      <c r="AJ297" s="8"/>
      <c r="AK297" s="8"/>
      <c r="AL297" s="8"/>
      <c r="AM297" s="8"/>
      <c r="AN297" s="8"/>
      <c r="AO297" s="8"/>
      <c r="AP297" s="8"/>
      <c r="AQ297" s="8"/>
      <c r="AS297" s="37"/>
      <c r="AT297" s="37"/>
      <c r="AU297" s="9"/>
      <c r="AV297" s="8"/>
      <c r="AW297" s="8"/>
      <c r="AX297" s="8"/>
      <c r="AY297" s="8"/>
      <c r="AZ297" s="8"/>
      <c r="BA297" s="8"/>
      <c r="BB297" s="8"/>
      <c r="BC297" s="8"/>
    </row>
    <row r="298" spans="1:55" x14ac:dyDescent="0.25">
      <c r="A298" s="46">
        <v>67.400000000000006</v>
      </c>
      <c r="B298" s="48" t="b">
        <v>1</v>
      </c>
      <c r="U298" s="37"/>
      <c r="V298" s="37"/>
      <c r="W298" s="9"/>
      <c r="X298" s="8"/>
      <c r="Y298" s="8"/>
      <c r="Z298" s="8"/>
      <c r="AA298" s="8"/>
      <c r="AB298" s="8"/>
      <c r="AC298" s="8"/>
      <c r="AD298" s="8"/>
      <c r="AE298" s="8"/>
      <c r="AG298" s="37"/>
      <c r="AH298" s="37"/>
      <c r="AI298" s="9"/>
      <c r="AJ298" s="8"/>
      <c r="AK298" s="8"/>
      <c r="AL298" s="8"/>
      <c r="AM298" s="8"/>
      <c r="AN298" s="8"/>
      <c r="AO298" s="8"/>
      <c r="AP298" s="8"/>
      <c r="AQ298" s="8"/>
      <c r="AS298" s="37"/>
      <c r="AT298" s="37"/>
      <c r="AU298" s="9"/>
      <c r="AV298" s="8"/>
      <c r="AW298" s="8"/>
      <c r="AX298" s="8"/>
      <c r="AY298" s="8"/>
      <c r="AZ298" s="8"/>
      <c r="BA298" s="8"/>
      <c r="BB298" s="8"/>
      <c r="BC298" s="8"/>
    </row>
    <row r="299" spans="1:55" x14ac:dyDescent="0.25">
      <c r="A299" s="46">
        <v>67</v>
      </c>
      <c r="B299" s="48" t="b">
        <v>1</v>
      </c>
      <c r="U299" s="37"/>
      <c r="V299" s="37"/>
      <c r="W299" s="9"/>
      <c r="X299" s="8"/>
      <c r="Y299" s="8"/>
      <c r="Z299" s="8"/>
      <c r="AA299" s="8"/>
      <c r="AB299" s="8"/>
      <c r="AC299" s="8"/>
      <c r="AD299" s="8"/>
      <c r="AE299" s="8"/>
      <c r="AG299" s="37"/>
      <c r="AH299" s="37"/>
      <c r="AI299" s="9"/>
      <c r="AJ299" s="8"/>
      <c r="AK299" s="8"/>
      <c r="AL299" s="8"/>
      <c r="AM299" s="8"/>
      <c r="AN299" s="8"/>
      <c r="AO299" s="8"/>
      <c r="AP299" s="8"/>
      <c r="AQ299" s="8"/>
      <c r="AS299" s="37"/>
      <c r="AT299" s="37"/>
      <c r="AU299" s="9"/>
      <c r="AV299" s="8"/>
      <c r="AW299" s="8"/>
      <c r="AX299" s="8"/>
      <c r="AY299" s="8"/>
      <c r="AZ299" s="8"/>
      <c r="BA299" s="8"/>
      <c r="BB299" s="8"/>
      <c r="BC299" s="8"/>
    </row>
    <row r="300" spans="1:55" x14ac:dyDescent="0.25">
      <c r="A300" s="46">
        <v>66.5</v>
      </c>
      <c r="B300" s="48" t="b">
        <v>1</v>
      </c>
      <c r="U300" s="37"/>
      <c r="V300" s="37"/>
      <c r="W300" s="9"/>
      <c r="X300" s="8"/>
      <c r="Y300" s="8"/>
      <c r="Z300" s="8"/>
      <c r="AA300" s="8"/>
      <c r="AB300" s="8"/>
      <c r="AC300" s="8"/>
      <c r="AD300" s="8"/>
      <c r="AE300" s="8"/>
      <c r="AG300" s="37"/>
      <c r="AH300" s="37"/>
      <c r="AI300" s="9"/>
      <c r="AJ300" s="8"/>
      <c r="AK300" s="8"/>
      <c r="AL300" s="8"/>
      <c r="AM300" s="8"/>
      <c r="AN300" s="8"/>
      <c r="AO300" s="8"/>
      <c r="AP300" s="8"/>
      <c r="AQ300" s="8"/>
      <c r="AS300" s="37"/>
      <c r="AT300" s="37"/>
      <c r="AU300" s="9"/>
      <c r="AV300" s="8"/>
      <c r="AW300" s="8"/>
      <c r="AX300" s="8"/>
      <c r="AY300" s="8"/>
      <c r="AZ300" s="8"/>
      <c r="BA300" s="8"/>
      <c r="BB300" s="8"/>
      <c r="BC300" s="8"/>
    </row>
    <row r="301" spans="1:55" x14ac:dyDescent="0.25">
      <c r="A301" s="46">
        <v>65.8</v>
      </c>
      <c r="B301" s="48" t="b">
        <v>1</v>
      </c>
      <c r="U301" s="37"/>
      <c r="V301" s="37"/>
      <c r="W301" s="9"/>
      <c r="X301" s="8"/>
      <c r="Y301" s="8"/>
      <c r="Z301" s="8"/>
      <c r="AA301" s="8"/>
      <c r="AB301" s="8"/>
      <c r="AC301" s="8"/>
      <c r="AD301" s="8"/>
      <c r="AE301" s="8"/>
      <c r="AG301" s="37"/>
      <c r="AH301" s="37"/>
      <c r="AI301" s="9"/>
      <c r="AJ301" s="8"/>
      <c r="AK301" s="8"/>
      <c r="AL301" s="8"/>
      <c r="AM301" s="8"/>
      <c r="AN301" s="8"/>
      <c r="AO301" s="8"/>
      <c r="AP301" s="8"/>
      <c r="AQ301" s="8"/>
      <c r="AS301" s="37"/>
      <c r="AT301" s="37"/>
      <c r="AU301" s="9"/>
      <c r="AV301" s="8"/>
      <c r="AW301" s="8"/>
      <c r="AX301" s="8"/>
      <c r="AY301" s="8"/>
      <c r="AZ301" s="8"/>
      <c r="BA301" s="8"/>
      <c r="BB301" s="8"/>
      <c r="BC301" s="8"/>
    </row>
    <row r="302" spans="1:55" x14ac:dyDescent="0.25">
      <c r="A302" s="46">
        <v>65</v>
      </c>
      <c r="B302" s="48" t="b">
        <v>1</v>
      </c>
      <c r="U302" s="37"/>
      <c r="V302" s="37"/>
      <c r="W302" s="9"/>
      <c r="X302" s="8"/>
      <c r="Y302" s="8"/>
      <c r="Z302" s="8"/>
      <c r="AA302" s="8"/>
      <c r="AB302" s="8"/>
      <c r="AC302" s="8"/>
      <c r="AD302" s="8"/>
      <c r="AE302" s="8"/>
      <c r="AG302" s="37"/>
      <c r="AH302" s="37"/>
      <c r="AI302" s="9"/>
      <c r="AJ302" s="8"/>
      <c r="AK302" s="8"/>
      <c r="AL302" s="8"/>
      <c r="AM302" s="8"/>
      <c r="AN302" s="8"/>
      <c r="AO302" s="8"/>
      <c r="AP302" s="8"/>
      <c r="AQ302" s="8"/>
      <c r="AS302" s="37"/>
      <c r="AT302" s="37"/>
      <c r="AU302" s="9"/>
      <c r="AV302" s="8"/>
      <c r="AW302" s="8"/>
      <c r="AX302" s="8"/>
      <c r="AY302" s="8"/>
      <c r="AZ302" s="8"/>
      <c r="BA302" s="8"/>
      <c r="BB302" s="8"/>
      <c r="BC302" s="8"/>
    </row>
    <row r="303" spans="1:55" x14ac:dyDescent="0.25">
      <c r="A303" s="46">
        <v>64.2</v>
      </c>
      <c r="B303" s="48" t="b">
        <v>1</v>
      </c>
      <c r="U303" s="37"/>
      <c r="V303" s="37"/>
      <c r="W303" s="9"/>
      <c r="X303" s="8"/>
      <c r="Y303" s="8"/>
      <c r="Z303" s="8"/>
      <c r="AA303" s="8"/>
      <c r="AB303" s="8"/>
      <c r="AC303" s="8"/>
      <c r="AD303" s="8"/>
      <c r="AE303" s="8"/>
      <c r="AG303" s="37"/>
      <c r="AH303" s="37"/>
      <c r="AI303" s="9"/>
      <c r="AJ303" s="8"/>
      <c r="AK303" s="8"/>
      <c r="AL303" s="8"/>
      <c r="AM303" s="8"/>
      <c r="AN303" s="8"/>
      <c r="AO303" s="8"/>
      <c r="AP303" s="8"/>
      <c r="AQ303" s="8"/>
      <c r="AS303" s="37"/>
      <c r="AT303" s="37"/>
      <c r="AU303" s="9"/>
      <c r="AV303" s="8"/>
      <c r="AW303" s="8"/>
      <c r="AX303" s="8"/>
      <c r="AY303" s="8"/>
      <c r="AZ303" s="8"/>
      <c r="BA303" s="8"/>
      <c r="BB303" s="8"/>
      <c r="BC303" s="8"/>
    </row>
    <row r="304" spans="1:55" x14ac:dyDescent="0.25">
      <c r="A304" s="46">
        <v>63.3</v>
      </c>
      <c r="B304" s="48" t="b">
        <v>1</v>
      </c>
      <c r="U304" s="37"/>
      <c r="V304" s="37"/>
      <c r="W304" s="9"/>
      <c r="X304" s="8"/>
      <c r="Y304" s="8"/>
      <c r="Z304" s="8"/>
      <c r="AA304" s="8"/>
      <c r="AB304" s="8"/>
      <c r="AC304" s="8"/>
      <c r="AD304" s="8"/>
      <c r="AE304" s="8"/>
      <c r="AG304" s="37"/>
      <c r="AH304" s="37"/>
      <c r="AI304" s="9"/>
      <c r="AJ304" s="8"/>
      <c r="AK304" s="8"/>
      <c r="AL304" s="8"/>
      <c r="AM304" s="8"/>
      <c r="AN304" s="8"/>
      <c r="AO304" s="8"/>
      <c r="AP304" s="8"/>
      <c r="AQ304" s="8"/>
      <c r="AS304" s="37"/>
      <c r="AT304" s="37"/>
      <c r="AU304" s="9"/>
      <c r="AV304" s="8"/>
      <c r="AW304" s="8"/>
      <c r="AX304" s="8"/>
      <c r="AY304" s="8"/>
      <c r="AZ304" s="8"/>
      <c r="BA304" s="8"/>
      <c r="BB304" s="8"/>
      <c r="BC304" s="8"/>
    </row>
    <row r="305" spans="1:55" x14ac:dyDescent="0.25">
      <c r="A305" s="46">
        <v>62.5</v>
      </c>
      <c r="B305" s="48" t="b">
        <v>1</v>
      </c>
      <c r="U305" s="37"/>
      <c r="V305" s="37"/>
      <c r="W305" s="9"/>
      <c r="X305" s="8"/>
      <c r="Y305" s="8"/>
      <c r="Z305" s="8"/>
      <c r="AA305" s="8"/>
      <c r="AB305" s="8"/>
      <c r="AC305" s="8"/>
      <c r="AD305" s="8"/>
      <c r="AE305" s="8"/>
      <c r="AG305" s="37"/>
      <c r="AH305" s="37"/>
      <c r="AI305" s="9"/>
      <c r="AJ305" s="8"/>
      <c r="AK305" s="8"/>
      <c r="AL305" s="8"/>
      <c r="AM305" s="8"/>
      <c r="AN305" s="8"/>
      <c r="AO305" s="8"/>
      <c r="AP305" s="8"/>
      <c r="AQ305" s="8"/>
      <c r="AS305" s="37"/>
      <c r="AT305" s="37"/>
      <c r="AU305" s="9"/>
      <c r="AV305" s="8"/>
      <c r="AW305" s="8"/>
      <c r="AX305" s="8"/>
      <c r="AY305" s="8"/>
      <c r="AZ305" s="8"/>
      <c r="BA305" s="8"/>
      <c r="BB305" s="8"/>
      <c r="BC305" s="8"/>
    </row>
    <row r="306" spans="1:55" x14ac:dyDescent="0.25">
      <c r="A306" s="46">
        <v>61.7</v>
      </c>
      <c r="B306" s="48" t="b">
        <v>1</v>
      </c>
      <c r="U306" s="37"/>
      <c r="V306" s="37"/>
      <c r="W306" s="9"/>
      <c r="X306" s="8"/>
      <c r="Y306" s="8"/>
      <c r="Z306" s="8"/>
      <c r="AA306" s="8"/>
      <c r="AB306" s="8"/>
      <c r="AC306" s="8"/>
      <c r="AD306" s="8"/>
      <c r="AE306" s="8"/>
      <c r="AG306" s="37"/>
      <c r="AH306" s="37"/>
      <c r="AI306" s="9"/>
      <c r="AJ306" s="8"/>
      <c r="AK306" s="8"/>
      <c r="AL306" s="8"/>
      <c r="AM306" s="8"/>
      <c r="AN306" s="8"/>
      <c r="AO306" s="8"/>
      <c r="AP306" s="8"/>
      <c r="AQ306" s="8"/>
      <c r="AS306" s="37"/>
      <c r="AT306" s="37"/>
      <c r="AU306" s="9"/>
      <c r="AV306" s="8"/>
      <c r="AW306" s="8"/>
      <c r="AX306" s="8"/>
      <c r="AY306" s="8"/>
      <c r="AZ306" s="8"/>
      <c r="BA306" s="8"/>
      <c r="BB306" s="8"/>
      <c r="BC306" s="8"/>
    </row>
    <row r="307" spans="1:55" x14ac:dyDescent="0.25">
      <c r="A307" s="46">
        <v>62</v>
      </c>
      <c r="B307" s="48" t="b">
        <v>1</v>
      </c>
      <c r="U307" s="37"/>
      <c r="V307" s="37"/>
      <c r="W307" s="9"/>
      <c r="X307" s="8"/>
      <c r="Y307" s="8"/>
      <c r="Z307" s="8"/>
      <c r="AA307" s="8"/>
      <c r="AB307" s="8"/>
      <c r="AC307" s="8"/>
      <c r="AD307" s="8"/>
      <c r="AE307" s="8"/>
      <c r="AG307" s="37"/>
      <c r="AH307" s="37"/>
      <c r="AI307" s="9"/>
      <c r="AJ307" s="8"/>
      <c r="AK307" s="8"/>
      <c r="AL307" s="8"/>
      <c r="AM307" s="8"/>
      <c r="AN307" s="8"/>
      <c r="AO307" s="8"/>
      <c r="AP307" s="8"/>
      <c r="AQ307" s="8"/>
      <c r="AS307" s="37"/>
      <c r="AT307" s="37"/>
      <c r="AU307" s="9"/>
      <c r="AV307" s="8"/>
      <c r="AW307" s="8"/>
      <c r="AX307" s="8"/>
      <c r="AY307" s="8"/>
      <c r="AZ307" s="8"/>
      <c r="BA307" s="8"/>
      <c r="BB307" s="8"/>
      <c r="BC307" s="8"/>
    </row>
    <row r="308" spans="1:55" x14ac:dyDescent="0.25">
      <c r="A308" s="46">
        <v>77</v>
      </c>
      <c r="B308" s="48" t="b">
        <v>1</v>
      </c>
      <c r="U308" s="37"/>
      <c r="V308" s="37"/>
      <c r="W308" s="9"/>
      <c r="X308" s="8"/>
      <c r="Y308" s="8"/>
      <c r="Z308" s="8"/>
      <c r="AA308" s="8"/>
      <c r="AB308" s="8"/>
      <c r="AC308" s="8"/>
      <c r="AD308" s="8"/>
      <c r="AE308" s="8"/>
      <c r="AG308" s="37"/>
      <c r="AH308" s="37"/>
      <c r="AI308" s="9"/>
      <c r="AJ308" s="8"/>
      <c r="AK308" s="8"/>
      <c r="AL308" s="8"/>
      <c r="AM308" s="8"/>
      <c r="AN308" s="8"/>
      <c r="AO308" s="8"/>
      <c r="AP308" s="8"/>
      <c r="AQ308" s="8"/>
      <c r="AS308" s="37"/>
      <c r="AT308" s="37"/>
      <c r="AU308" s="9"/>
      <c r="AV308" s="8"/>
      <c r="AW308" s="8"/>
      <c r="AX308" s="8"/>
      <c r="AY308" s="8"/>
      <c r="AZ308" s="8"/>
      <c r="BA308" s="8"/>
      <c r="BB308" s="8"/>
      <c r="BC308" s="8"/>
    </row>
    <row r="309" spans="1:55" x14ac:dyDescent="0.25">
      <c r="A309" s="46">
        <v>74</v>
      </c>
      <c r="B309" s="48" t="b">
        <v>1</v>
      </c>
      <c r="U309" s="37"/>
      <c r="V309" s="37"/>
      <c r="W309" s="9"/>
      <c r="X309" s="8"/>
      <c r="Y309" s="8"/>
      <c r="Z309" s="8"/>
      <c r="AA309" s="8"/>
      <c r="AB309" s="8"/>
      <c r="AC309" s="8"/>
      <c r="AD309" s="8"/>
      <c r="AE309" s="8"/>
      <c r="AG309" s="37"/>
      <c r="AH309" s="37"/>
      <c r="AI309" s="9"/>
      <c r="AJ309" s="8"/>
      <c r="AK309" s="8"/>
      <c r="AL309" s="8"/>
      <c r="AM309" s="8"/>
      <c r="AN309" s="8"/>
      <c r="AO309" s="8"/>
      <c r="AP309" s="8"/>
      <c r="AQ309" s="8"/>
      <c r="AS309" s="37"/>
      <c r="AT309" s="37"/>
      <c r="AU309" s="9"/>
      <c r="AV309" s="8"/>
      <c r="AW309" s="8"/>
      <c r="AX309" s="8"/>
      <c r="AY309" s="8"/>
      <c r="AZ309" s="8"/>
      <c r="BA309" s="8"/>
      <c r="BB309" s="8"/>
      <c r="BC309" s="8"/>
    </row>
    <row r="310" spans="1:55" x14ac:dyDescent="0.25">
      <c r="A310" s="46">
        <v>71</v>
      </c>
      <c r="B310" s="48" t="b">
        <v>1</v>
      </c>
      <c r="U310" s="37"/>
      <c r="V310" s="37"/>
      <c r="W310" s="9"/>
      <c r="X310" s="8"/>
      <c r="Y310" s="8"/>
      <c r="Z310" s="8"/>
      <c r="AA310" s="8"/>
      <c r="AB310" s="8"/>
      <c r="AC310" s="8"/>
      <c r="AD310" s="8"/>
      <c r="AE310" s="8"/>
      <c r="AG310" s="37"/>
      <c r="AH310" s="37"/>
      <c r="AI310" s="9"/>
      <c r="AJ310" s="8"/>
      <c r="AK310" s="8"/>
      <c r="AL310" s="8"/>
      <c r="AM310" s="8"/>
      <c r="AN310" s="8"/>
      <c r="AO310" s="8"/>
      <c r="AP310" s="8"/>
      <c r="AQ310" s="8"/>
      <c r="AS310" s="37"/>
      <c r="AT310" s="37"/>
      <c r="AU310" s="9"/>
      <c r="AV310" s="8"/>
      <c r="AW310" s="8"/>
      <c r="AX310" s="8"/>
      <c r="AY310" s="8"/>
      <c r="AZ310" s="8"/>
      <c r="BA310" s="8"/>
      <c r="BB310" s="8"/>
      <c r="BC310" s="8"/>
    </row>
    <row r="311" spans="1:55" x14ac:dyDescent="0.25">
      <c r="A311" s="46">
        <v>69.8</v>
      </c>
      <c r="B311" s="48" t="b">
        <v>1</v>
      </c>
      <c r="U311" s="37"/>
      <c r="V311" s="37"/>
      <c r="W311" s="9"/>
      <c r="X311" s="8"/>
      <c r="Y311" s="8"/>
      <c r="Z311" s="8"/>
      <c r="AA311" s="8"/>
      <c r="AB311" s="8"/>
      <c r="AC311" s="8"/>
      <c r="AD311" s="8"/>
      <c r="AE311" s="8"/>
      <c r="AG311" s="37"/>
      <c r="AH311" s="37"/>
      <c r="AI311" s="9"/>
      <c r="AJ311" s="8"/>
      <c r="AK311" s="8"/>
      <c r="AL311" s="8"/>
      <c r="AM311" s="8"/>
      <c r="AN311" s="8"/>
      <c r="AO311" s="8"/>
      <c r="AP311" s="8"/>
      <c r="AQ311" s="8"/>
      <c r="AS311" s="37"/>
      <c r="AT311" s="37"/>
      <c r="AU311" s="9"/>
      <c r="AV311" s="8"/>
      <c r="AW311" s="8"/>
      <c r="AX311" s="8"/>
      <c r="AY311" s="8"/>
      <c r="AZ311" s="8"/>
      <c r="BA311" s="8"/>
      <c r="BB311" s="8"/>
      <c r="BC311" s="8"/>
    </row>
    <row r="312" spans="1:55" x14ac:dyDescent="0.25">
      <c r="A312" s="46">
        <v>69.3</v>
      </c>
      <c r="B312" s="48" t="b">
        <v>1</v>
      </c>
      <c r="U312" s="37"/>
      <c r="V312" s="37"/>
      <c r="W312" s="9"/>
      <c r="X312" s="8"/>
      <c r="Y312" s="8"/>
      <c r="Z312" s="8"/>
      <c r="AA312" s="8"/>
      <c r="AB312" s="8"/>
      <c r="AC312" s="8"/>
      <c r="AD312" s="8"/>
      <c r="AE312" s="8"/>
      <c r="AG312" s="37"/>
      <c r="AH312" s="37"/>
      <c r="AI312" s="9"/>
      <c r="AJ312" s="8"/>
      <c r="AK312" s="8"/>
      <c r="AL312" s="8"/>
      <c r="AM312" s="8"/>
      <c r="AN312" s="8"/>
      <c r="AO312" s="8"/>
      <c r="AP312" s="8"/>
      <c r="AQ312" s="8"/>
      <c r="AS312" s="37"/>
      <c r="AT312" s="37"/>
      <c r="AU312" s="9"/>
      <c r="AV312" s="8"/>
      <c r="AW312" s="8"/>
      <c r="AX312" s="8"/>
      <c r="AY312" s="8"/>
      <c r="AZ312" s="8"/>
      <c r="BA312" s="8"/>
      <c r="BB312" s="8"/>
      <c r="BC312" s="8"/>
    </row>
    <row r="313" spans="1:55" x14ac:dyDescent="0.25">
      <c r="A313" s="46">
        <v>68.7</v>
      </c>
      <c r="B313" s="48" t="b">
        <v>1</v>
      </c>
      <c r="U313" s="37"/>
      <c r="V313" s="37"/>
      <c r="W313" s="9"/>
      <c r="X313" s="8"/>
      <c r="Y313" s="8"/>
      <c r="Z313" s="8"/>
      <c r="AA313" s="8"/>
      <c r="AB313" s="8"/>
      <c r="AC313" s="8"/>
      <c r="AD313" s="8"/>
      <c r="AE313" s="8"/>
      <c r="AG313" s="37"/>
      <c r="AH313" s="37"/>
      <c r="AI313" s="9"/>
      <c r="AJ313" s="8"/>
      <c r="AK313" s="8"/>
      <c r="AL313" s="8"/>
      <c r="AM313" s="8"/>
      <c r="AN313" s="8"/>
      <c r="AO313" s="8"/>
      <c r="AP313" s="8"/>
      <c r="AQ313" s="8"/>
      <c r="AS313" s="37"/>
      <c r="AT313" s="37"/>
      <c r="AU313" s="9"/>
      <c r="AV313" s="8"/>
      <c r="AW313" s="8"/>
      <c r="AX313" s="8"/>
      <c r="AY313" s="8"/>
      <c r="AZ313" s="8"/>
      <c r="BA313" s="8"/>
      <c r="BB313" s="8"/>
      <c r="BC313" s="8"/>
    </row>
    <row r="314" spans="1:55" x14ac:dyDescent="0.25">
      <c r="A314" s="46">
        <v>68</v>
      </c>
      <c r="B314" s="48" t="b">
        <v>1</v>
      </c>
      <c r="U314" s="37"/>
      <c r="V314" s="37"/>
      <c r="W314" s="9"/>
      <c r="X314" s="8"/>
      <c r="Y314" s="8"/>
      <c r="Z314" s="8"/>
      <c r="AA314" s="8"/>
      <c r="AB314" s="8"/>
      <c r="AC314" s="8"/>
      <c r="AD314" s="8"/>
      <c r="AE314" s="8"/>
      <c r="AG314" s="37"/>
      <c r="AH314" s="37"/>
      <c r="AI314" s="9"/>
      <c r="AJ314" s="8"/>
      <c r="AK314" s="8"/>
      <c r="AL314" s="8"/>
      <c r="AM314" s="8"/>
      <c r="AN314" s="8"/>
      <c r="AO314" s="8"/>
      <c r="AP314" s="8"/>
      <c r="AQ314" s="8"/>
      <c r="AS314" s="37"/>
      <c r="AT314" s="37"/>
      <c r="AU314" s="9"/>
      <c r="AV314" s="8"/>
      <c r="AW314" s="8"/>
      <c r="AX314" s="8"/>
      <c r="AY314" s="8"/>
      <c r="AZ314" s="8"/>
      <c r="BA314" s="8"/>
      <c r="BB314" s="8"/>
      <c r="BC314" s="8"/>
    </row>
    <row r="315" spans="1:55" x14ac:dyDescent="0.25">
      <c r="A315" s="46">
        <v>67.400000000000006</v>
      </c>
      <c r="B315" s="48" t="b">
        <v>1</v>
      </c>
      <c r="U315" s="37"/>
      <c r="V315" s="37"/>
      <c r="W315" s="9"/>
      <c r="X315" s="8"/>
      <c r="Y315" s="8"/>
      <c r="Z315" s="8"/>
      <c r="AA315" s="8"/>
      <c r="AB315" s="8"/>
      <c r="AC315" s="8"/>
      <c r="AD315" s="8"/>
      <c r="AE315" s="8"/>
      <c r="AG315" s="37"/>
      <c r="AH315" s="37"/>
      <c r="AI315" s="9"/>
      <c r="AJ315" s="8"/>
      <c r="AK315" s="8"/>
      <c r="AL315" s="8"/>
      <c r="AM315" s="8"/>
      <c r="AN315" s="8"/>
      <c r="AO315" s="8"/>
      <c r="AP315" s="8"/>
      <c r="AQ315" s="8"/>
      <c r="AS315" s="37"/>
      <c r="AT315" s="37"/>
      <c r="AU315" s="9"/>
      <c r="AV315" s="8"/>
      <c r="AW315" s="8"/>
      <c r="AX315" s="8"/>
      <c r="AY315" s="8"/>
      <c r="AZ315" s="8"/>
      <c r="BA315" s="8"/>
      <c r="BB315" s="8"/>
      <c r="BC315" s="8"/>
    </row>
    <row r="316" spans="1:55" x14ac:dyDescent="0.25">
      <c r="A316" s="46">
        <v>66.8</v>
      </c>
      <c r="B316" s="48" t="b">
        <v>1</v>
      </c>
      <c r="U316" s="37"/>
      <c r="V316" s="37"/>
      <c r="W316" s="9"/>
      <c r="X316" s="8"/>
      <c r="Y316" s="8"/>
      <c r="Z316" s="8"/>
      <c r="AA316" s="8"/>
      <c r="AB316" s="8"/>
      <c r="AC316" s="8"/>
      <c r="AD316" s="8"/>
      <c r="AE316" s="8"/>
      <c r="AG316" s="37"/>
      <c r="AH316" s="37"/>
      <c r="AI316" s="9"/>
      <c r="AJ316" s="8"/>
      <c r="AK316" s="8"/>
      <c r="AL316" s="8"/>
      <c r="AM316" s="8"/>
      <c r="AN316" s="8"/>
      <c r="AO316" s="8"/>
      <c r="AP316" s="8"/>
      <c r="AQ316" s="8"/>
      <c r="AS316" s="37"/>
      <c r="AT316" s="37"/>
      <c r="AU316" s="9"/>
      <c r="AV316" s="8"/>
      <c r="AW316" s="8"/>
      <c r="AX316" s="8"/>
      <c r="AY316" s="8"/>
      <c r="AZ316" s="8"/>
      <c r="BA316" s="8"/>
      <c r="BB316" s="8"/>
      <c r="BC316" s="8"/>
    </row>
    <row r="317" spans="1:55" x14ac:dyDescent="0.25">
      <c r="A317" s="46">
        <v>66.2</v>
      </c>
      <c r="B317" s="48" t="b">
        <v>1</v>
      </c>
      <c r="U317" s="37"/>
      <c r="V317" s="37"/>
      <c r="W317" s="9"/>
      <c r="X317" s="8"/>
      <c r="Y317" s="8"/>
      <c r="Z317" s="8"/>
      <c r="AA317" s="8"/>
      <c r="AB317" s="8"/>
      <c r="AC317" s="8"/>
      <c r="AD317" s="8"/>
      <c r="AE317" s="8"/>
      <c r="AG317" s="37"/>
      <c r="AH317" s="37"/>
      <c r="AI317" s="9"/>
      <c r="AJ317" s="8"/>
      <c r="AK317" s="8"/>
      <c r="AL317" s="8"/>
      <c r="AM317" s="8"/>
      <c r="AN317" s="8"/>
      <c r="AO317" s="8"/>
      <c r="AP317" s="8"/>
      <c r="AQ317" s="8"/>
      <c r="AS317" s="37"/>
      <c r="AT317" s="37"/>
      <c r="AU317" s="9"/>
      <c r="AV317" s="8"/>
      <c r="AW317" s="8"/>
      <c r="AX317" s="8"/>
      <c r="AY317" s="8"/>
      <c r="AZ317" s="8"/>
      <c r="BA317" s="8"/>
      <c r="BB317" s="8"/>
      <c r="BC317" s="8"/>
    </row>
    <row r="318" spans="1:55" x14ac:dyDescent="0.25">
      <c r="A318" s="46">
        <v>65.7</v>
      </c>
      <c r="B318" s="48" t="b">
        <v>1</v>
      </c>
      <c r="U318" s="37"/>
      <c r="V318" s="37"/>
      <c r="W318" s="9"/>
      <c r="X318" s="8"/>
      <c r="Y318" s="8"/>
      <c r="Z318" s="8"/>
      <c r="AA318" s="8"/>
      <c r="AB318" s="8"/>
      <c r="AC318" s="8"/>
      <c r="AD318" s="8"/>
      <c r="AE318" s="8"/>
      <c r="AG318" s="37"/>
      <c r="AH318" s="37"/>
      <c r="AI318" s="9"/>
      <c r="AJ318" s="8"/>
      <c r="AK318" s="8"/>
      <c r="AL318" s="8"/>
      <c r="AM318" s="8"/>
      <c r="AN318" s="8"/>
      <c r="AO318" s="8"/>
      <c r="AP318" s="8"/>
      <c r="AQ318" s="8"/>
      <c r="AS318" s="37"/>
      <c r="AT318" s="37"/>
      <c r="AU318" s="9"/>
      <c r="AV318" s="8"/>
      <c r="AW318" s="8"/>
      <c r="AX318" s="8"/>
      <c r="AY318" s="8"/>
      <c r="AZ318" s="8"/>
      <c r="BA318" s="8"/>
      <c r="BB318" s="8"/>
      <c r="BC318" s="8"/>
    </row>
    <row r="319" spans="1:55" x14ac:dyDescent="0.25">
      <c r="A319" s="46">
        <v>65.099999999999994</v>
      </c>
      <c r="B319" s="48" t="b">
        <v>1</v>
      </c>
      <c r="U319" s="37"/>
      <c r="V319" s="37"/>
      <c r="W319" s="9"/>
      <c r="X319" s="8"/>
      <c r="Y319" s="8"/>
      <c r="Z319" s="8"/>
      <c r="AA319" s="8"/>
      <c r="AB319" s="8"/>
      <c r="AC319" s="8"/>
      <c r="AD319" s="8"/>
      <c r="AE319" s="8"/>
      <c r="AG319" s="37"/>
      <c r="AH319" s="37"/>
      <c r="AI319" s="9"/>
      <c r="AJ319" s="8"/>
      <c r="AK319" s="8"/>
      <c r="AL319" s="8"/>
      <c r="AM319" s="8"/>
      <c r="AN319" s="8"/>
      <c r="AO319" s="8"/>
      <c r="AP319" s="8"/>
      <c r="AQ319" s="8"/>
      <c r="AS319" s="37"/>
      <c r="AT319" s="37"/>
      <c r="AU319" s="9"/>
      <c r="AV319" s="8"/>
      <c r="AW319" s="8"/>
      <c r="AX319" s="8"/>
      <c r="AY319" s="8"/>
      <c r="AZ319" s="8"/>
      <c r="BA319" s="8"/>
      <c r="BB319" s="8"/>
      <c r="BC319" s="8"/>
    </row>
    <row r="320" spans="1:55" x14ac:dyDescent="0.25">
      <c r="A320" s="46">
        <v>64.5</v>
      </c>
      <c r="B320" s="48" t="b">
        <v>1</v>
      </c>
      <c r="U320" s="37"/>
      <c r="V320" s="37"/>
      <c r="W320" s="9"/>
      <c r="X320" s="8"/>
      <c r="Y320" s="8"/>
      <c r="Z320" s="8"/>
      <c r="AA320" s="8"/>
      <c r="AB320" s="8"/>
      <c r="AC320" s="8"/>
      <c r="AD320" s="8"/>
      <c r="AE320" s="8"/>
      <c r="AG320" s="37"/>
      <c r="AH320" s="37"/>
      <c r="AI320" s="9"/>
      <c r="AJ320" s="8"/>
      <c r="AK320" s="8"/>
      <c r="AL320" s="8"/>
      <c r="AM320" s="8"/>
      <c r="AN320" s="8"/>
      <c r="AO320" s="8"/>
      <c r="AP320" s="8"/>
      <c r="AQ320" s="8"/>
      <c r="AS320" s="37"/>
      <c r="AT320" s="37"/>
      <c r="AU320" s="9"/>
      <c r="AV320" s="8"/>
      <c r="AW320" s="8"/>
      <c r="AX320" s="8"/>
      <c r="AY320" s="8"/>
      <c r="AZ320" s="8"/>
      <c r="BA320" s="8"/>
      <c r="BB320" s="8"/>
      <c r="BC320" s="8"/>
    </row>
    <row r="321" spans="1:55" x14ac:dyDescent="0.25">
      <c r="A321" s="46">
        <v>63.9</v>
      </c>
      <c r="B321" s="48" t="b">
        <v>1</v>
      </c>
      <c r="U321" s="37"/>
      <c r="V321" s="37"/>
      <c r="W321" s="9"/>
      <c r="X321" s="8"/>
      <c r="Y321" s="8"/>
      <c r="Z321" s="8"/>
      <c r="AA321" s="8"/>
      <c r="AB321" s="8"/>
      <c r="AC321" s="8"/>
      <c r="AD321" s="8"/>
      <c r="AE321" s="8"/>
      <c r="AG321" s="37"/>
      <c r="AH321" s="37"/>
      <c r="AI321" s="9"/>
      <c r="AJ321" s="8"/>
      <c r="AK321" s="8"/>
      <c r="AL321" s="8"/>
      <c r="AM321" s="8"/>
      <c r="AN321" s="8"/>
      <c r="AO321" s="8"/>
      <c r="AP321" s="8"/>
      <c r="AQ321" s="8"/>
      <c r="AS321" s="37"/>
      <c r="AT321" s="37"/>
      <c r="AU321" s="9"/>
      <c r="AV321" s="8"/>
      <c r="AW321" s="8"/>
      <c r="AX321" s="8"/>
      <c r="AY321" s="8"/>
      <c r="AZ321" s="8"/>
      <c r="BA321" s="8"/>
      <c r="BB321" s="8"/>
      <c r="BC321" s="8"/>
    </row>
    <row r="322" spans="1:55" x14ac:dyDescent="0.25">
      <c r="A322" s="46">
        <v>63.3</v>
      </c>
      <c r="B322" s="48" t="b">
        <v>1</v>
      </c>
      <c r="U322" s="37"/>
      <c r="V322" s="37"/>
      <c r="W322" s="9"/>
      <c r="X322" s="8"/>
      <c r="Y322" s="8"/>
      <c r="Z322" s="8"/>
      <c r="AA322" s="8"/>
      <c r="AB322" s="8"/>
      <c r="AC322" s="8"/>
      <c r="AD322" s="8"/>
      <c r="AE322" s="8"/>
      <c r="AG322" s="37"/>
      <c r="AH322" s="37"/>
      <c r="AI322" s="9"/>
      <c r="AJ322" s="8"/>
      <c r="AK322" s="8"/>
      <c r="AL322" s="8"/>
      <c r="AM322" s="8"/>
      <c r="AN322" s="8"/>
      <c r="AO322" s="8"/>
      <c r="AP322" s="8"/>
      <c r="AQ322" s="8"/>
      <c r="AS322" s="37"/>
      <c r="AT322" s="37"/>
      <c r="AU322" s="9"/>
      <c r="AV322" s="8"/>
      <c r="AW322" s="8"/>
      <c r="AX322" s="8"/>
      <c r="AY322" s="8"/>
      <c r="AZ322" s="8"/>
      <c r="BA322" s="8"/>
      <c r="BB322" s="8"/>
      <c r="BC322" s="8"/>
    </row>
    <row r="323" spans="1:55" x14ac:dyDescent="0.25">
      <c r="A323" s="46">
        <v>62.6</v>
      </c>
      <c r="B323" s="48" t="b">
        <v>1</v>
      </c>
      <c r="U323" s="37"/>
      <c r="V323" s="37"/>
      <c r="W323" s="9"/>
      <c r="X323" s="8"/>
      <c r="Y323" s="8"/>
      <c r="Z323" s="8"/>
      <c r="AA323" s="8"/>
      <c r="AB323" s="8"/>
      <c r="AC323" s="8"/>
      <c r="AD323" s="8"/>
      <c r="AE323" s="8"/>
      <c r="AG323" s="37"/>
      <c r="AH323" s="37"/>
      <c r="AI323" s="9"/>
      <c r="AJ323" s="8"/>
      <c r="AK323" s="8"/>
      <c r="AL323" s="8"/>
      <c r="AM323" s="8"/>
      <c r="AN323" s="8"/>
      <c r="AO323" s="8"/>
      <c r="AP323" s="8"/>
      <c r="AQ323" s="8"/>
      <c r="AS323" s="37"/>
      <c r="AT323" s="37"/>
      <c r="AU323" s="9"/>
      <c r="AV323" s="8"/>
      <c r="AW323" s="8"/>
      <c r="AX323" s="8"/>
      <c r="AY323" s="8"/>
      <c r="AZ323" s="8"/>
      <c r="BA323" s="8"/>
      <c r="BB323" s="8"/>
      <c r="BC323" s="8"/>
    </row>
    <row r="324" spans="1:55" x14ac:dyDescent="0.25">
      <c r="A324" s="46">
        <v>77.400000000000006</v>
      </c>
      <c r="B324" s="48" t="b">
        <v>1</v>
      </c>
      <c r="U324" s="37"/>
      <c r="V324" s="37"/>
      <c r="W324" s="9"/>
      <c r="X324" s="8"/>
      <c r="Y324" s="8"/>
      <c r="Z324" s="8"/>
      <c r="AA324" s="8"/>
      <c r="AB324" s="8"/>
      <c r="AC324" s="8"/>
      <c r="AD324" s="8"/>
      <c r="AE324" s="8"/>
      <c r="AG324" s="37"/>
      <c r="AH324" s="37"/>
      <c r="AI324" s="9"/>
      <c r="AJ324" s="8"/>
      <c r="AK324" s="8"/>
      <c r="AL324" s="8"/>
      <c r="AM324" s="8"/>
      <c r="AN324" s="8"/>
      <c r="AO324" s="8"/>
      <c r="AP324" s="8"/>
      <c r="AQ324" s="8"/>
      <c r="AS324" s="37"/>
      <c r="AT324" s="37"/>
      <c r="AU324" s="9"/>
      <c r="AV324" s="8"/>
      <c r="AW324" s="8"/>
      <c r="AX324" s="8"/>
      <c r="AY324" s="8"/>
      <c r="AZ324" s="8"/>
      <c r="BA324" s="8"/>
      <c r="BB324" s="8"/>
      <c r="BC324" s="8"/>
    </row>
    <row r="325" spans="1:55" x14ac:dyDescent="0.25">
      <c r="A325" s="46">
        <v>77.2</v>
      </c>
      <c r="B325" s="48" t="b">
        <v>1</v>
      </c>
      <c r="U325" s="37"/>
      <c r="V325" s="37"/>
      <c r="W325" s="9"/>
      <c r="X325" s="8"/>
      <c r="Y325" s="8"/>
      <c r="Z325" s="8"/>
      <c r="AA325" s="8"/>
      <c r="AB325" s="8"/>
      <c r="AC325" s="8"/>
      <c r="AD325" s="8"/>
      <c r="AE325" s="8"/>
      <c r="AG325" s="37"/>
      <c r="AH325" s="37"/>
      <c r="AI325" s="9"/>
      <c r="AJ325" s="8"/>
      <c r="AK325" s="8"/>
      <c r="AL325" s="8"/>
      <c r="AM325" s="8"/>
      <c r="AN325" s="8"/>
      <c r="AO325" s="8"/>
      <c r="AP325" s="8"/>
      <c r="AQ325" s="8"/>
      <c r="AS325" s="37"/>
      <c r="AT325" s="37"/>
      <c r="AU325" s="9"/>
      <c r="AV325" s="8"/>
      <c r="AW325" s="8"/>
      <c r="AX325" s="8"/>
      <c r="AY325" s="8"/>
      <c r="AZ325" s="8"/>
      <c r="BA325" s="8"/>
      <c r="BB325" s="8"/>
      <c r="BC325" s="8"/>
    </row>
    <row r="326" spans="1:55" x14ac:dyDescent="0.25">
      <c r="A326" s="46">
        <v>77</v>
      </c>
      <c r="B326" s="48" t="b">
        <v>1</v>
      </c>
      <c r="U326" s="37"/>
      <c r="V326" s="37"/>
      <c r="W326" s="9"/>
      <c r="X326" s="8"/>
      <c r="Y326" s="8"/>
      <c r="Z326" s="8"/>
      <c r="AA326" s="8"/>
      <c r="AB326" s="8"/>
      <c r="AC326" s="8"/>
      <c r="AD326" s="8"/>
      <c r="AE326" s="8"/>
      <c r="AG326" s="37"/>
      <c r="AH326" s="37"/>
      <c r="AI326" s="9"/>
      <c r="AJ326" s="8"/>
      <c r="AK326" s="8"/>
      <c r="AL326" s="8"/>
      <c r="AM326" s="8"/>
      <c r="AN326" s="8"/>
      <c r="AO326" s="8"/>
      <c r="AP326" s="8"/>
      <c r="AQ326" s="8"/>
      <c r="AS326" s="37"/>
      <c r="AT326" s="37"/>
      <c r="AU326" s="9"/>
      <c r="AV326" s="8"/>
      <c r="AW326" s="8"/>
      <c r="AX326" s="8"/>
      <c r="AY326" s="8"/>
      <c r="AZ326" s="8"/>
      <c r="BA326" s="8"/>
      <c r="BB326" s="8"/>
      <c r="BC326" s="8"/>
    </row>
    <row r="327" spans="1:55" x14ac:dyDescent="0.25">
      <c r="A327" s="46">
        <v>76.8</v>
      </c>
      <c r="B327" s="48" t="b">
        <v>1</v>
      </c>
      <c r="U327" s="37"/>
      <c r="V327" s="37"/>
      <c r="W327" s="9"/>
      <c r="X327" s="8"/>
      <c r="Y327" s="8"/>
      <c r="Z327" s="8"/>
      <c r="AA327" s="8"/>
      <c r="AB327" s="8"/>
      <c r="AC327" s="8"/>
      <c r="AD327" s="8"/>
      <c r="AE327" s="8"/>
      <c r="AG327" s="37"/>
      <c r="AH327" s="37"/>
      <c r="AI327" s="9"/>
      <c r="AJ327" s="8"/>
      <c r="AK327" s="8"/>
      <c r="AL327" s="8"/>
      <c r="AM327" s="8"/>
      <c r="AN327" s="8"/>
      <c r="AO327" s="8"/>
      <c r="AP327" s="8"/>
      <c r="AQ327" s="8"/>
      <c r="AS327" s="37"/>
      <c r="AT327" s="37"/>
      <c r="AU327" s="9"/>
      <c r="AV327" s="8"/>
      <c r="AW327" s="8"/>
      <c r="AX327" s="8"/>
      <c r="AY327" s="8"/>
      <c r="AZ327" s="8"/>
      <c r="BA327" s="8"/>
      <c r="BB327" s="8"/>
      <c r="BC327" s="8"/>
    </row>
    <row r="328" spans="1:55" x14ac:dyDescent="0.25">
      <c r="A328" s="46">
        <v>76.900000000000006</v>
      </c>
      <c r="B328" s="48" t="b">
        <v>1</v>
      </c>
      <c r="U328" s="37"/>
      <c r="V328" s="37"/>
      <c r="W328" s="9"/>
      <c r="X328" s="8"/>
      <c r="Y328" s="8"/>
      <c r="Z328" s="8"/>
      <c r="AA328" s="8"/>
      <c r="AB328" s="8"/>
      <c r="AC328" s="8"/>
      <c r="AD328" s="8"/>
      <c r="AE328" s="8"/>
      <c r="AG328" s="37"/>
      <c r="AH328" s="37"/>
      <c r="AI328" s="9"/>
      <c r="AJ328" s="8"/>
      <c r="AK328" s="8"/>
      <c r="AL328" s="8"/>
      <c r="AM328" s="8"/>
      <c r="AN328" s="8"/>
      <c r="AO328" s="8"/>
      <c r="AP328" s="8"/>
      <c r="AQ328" s="8"/>
      <c r="AS328" s="37"/>
      <c r="AT328" s="37"/>
      <c r="AU328" s="9"/>
      <c r="AV328" s="8"/>
      <c r="AW328" s="8"/>
      <c r="AX328" s="8"/>
      <c r="AY328" s="8"/>
      <c r="AZ328" s="8"/>
      <c r="BA328" s="8"/>
      <c r="BB328" s="8"/>
      <c r="BC328" s="8"/>
    </row>
    <row r="329" spans="1:55" x14ac:dyDescent="0.25">
      <c r="A329" s="46">
        <v>76.400000000000006</v>
      </c>
      <c r="B329" s="48" t="b">
        <v>1</v>
      </c>
      <c r="U329" s="37"/>
      <c r="V329" s="37"/>
      <c r="W329" s="9"/>
      <c r="X329" s="8"/>
      <c r="Y329" s="8"/>
      <c r="Z329" s="8"/>
      <c r="AA329" s="8"/>
      <c r="AB329" s="8"/>
      <c r="AC329" s="8"/>
      <c r="AD329" s="8"/>
      <c r="AE329" s="8"/>
      <c r="AG329" s="37"/>
      <c r="AH329" s="37"/>
      <c r="AI329" s="9"/>
      <c r="AJ329" s="8"/>
      <c r="AK329" s="8"/>
      <c r="AL329" s="8"/>
      <c r="AM329" s="8"/>
      <c r="AN329" s="8"/>
      <c r="AO329" s="8"/>
      <c r="AP329" s="8"/>
      <c r="AQ329" s="8"/>
      <c r="AS329" s="37"/>
      <c r="AT329" s="37"/>
      <c r="AU329" s="9"/>
      <c r="AV329" s="8"/>
      <c r="AW329" s="8"/>
      <c r="AX329" s="8"/>
      <c r="AY329" s="8"/>
      <c r="AZ329" s="8"/>
      <c r="BA329" s="8"/>
      <c r="BB329" s="8"/>
      <c r="BC329" s="8"/>
    </row>
    <row r="330" spans="1:55" x14ac:dyDescent="0.25">
      <c r="A330" s="46">
        <v>76.099999999999994</v>
      </c>
      <c r="B330" s="48" t="b">
        <v>1</v>
      </c>
      <c r="U330" s="37"/>
      <c r="V330" s="37"/>
      <c r="W330" s="9"/>
      <c r="X330" s="8"/>
      <c r="Y330" s="8"/>
      <c r="Z330" s="8"/>
      <c r="AA330" s="8"/>
      <c r="AB330" s="8"/>
      <c r="AC330" s="8"/>
      <c r="AD330" s="8"/>
      <c r="AE330" s="8"/>
      <c r="AG330" s="37"/>
      <c r="AH330" s="37"/>
      <c r="AI330" s="9"/>
      <c r="AJ330" s="8"/>
      <c r="AK330" s="8"/>
      <c r="AL330" s="8"/>
      <c r="AM330" s="8"/>
      <c r="AN330" s="8"/>
      <c r="AO330" s="8"/>
      <c r="AP330" s="8"/>
      <c r="AQ330" s="8"/>
      <c r="AS330" s="37"/>
      <c r="AT330" s="37"/>
      <c r="AU330" s="9"/>
      <c r="AV330" s="8"/>
      <c r="AW330" s="8"/>
      <c r="AX330" s="8"/>
      <c r="AY330" s="8"/>
      <c r="AZ330" s="8"/>
      <c r="BA330" s="8"/>
      <c r="BB330" s="8"/>
      <c r="BC330" s="8"/>
    </row>
    <row r="331" spans="1:55" x14ac:dyDescent="0.25">
      <c r="A331" s="46">
        <v>76</v>
      </c>
      <c r="B331" s="48" t="b">
        <v>1</v>
      </c>
      <c r="U331" s="37"/>
      <c r="V331" s="37"/>
      <c r="W331" s="9"/>
      <c r="X331" s="8"/>
      <c r="Y331" s="8"/>
      <c r="Z331" s="8"/>
      <c r="AA331" s="8"/>
      <c r="AB331" s="8"/>
      <c r="AC331" s="8"/>
      <c r="AD331" s="8"/>
      <c r="AE331" s="8"/>
      <c r="AG331" s="37"/>
      <c r="AH331" s="37"/>
      <c r="AI331" s="9"/>
      <c r="AJ331" s="8"/>
      <c r="AK331" s="8"/>
      <c r="AL331" s="8"/>
      <c r="AM331" s="8"/>
      <c r="AN331" s="8"/>
      <c r="AO331" s="8"/>
      <c r="AP331" s="8"/>
      <c r="AQ331" s="8"/>
      <c r="AS331" s="37"/>
      <c r="AT331" s="37"/>
      <c r="AU331" s="9"/>
      <c r="AV331" s="8"/>
      <c r="AW331" s="8"/>
      <c r="AX331" s="8"/>
      <c r="AY331" s="8"/>
      <c r="AZ331" s="8"/>
      <c r="BA331" s="8"/>
      <c r="BB331" s="8"/>
      <c r="BC331" s="8"/>
    </row>
    <row r="332" spans="1:55" x14ac:dyDescent="0.25">
      <c r="A332" s="46">
        <v>75.400000000000006</v>
      </c>
      <c r="B332" s="48" t="b">
        <v>1</v>
      </c>
      <c r="U332" s="37"/>
      <c r="V332" s="37"/>
      <c r="W332" s="9"/>
      <c r="X332" s="8"/>
      <c r="Y332" s="8"/>
      <c r="Z332" s="8"/>
      <c r="AA332" s="8"/>
      <c r="AB332" s="8"/>
      <c r="AC332" s="8"/>
      <c r="AD332" s="8"/>
      <c r="AE332" s="8"/>
      <c r="AG332" s="37"/>
      <c r="AH332" s="37"/>
      <c r="AI332" s="9"/>
      <c r="AJ332" s="8"/>
      <c r="AK332" s="8"/>
      <c r="AL332" s="8"/>
      <c r="AM332" s="8"/>
      <c r="AN332" s="8"/>
      <c r="AO332" s="8"/>
      <c r="AP332" s="8"/>
      <c r="AQ332" s="8"/>
      <c r="AS332" s="37"/>
      <c r="AT332" s="37"/>
      <c r="AU332" s="9"/>
      <c r="AV332" s="8"/>
      <c r="AW332" s="8"/>
      <c r="AX332" s="8"/>
      <c r="AY332" s="8"/>
      <c r="AZ332" s="8"/>
      <c r="BA332" s="8"/>
      <c r="BB332" s="8"/>
      <c r="BC332" s="8"/>
    </row>
    <row r="333" spans="1:55" x14ac:dyDescent="0.25">
      <c r="A333" s="46">
        <v>75.7</v>
      </c>
      <c r="B333" s="48" t="b">
        <v>1</v>
      </c>
      <c r="U333" s="37"/>
      <c r="V333" s="37"/>
      <c r="W333" s="9"/>
      <c r="X333" s="8"/>
      <c r="Y333" s="8"/>
      <c r="Z333" s="8"/>
      <c r="AA333" s="8"/>
      <c r="AB333" s="8"/>
      <c r="AC333" s="8"/>
      <c r="AD333" s="8"/>
      <c r="AE333" s="8"/>
      <c r="AG333" s="37"/>
      <c r="AH333" s="37"/>
      <c r="AI333" s="9"/>
      <c r="AJ333" s="8"/>
      <c r="AK333" s="8"/>
      <c r="AL333" s="8"/>
      <c r="AM333" s="8"/>
      <c r="AN333" s="8"/>
      <c r="AO333" s="8"/>
      <c r="AP333" s="8"/>
      <c r="AQ333" s="8"/>
      <c r="AS333" s="37"/>
      <c r="AT333" s="37"/>
      <c r="AU333" s="9"/>
      <c r="AV333" s="8"/>
      <c r="AW333" s="8"/>
      <c r="AX333" s="8"/>
      <c r="AY333" s="8"/>
      <c r="AZ333" s="8"/>
      <c r="BA333" s="8"/>
      <c r="BB333" s="8"/>
      <c r="BC333" s="8"/>
    </row>
    <row r="334" spans="1:55" x14ac:dyDescent="0.25">
      <c r="A334" s="46">
        <v>75</v>
      </c>
      <c r="B334" s="48" t="b">
        <v>1</v>
      </c>
      <c r="U334" s="37"/>
      <c r="V334" s="37"/>
      <c r="W334" s="9"/>
      <c r="X334" s="8"/>
      <c r="Y334" s="8"/>
      <c r="Z334" s="8"/>
      <c r="AA334" s="8"/>
      <c r="AB334" s="8"/>
      <c r="AC334" s="8"/>
      <c r="AD334" s="8"/>
      <c r="AE334" s="8"/>
      <c r="AG334" s="37"/>
      <c r="AH334" s="37"/>
      <c r="AI334" s="9"/>
      <c r="AJ334" s="8"/>
      <c r="AK334" s="8"/>
      <c r="AL334" s="8"/>
      <c r="AM334" s="8"/>
      <c r="AN334" s="8"/>
      <c r="AO334" s="8"/>
      <c r="AP334" s="8"/>
      <c r="AQ334" s="8"/>
      <c r="AS334" s="37"/>
      <c r="AT334" s="37"/>
      <c r="AU334" s="9"/>
      <c r="AV334" s="8"/>
      <c r="AW334" s="8"/>
      <c r="AX334" s="8"/>
      <c r="AY334" s="8"/>
      <c r="AZ334" s="8"/>
      <c r="BA334" s="8"/>
      <c r="BB334" s="8"/>
      <c r="BC334" s="8"/>
    </row>
    <row r="335" spans="1:55" x14ac:dyDescent="0.25">
      <c r="A335" s="46">
        <v>75.5</v>
      </c>
      <c r="B335" s="48" t="b">
        <v>1</v>
      </c>
      <c r="U335" s="37"/>
      <c r="V335" s="37"/>
      <c r="W335" s="9"/>
      <c r="X335" s="8"/>
      <c r="Y335" s="8"/>
      <c r="Z335" s="8"/>
      <c r="AA335" s="8"/>
      <c r="AB335" s="8"/>
      <c r="AC335" s="8"/>
      <c r="AD335" s="8"/>
      <c r="AE335" s="8"/>
      <c r="AG335" s="37"/>
      <c r="AH335" s="37"/>
      <c r="AI335" s="9"/>
      <c r="AJ335" s="8"/>
      <c r="AK335" s="8"/>
      <c r="AL335" s="8"/>
      <c r="AM335" s="8"/>
      <c r="AN335" s="8"/>
      <c r="AO335" s="8"/>
      <c r="AP335" s="8"/>
      <c r="AQ335" s="8"/>
      <c r="AS335" s="37"/>
      <c r="AT335" s="37"/>
      <c r="AU335" s="9"/>
      <c r="AV335" s="8"/>
      <c r="AW335" s="8"/>
      <c r="AX335" s="8"/>
      <c r="AY335" s="8"/>
      <c r="AZ335" s="8"/>
      <c r="BA335" s="8"/>
      <c r="BB335" s="8"/>
      <c r="BC335" s="8"/>
    </row>
    <row r="336" spans="1:55" x14ac:dyDescent="0.25">
      <c r="A336" s="46">
        <v>75.2</v>
      </c>
      <c r="B336" s="48" t="b">
        <v>1</v>
      </c>
      <c r="U336" s="37"/>
      <c r="V336" s="37"/>
      <c r="W336" s="9"/>
      <c r="X336" s="8"/>
      <c r="Y336" s="8"/>
      <c r="Z336" s="8"/>
      <c r="AA336" s="8"/>
      <c r="AB336" s="8"/>
      <c r="AC336" s="8"/>
      <c r="AD336" s="8"/>
      <c r="AE336" s="8"/>
      <c r="AG336" s="37"/>
      <c r="AH336" s="37"/>
      <c r="AI336" s="9"/>
      <c r="AJ336" s="8"/>
      <c r="AK336" s="8"/>
      <c r="AL336" s="8"/>
      <c r="AM336" s="8"/>
      <c r="AN336" s="8"/>
      <c r="AO336" s="8"/>
      <c r="AP336" s="8"/>
      <c r="AQ336" s="8"/>
      <c r="AS336" s="37"/>
      <c r="AT336" s="37"/>
      <c r="AU336" s="9"/>
      <c r="AV336" s="8"/>
      <c r="AW336" s="8"/>
      <c r="AX336" s="8"/>
      <c r="AY336" s="8"/>
      <c r="AZ336" s="8"/>
      <c r="BA336" s="8"/>
      <c r="BB336" s="8"/>
      <c r="BC336" s="8"/>
    </row>
    <row r="337" spans="1:55" x14ac:dyDescent="0.25">
      <c r="A337" s="46">
        <v>75.400000000000006</v>
      </c>
      <c r="B337" s="48" t="b">
        <v>1</v>
      </c>
      <c r="U337" s="37"/>
      <c r="V337" s="37"/>
      <c r="W337" s="9"/>
      <c r="X337" s="8"/>
      <c r="Y337" s="8"/>
      <c r="Z337" s="8"/>
      <c r="AA337" s="8"/>
      <c r="AB337" s="8"/>
      <c r="AC337" s="8"/>
      <c r="AD337" s="8"/>
      <c r="AE337" s="8"/>
      <c r="AG337" s="37"/>
      <c r="AH337" s="37"/>
      <c r="AI337" s="9"/>
      <c r="AJ337" s="8"/>
      <c r="AK337" s="8"/>
      <c r="AL337" s="8"/>
      <c r="AM337" s="8"/>
      <c r="AN337" s="8"/>
      <c r="AO337" s="8"/>
      <c r="AP337" s="8"/>
      <c r="AQ337" s="8"/>
      <c r="AS337" s="37"/>
      <c r="AT337" s="37"/>
      <c r="AU337" s="9"/>
      <c r="AV337" s="8"/>
      <c r="AW337" s="8"/>
      <c r="AX337" s="8"/>
      <c r="AY337" s="8"/>
      <c r="AZ337" s="8"/>
      <c r="BA337" s="8"/>
      <c r="BB337" s="8"/>
      <c r="BC337" s="8"/>
    </row>
    <row r="338" spans="1:55" x14ac:dyDescent="0.25">
      <c r="A338" s="46">
        <v>74.900000000000006</v>
      </c>
      <c r="B338" s="48" t="b">
        <v>1</v>
      </c>
      <c r="U338" s="37"/>
      <c r="V338" s="37"/>
      <c r="W338" s="9"/>
      <c r="X338" s="8"/>
      <c r="Y338" s="8"/>
      <c r="Z338" s="8"/>
      <c r="AA338" s="8"/>
      <c r="AB338" s="8"/>
      <c r="AC338" s="8"/>
      <c r="AD338" s="8"/>
      <c r="AE338" s="8"/>
      <c r="AG338" s="37"/>
      <c r="AH338" s="37"/>
      <c r="AI338" s="9"/>
      <c r="AJ338" s="8"/>
      <c r="AK338" s="8"/>
      <c r="AL338" s="8"/>
      <c r="AM338" s="8"/>
      <c r="AN338" s="8"/>
      <c r="AO338" s="8"/>
      <c r="AP338" s="8"/>
      <c r="AQ338" s="8"/>
      <c r="AS338" s="37"/>
      <c r="AT338" s="37"/>
      <c r="AU338" s="9"/>
      <c r="AV338" s="8"/>
      <c r="AW338" s="8"/>
      <c r="AX338" s="8"/>
      <c r="AY338" s="8"/>
      <c r="AZ338" s="8"/>
      <c r="BA338" s="8"/>
      <c r="BB338" s="8"/>
      <c r="BC338" s="8"/>
    </row>
    <row r="339" spans="1:55" x14ac:dyDescent="0.25">
      <c r="A339" s="46">
        <v>74.599999999999994</v>
      </c>
      <c r="B339" s="48" t="b">
        <v>1</v>
      </c>
      <c r="U339" s="37"/>
      <c r="V339" s="37"/>
      <c r="W339" s="9"/>
      <c r="X339" s="8"/>
      <c r="Y339" s="8"/>
      <c r="Z339" s="8"/>
      <c r="AA339" s="8"/>
      <c r="AB339" s="8"/>
      <c r="AC339" s="8"/>
      <c r="AD339" s="8"/>
      <c r="AE339" s="8"/>
      <c r="AG339" s="37"/>
      <c r="AH339" s="37"/>
      <c r="AI339" s="9"/>
      <c r="AJ339" s="8"/>
      <c r="AK339" s="8"/>
      <c r="AL339" s="8"/>
      <c r="AM339" s="8"/>
      <c r="AN339" s="8"/>
      <c r="AO339" s="8"/>
      <c r="AP339" s="8"/>
      <c r="AQ339" s="8"/>
      <c r="AS339" s="37"/>
      <c r="AT339" s="37"/>
      <c r="AU339" s="9"/>
      <c r="AV339" s="8"/>
      <c r="AW339" s="8"/>
      <c r="AX339" s="8"/>
      <c r="AY339" s="8"/>
      <c r="AZ339" s="8"/>
      <c r="BA339" s="8"/>
      <c r="BB339" s="8"/>
      <c r="BC339" s="8"/>
    </row>
    <row r="340" spans="1:55" x14ac:dyDescent="0.25">
      <c r="A340" s="46">
        <v>65.7</v>
      </c>
      <c r="B340" s="48" t="b">
        <v>1</v>
      </c>
      <c r="U340" s="37"/>
      <c r="V340" s="37"/>
      <c r="W340" s="9"/>
      <c r="X340" s="8"/>
      <c r="Y340" s="8"/>
      <c r="Z340" s="8"/>
      <c r="AA340" s="8"/>
      <c r="AB340" s="8"/>
      <c r="AC340" s="8"/>
      <c r="AD340" s="8"/>
      <c r="AE340" s="8"/>
      <c r="AG340" s="37"/>
      <c r="AH340" s="37"/>
      <c r="AI340" s="9"/>
      <c r="AJ340" s="8"/>
      <c r="AK340" s="8"/>
      <c r="AL340" s="8"/>
      <c r="AM340" s="8"/>
      <c r="AN340" s="8"/>
      <c r="AO340" s="8"/>
      <c r="AP340" s="8"/>
      <c r="AQ340" s="8"/>
      <c r="AS340" s="37"/>
      <c r="AT340" s="37"/>
      <c r="AU340" s="9"/>
      <c r="AV340" s="8"/>
      <c r="AW340" s="8"/>
      <c r="AX340" s="8"/>
      <c r="AY340" s="8"/>
      <c r="AZ340" s="8"/>
      <c r="BA340" s="8"/>
      <c r="BB340" s="8"/>
      <c r="BC340" s="8"/>
    </row>
    <row r="341" spans="1:55" x14ac:dyDescent="0.25">
      <c r="A341" s="46">
        <v>65.099999999999994</v>
      </c>
      <c r="B341" s="48" t="b">
        <v>1</v>
      </c>
      <c r="U341" s="37"/>
      <c r="V341" s="37"/>
      <c r="W341" s="9"/>
      <c r="X341" s="8"/>
      <c r="Y341" s="8"/>
      <c r="Z341" s="8"/>
      <c r="AA341" s="8"/>
      <c r="AB341" s="8"/>
      <c r="AC341" s="8"/>
      <c r="AD341" s="8"/>
      <c r="AE341" s="8"/>
      <c r="AG341" s="37"/>
      <c r="AH341" s="37"/>
      <c r="AI341" s="9"/>
      <c r="AJ341" s="8"/>
      <c r="AK341" s="8"/>
      <c r="AL341" s="8"/>
      <c r="AM341" s="8"/>
      <c r="AN341" s="8"/>
      <c r="AO341" s="8"/>
      <c r="AP341" s="8"/>
      <c r="AQ341" s="8"/>
      <c r="AS341" s="37"/>
      <c r="AT341" s="37"/>
      <c r="AU341" s="9"/>
      <c r="AV341" s="8"/>
      <c r="AW341" s="8"/>
      <c r="AX341" s="8"/>
      <c r="AY341" s="8"/>
      <c r="AZ341" s="8"/>
      <c r="BA341" s="8"/>
      <c r="BB341" s="8"/>
      <c r="BC341" s="8"/>
    </row>
    <row r="342" spans="1:55" x14ac:dyDescent="0.25">
      <c r="A342" s="46">
        <v>64.2</v>
      </c>
      <c r="B342" s="48" t="b">
        <v>1</v>
      </c>
      <c r="U342" s="37"/>
      <c r="V342" s="37"/>
      <c r="W342" s="9"/>
      <c r="X342" s="8"/>
      <c r="Y342" s="8"/>
      <c r="Z342" s="8"/>
      <c r="AA342" s="8"/>
      <c r="AB342" s="8"/>
      <c r="AC342" s="8"/>
      <c r="AD342" s="8"/>
      <c r="AE342" s="8"/>
      <c r="AG342" s="37"/>
      <c r="AH342" s="37"/>
      <c r="AI342" s="9"/>
      <c r="AJ342" s="8"/>
      <c r="AK342" s="8"/>
      <c r="AL342" s="8"/>
      <c r="AM342" s="8"/>
      <c r="AN342" s="8"/>
      <c r="AO342" s="8"/>
      <c r="AP342" s="8"/>
      <c r="AQ342" s="8"/>
      <c r="AS342" s="37"/>
      <c r="AT342" s="37"/>
      <c r="AU342" s="9"/>
      <c r="AV342" s="8"/>
      <c r="AW342" s="8"/>
      <c r="AX342" s="8"/>
      <c r="AY342" s="8"/>
      <c r="AZ342" s="8"/>
      <c r="BA342" s="8"/>
      <c r="BB342" s="8"/>
      <c r="BC342" s="8"/>
    </row>
    <row r="343" spans="1:55" x14ac:dyDescent="0.25">
      <c r="A343" s="46">
        <v>63.4</v>
      </c>
      <c r="B343" s="48" t="b">
        <v>1</v>
      </c>
      <c r="U343" s="37"/>
      <c r="V343" s="37"/>
      <c r="W343" s="9"/>
      <c r="X343" s="8"/>
      <c r="Y343" s="8"/>
      <c r="Z343" s="8"/>
      <c r="AA343" s="8"/>
      <c r="AB343" s="8"/>
      <c r="AC343" s="8"/>
      <c r="AD343" s="8"/>
      <c r="AE343" s="8"/>
      <c r="AG343" s="37"/>
      <c r="AH343" s="37"/>
      <c r="AI343" s="9"/>
      <c r="AJ343" s="8"/>
      <c r="AK343" s="8"/>
      <c r="AL343" s="8"/>
      <c r="AM343" s="8"/>
      <c r="AN343" s="8"/>
      <c r="AO343" s="8"/>
      <c r="AP343" s="8"/>
      <c r="AQ343" s="8"/>
      <c r="AS343" s="37"/>
      <c r="AT343" s="37"/>
      <c r="AU343" s="9"/>
      <c r="AV343" s="8"/>
      <c r="AW343" s="8"/>
      <c r="AX343" s="8"/>
      <c r="AY343" s="8"/>
      <c r="AZ343" s="8"/>
      <c r="BA343" s="8"/>
      <c r="BB343" s="8"/>
      <c r="BC343" s="8"/>
    </row>
    <row r="344" spans="1:55" x14ac:dyDescent="0.25">
      <c r="A344" s="46">
        <v>62.2</v>
      </c>
      <c r="B344" s="48" t="b">
        <v>1</v>
      </c>
      <c r="U344" s="37"/>
      <c r="V344" s="37"/>
      <c r="W344" s="9"/>
      <c r="X344" s="8"/>
      <c r="Y344" s="8"/>
      <c r="Z344" s="8"/>
      <c r="AA344" s="8"/>
      <c r="AB344" s="8"/>
      <c r="AC344" s="8"/>
      <c r="AD344" s="8"/>
      <c r="AE344" s="8"/>
      <c r="AG344" s="37"/>
      <c r="AH344" s="37"/>
      <c r="AI344" s="9"/>
      <c r="AJ344" s="8"/>
      <c r="AK344" s="8"/>
      <c r="AL344" s="8"/>
      <c r="AM344" s="8"/>
      <c r="AN344" s="8"/>
      <c r="AO344" s="8"/>
      <c r="AP344" s="8"/>
      <c r="AQ344" s="8"/>
      <c r="AS344" s="37"/>
      <c r="AT344" s="37"/>
      <c r="AU344" s="9"/>
      <c r="AV344" s="8"/>
      <c r="AW344" s="8"/>
      <c r="AX344" s="8"/>
      <c r="AY344" s="8"/>
      <c r="AZ344" s="8"/>
      <c r="BA344" s="8"/>
      <c r="BB344" s="8"/>
      <c r="BC344" s="8"/>
    </row>
    <row r="345" spans="1:55" x14ac:dyDescent="0.25">
      <c r="A345" s="46">
        <v>61.1</v>
      </c>
      <c r="B345" s="48" t="b">
        <v>1</v>
      </c>
      <c r="U345" s="37"/>
      <c r="V345" s="37"/>
      <c r="W345" s="9"/>
      <c r="X345" s="8"/>
      <c r="Y345" s="8"/>
      <c r="Z345" s="8"/>
      <c r="AA345" s="8"/>
      <c r="AB345" s="8"/>
      <c r="AC345" s="8"/>
      <c r="AD345" s="8"/>
      <c r="AE345" s="8"/>
      <c r="AG345" s="37"/>
      <c r="AH345" s="37"/>
      <c r="AI345" s="9"/>
      <c r="AJ345" s="8"/>
      <c r="AK345" s="8"/>
      <c r="AL345" s="8"/>
      <c r="AM345" s="8"/>
      <c r="AN345" s="8"/>
      <c r="AO345" s="8"/>
      <c r="AP345" s="8"/>
      <c r="AQ345" s="8"/>
      <c r="AS345" s="37"/>
      <c r="AT345" s="37"/>
      <c r="AU345" s="9"/>
      <c r="AV345" s="8"/>
      <c r="AW345" s="8"/>
      <c r="AX345" s="8"/>
      <c r="AY345" s="8"/>
      <c r="AZ345" s="8"/>
      <c r="BA345" s="8"/>
      <c r="BB345" s="8"/>
      <c r="BC345" s="8"/>
    </row>
    <row r="346" spans="1:55" x14ac:dyDescent="0.25">
      <c r="A346" s="46">
        <v>59.2</v>
      </c>
      <c r="B346" s="48" t="b">
        <v>1</v>
      </c>
      <c r="U346" s="37"/>
      <c r="V346" s="37"/>
      <c r="W346" s="9"/>
      <c r="X346" s="8"/>
      <c r="Y346" s="8"/>
      <c r="Z346" s="8"/>
      <c r="AA346" s="8"/>
      <c r="AB346" s="8"/>
      <c r="AC346" s="8"/>
      <c r="AD346" s="8"/>
      <c r="AE346" s="8"/>
      <c r="AG346" s="37"/>
      <c r="AH346" s="37"/>
      <c r="AI346" s="9"/>
      <c r="AJ346" s="8"/>
      <c r="AK346" s="8"/>
      <c r="AL346" s="8"/>
      <c r="AM346" s="8"/>
      <c r="AN346" s="8"/>
      <c r="AO346" s="8"/>
      <c r="AP346" s="8"/>
      <c r="AQ346" s="8"/>
      <c r="AS346" s="37"/>
      <c r="AT346" s="37"/>
      <c r="AU346" s="9"/>
      <c r="AV346" s="8"/>
      <c r="AW346" s="8"/>
      <c r="AX346" s="8"/>
      <c r="AY346" s="8"/>
      <c r="AZ346" s="8"/>
      <c r="BA346" s="8"/>
      <c r="BB346" s="8"/>
      <c r="BC346" s="8"/>
    </row>
    <row r="347" spans="1:55" x14ac:dyDescent="0.25">
      <c r="A347" s="46">
        <v>57.5</v>
      </c>
      <c r="B347" s="48" t="b">
        <v>1</v>
      </c>
      <c r="U347" s="37"/>
      <c r="V347" s="37"/>
      <c r="W347" s="9"/>
      <c r="X347" s="8"/>
      <c r="Y347" s="8"/>
      <c r="Z347" s="8"/>
      <c r="AA347" s="8"/>
      <c r="AB347" s="8"/>
      <c r="AC347" s="8"/>
      <c r="AD347" s="8"/>
      <c r="AE347" s="8"/>
      <c r="AG347" s="37"/>
      <c r="AH347" s="37"/>
      <c r="AI347" s="9"/>
      <c r="AJ347" s="8"/>
      <c r="AK347" s="8"/>
      <c r="AL347" s="8"/>
      <c r="AM347" s="8"/>
      <c r="AN347" s="8"/>
      <c r="AO347" s="8"/>
      <c r="AP347" s="8"/>
      <c r="AQ347" s="8"/>
      <c r="AS347" s="37"/>
      <c r="AT347" s="37"/>
      <c r="AU347" s="9"/>
      <c r="AV347" s="8"/>
      <c r="AW347" s="8"/>
      <c r="AX347" s="8"/>
      <c r="AY347" s="8"/>
      <c r="AZ347" s="8"/>
      <c r="BA347" s="8"/>
      <c r="BB347" s="8"/>
      <c r="BC347" s="8"/>
    </row>
    <row r="348" spans="1:55" x14ac:dyDescent="0.25">
      <c r="A348" s="46">
        <v>56.9</v>
      </c>
      <c r="B348" s="48" t="b">
        <v>1</v>
      </c>
      <c r="U348" s="37"/>
      <c r="V348" s="37"/>
      <c r="W348" s="9"/>
      <c r="X348" s="8"/>
      <c r="Y348" s="8"/>
      <c r="Z348" s="8"/>
      <c r="AA348" s="8"/>
      <c r="AB348" s="8"/>
      <c r="AC348" s="8"/>
      <c r="AD348" s="8"/>
      <c r="AE348" s="8"/>
      <c r="AG348" s="37"/>
      <c r="AH348" s="37"/>
      <c r="AI348" s="9"/>
      <c r="AJ348" s="8"/>
      <c r="AK348" s="8"/>
      <c r="AL348" s="8"/>
      <c r="AM348" s="8"/>
      <c r="AN348" s="8"/>
      <c r="AO348" s="8"/>
      <c r="AP348" s="8"/>
      <c r="AQ348" s="8"/>
      <c r="AS348" s="37"/>
      <c r="AT348" s="37"/>
      <c r="AU348" s="9"/>
      <c r="AV348" s="8"/>
      <c r="AW348" s="8"/>
      <c r="AX348" s="8"/>
      <c r="AY348" s="8"/>
      <c r="AZ348" s="8"/>
      <c r="BA348" s="8"/>
      <c r="BB348" s="8"/>
      <c r="BC348" s="8"/>
    </row>
    <row r="349" spans="1:55" x14ac:dyDescent="0.25">
      <c r="A349" s="46">
        <v>54.8</v>
      </c>
      <c r="B349" s="48" t="b">
        <v>1</v>
      </c>
      <c r="U349" s="37"/>
      <c r="V349" s="37"/>
      <c r="W349" s="9"/>
      <c r="X349" s="8"/>
      <c r="Y349" s="8"/>
      <c r="Z349" s="8"/>
      <c r="AA349" s="8"/>
      <c r="AB349" s="8"/>
      <c r="AC349" s="8"/>
      <c r="AD349" s="8"/>
      <c r="AE349" s="8"/>
      <c r="AG349" s="37"/>
      <c r="AH349" s="37"/>
      <c r="AI349" s="9"/>
      <c r="AJ349" s="8"/>
      <c r="AK349" s="8"/>
      <c r="AL349" s="8"/>
      <c r="AM349" s="8"/>
      <c r="AN349" s="8"/>
      <c r="AO349" s="8"/>
      <c r="AP349" s="8"/>
      <c r="AQ349" s="8"/>
      <c r="AS349" s="37"/>
      <c r="AT349" s="37"/>
      <c r="AU349" s="9"/>
      <c r="AV349" s="8"/>
      <c r="AW349" s="8"/>
      <c r="AX349" s="8"/>
      <c r="AY349" s="8"/>
      <c r="AZ349" s="8"/>
      <c r="BA349" s="8"/>
      <c r="BB349" s="8"/>
      <c r="BC349" s="8"/>
    </row>
    <row r="350" spans="1:55" x14ac:dyDescent="0.25">
      <c r="A350" s="46">
        <v>51.7</v>
      </c>
      <c r="B350" s="48" t="b">
        <v>1</v>
      </c>
      <c r="U350" s="37"/>
      <c r="V350" s="37"/>
      <c r="W350" s="9"/>
      <c r="X350" s="8"/>
      <c r="Y350" s="8"/>
      <c r="Z350" s="8"/>
      <c r="AA350" s="8"/>
      <c r="AB350" s="8"/>
      <c r="AC350" s="8"/>
      <c r="AD350" s="8"/>
      <c r="AE350" s="8"/>
      <c r="AG350" s="37"/>
      <c r="AH350" s="37"/>
      <c r="AI350" s="9"/>
      <c r="AJ350" s="8"/>
      <c r="AK350" s="8"/>
      <c r="AL350" s="8"/>
      <c r="AM350" s="8"/>
      <c r="AN350" s="8"/>
      <c r="AO350" s="8"/>
      <c r="AP350" s="8"/>
      <c r="AQ350" s="8"/>
      <c r="AS350" s="37"/>
      <c r="AT350" s="37"/>
      <c r="AU350" s="9"/>
      <c r="AV350" s="8"/>
      <c r="AW350" s="8"/>
      <c r="AX350" s="8"/>
      <c r="AY350" s="8"/>
      <c r="AZ350" s="8"/>
      <c r="BA350" s="8"/>
      <c r="BB350" s="8"/>
      <c r="BC350" s="8"/>
    </row>
    <row r="351" spans="1:55" x14ac:dyDescent="0.25">
      <c r="A351" s="46">
        <v>48.1</v>
      </c>
      <c r="B351" s="48" t="b">
        <v>1</v>
      </c>
      <c r="U351" s="37"/>
      <c r="V351" s="37"/>
      <c r="W351" s="9"/>
      <c r="X351" s="8"/>
      <c r="Y351" s="8"/>
      <c r="Z351" s="8"/>
      <c r="AA351" s="8"/>
      <c r="AB351" s="8"/>
      <c r="AC351" s="8"/>
      <c r="AD351" s="8"/>
      <c r="AE351" s="8"/>
      <c r="AG351" s="37"/>
      <c r="AH351" s="37"/>
      <c r="AI351" s="9"/>
      <c r="AJ351" s="8"/>
      <c r="AK351" s="8"/>
      <c r="AL351" s="8"/>
      <c r="AM351" s="8"/>
      <c r="AN351" s="8"/>
      <c r="AO351" s="8"/>
      <c r="AP351" s="8"/>
      <c r="AQ351" s="8"/>
      <c r="AS351" s="37"/>
      <c r="AT351" s="37"/>
      <c r="AU351" s="9"/>
      <c r="AV351" s="8"/>
      <c r="AW351" s="8"/>
      <c r="AX351" s="8"/>
      <c r="AY351" s="8"/>
      <c r="AZ351" s="8"/>
      <c r="BA351" s="8"/>
      <c r="BB351" s="8"/>
      <c r="BC351" s="8"/>
    </row>
    <row r="352" spans="1:55" x14ac:dyDescent="0.25">
      <c r="A352" s="46">
        <v>46.4</v>
      </c>
      <c r="B352" s="48" t="b">
        <v>1</v>
      </c>
      <c r="U352" s="37"/>
      <c r="V352" s="37"/>
      <c r="W352" s="9"/>
      <c r="X352" s="8"/>
      <c r="Y352" s="8"/>
      <c r="Z352" s="8"/>
      <c r="AA352" s="8"/>
      <c r="AB352" s="8"/>
      <c r="AC352" s="8"/>
      <c r="AD352" s="8"/>
      <c r="AE352" s="8"/>
      <c r="AG352" s="37"/>
      <c r="AH352" s="37"/>
      <c r="AI352" s="9"/>
      <c r="AJ352" s="8"/>
      <c r="AK352" s="8"/>
      <c r="AL352" s="8"/>
      <c r="AM352" s="8"/>
      <c r="AN352" s="8"/>
      <c r="AO352" s="8"/>
      <c r="AP352" s="8"/>
      <c r="AQ352" s="8"/>
      <c r="AS352" s="37"/>
      <c r="AT352" s="37"/>
      <c r="AU352" s="9"/>
      <c r="AV352" s="8"/>
      <c r="AW352" s="8"/>
      <c r="AX352" s="8"/>
      <c r="AY352" s="8"/>
      <c r="AZ352" s="8"/>
      <c r="BA352" s="8"/>
      <c r="BB352" s="8"/>
      <c r="BC352" s="8"/>
    </row>
    <row r="353" spans="1:55" x14ac:dyDescent="0.25">
      <c r="A353" s="46">
        <v>46</v>
      </c>
      <c r="B353" s="48" t="b">
        <v>1</v>
      </c>
      <c r="U353" s="37"/>
      <c r="V353" s="37"/>
      <c r="W353" s="9"/>
      <c r="X353" s="8"/>
      <c r="Y353" s="8"/>
      <c r="Z353" s="8"/>
      <c r="AA353" s="8"/>
      <c r="AB353" s="8"/>
      <c r="AC353" s="8"/>
      <c r="AD353" s="8"/>
      <c r="AE353" s="8"/>
      <c r="AG353" s="37"/>
      <c r="AH353" s="37"/>
      <c r="AI353" s="9"/>
      <c r="AJ353" s="8"/>
      <c r="AK353" s="8"/>
      <c r="AL353" s="8"/>
      <c r="AM353" s="8"/>
      <c r="AN353" s="8"/>
      <c r="AO353" s="8"/>
      <c r="AP353" s="8"/>
      <c r="AQ353" s="8"/>
      <c r="AS353" s="37"/>
      <c r="AT353" s="37"/>
      <c r="AU353" s="9"/>
      <c r="AV353" s="8"/>
      <c r="AW353" s="8"/>
      <c r="AX353" s="8"/>
      <c r="AY353" s="8"/>
      <c r="AZ353" s="8"/>
      <c r="BA353" s="8"/>
      <c r="BB353" s="8"/>
      <c r="BC353" s="8"/>
    </row>
    <row r="354" spans="1:55" x14ac:dyDescent="0.25">
      <c r="A354" s="46">
        <v>46.7</v>
      </c>
      <c r="B354" s="48" t="b">
        <v>1</v>
      </c>
      <c r="U354" s="37"/>
      <c r="V354" s="37"/>
      <c r="W354" s="9"/>
      <c r="X354" s="8"/>
      <c r="Y354" s="8"/>
      <c r="Z354" s="8"/>
      <c r="AA354" s="8"/>
      <c r="AB354" s="8"/>
      <c r="AC354" s="8"/>
      <c r="AD354" s="8"/>
      <c r="AE354" s="8"/>
      <c r="AG354" s="37"/>
      <c r="AH354" s="37"/>
      <c r="AI354" s="9"/>
      <c r="AJ354" s="8"/>
      <c r="AK354" s="8"/>
      <c r="AL354" s="8"/>
      <c r="AM354" s="8"/>
      <c r="AN354" s="8"/>
      <c r="AO354" s="8"/>
      <c r="AP354" s="8"/>
      <c r="AQ354" s="8"/>
      <c r="AS354" s="37"/>
      <c r="AT354" s="37"/>
      <c r="AU354" s="9"/>
      <c r="AV354" s="8"/>
      <c r="AW354" s="8"/>
      <c r="AX354" s="8"/>
      <c r="AY354" s="8"/>
      <c r="AZ354" s="8"/>
      <c r="BA354" s="8"/>
      <c r="BB354" s="8"/>
      <c r="BC354" s="8"/>
    </row>
    <row r="355" spans="1:55" x14ac:dyDescent="0.25">
      <c r="A355" s="46">
        <v>47.8</v>
      </c>
      <c r="B355" s="48" t="b">
        <v>1</v>
      </c>
      <c r="U355" s="37"/>
      <c r="V355" s="37"/>
      <c r="W355" s="9"/>
      <c r="X355" s="8"/>
      <c r="Y355" s="8"/>
      <c r="Z355" s="8"/>
      <c r="AA355" s="8"/>
      <c r="AB355" s="8"/>
      <c r="AC355" s="8"/>
      <c r="AD355" s="8"/>
      <c r="AE355" s="8"/>
      <c r="AG355" s="37"/>
      <c r="AH355" s="37"/>
      <c r="AI355" s="9"/>
      <c r="AJ355" s="8"/>
      <c r="AK355" s="8"/>
      <c r="AL355" s="8"/>
      <c r="AM355" s="8"/>
      <c r="AN355" s="8"/>
      <c r="AO355" s="8"/>
      <c r="AP355" s="8"/>
      <c r="AQ355" s="8"/>
      <c r="AS355" s="37"/>
      <c r="AT355" s="37"/>
      <c r="AU355" s="9"/>
      <c r="AV355" s="8"/>
      <c r="AW355" s="8"/>
      <c r="AX355" s="8"/>
      <c r="AY355" s="8"/>
      <c r="AZ355" s="8"/>
      <c r="BA355" s="8"/>
      <c r="BB355" s="8"/>
      <c r="BC355" s="8"/>
    </row>
    <row r="356" spans="1:55" x14ac:dyDescent="0.25">
      <c r="A356" s="46">
        <v>75</v>
      </c>
      <c r="B356" s="48" t="b">
        <v>1</v>
      </c>
      <c r="U356" s="37"/>
      <c r="V356" s="37"/>
      <c r="W356" s="9"/>
      <c r="X356" s="8"/>
      <c r="Y356" s="8"/>
      <c r="Z356" s="8"/>
      <c r="AA356" s="8"/>
      <c r="AB356" s="8"/>
      <c r="AC356" s="8"/>
      <c r="AD356" s="8"/>
      <c r="AE356" s="8"/>
      <c r="AG356" s="37"/>
      <c r="AH356" s="37"/>
      <c r="AI356" s="9"/>
      <c r="AJ356" s="8"/>
      <c r="AK356" s="8"/>
      <c r="AL356" s="8"/>
      <c r="AM356" s="8"/>
      <c r="AN356" s="8"/>
      <c r="AO356" s="8"/>
      <c r="AP356" s="8"/>
      <c r="AQ356" s="8"/>
      <c r="AS356" s="37"/>
      <c r="AT356" s="37"/>
      <c r="AU356" s="9"/>
      <c r="AV356" s="8"/>
      <c r="AW356" s="8"/>
      <c r="AX356" s="8"/>
      <c r="AY356" s="8"/>
      <c r="AZ356" s="8"/>
      <c r="BA356" s="8"/>
      <c r="BB356" s="8"/>
      <c r="BC356" s="8"/>
    </row>
    <row r="357" spans="1:55" x14ac:dyDescent="0.25">
      <c r="A357" s="46">
        <v>74.8</v>
      </c>
      <c r="B357" s="48" t="b">
        <v>1</v>
      </c>
      <c r="U357" s="37"/>
      <c r="V357" s="37"/>
      <c r="W357" s="9"/>
      <c r="X357" s="8"/>
      <c r="Y357" s="8"/>
      <c r="Z357" s="8"/>
      <c r="AA357" s="8"/>
      <c r="AB357" s="8"/>
      <c r="AC357" s="8"/>
      <c r="AD357" s="8"/>
      <c r="AE357" s="8"/>
      <c r="AG357" s="37"/>
      <c r="AH357" s="37"/>
      <c r="AI357" s="9"/>
      <c r="AJ357" s="8"/>
      <c r="AK357" s="8"/>
      <c r="AL357" s="8"/>
      <c r="AM357" s="8"/>
      <c r="AN357" s="8"/>
      <c r="AO357" s="8"/>
      <c r="AP357" s="8"/>
      <c r="AQ357" s="8"/>
      <c r="AS357" s="37"/>
      <c r="AT357" s="37"/>
      <c r="AU357" s="9"/>
      <c r="AV357" s="8"/>
      <c r="AW357" s="8"/>
      <c r="AX357" s="8"/>
      <c r="AY357" s="8"/>
      <c r="AZ357" s="8"/>
      <c r="BA357" s="8"/>
      <c r="BB357" s="8"/>
      <c r="BC357" s="8"/>
    </row>
    <row r="358" spans="1:55" x14ac:dyDescent="0.25">
      <c r="A358" s="46">
        <v>74.7</v>
      </c>
      <c r="B358" s="48" t="b">
        <v>1</v>
      </c>
      <c r="U358" s="37"/>
      <c r="V358" s="37"/>
      <c r="W358" s="9"/>
      <c r="X358" s="8"/>
      <c r="Y358" s="8"/>
      <c r="Z358" s="8"/>
      <c r="AA358" s="8"/>
      <c r="AB358" s="8"/>
      <c r="AC358" s="8"/>
      <c r="AD358" s="8"/>
      <c r="AE358" s="8"/>
      <c r="AG358" s="37"/>
      <c r="AH358" s="37"/>
      <c r="AI358" s="9"/>
      <c r="AJ358" s="8"/>
      <c r="AK358" s="8"/>
      <c r="AL358" s="8"/>
      <c r="AM358" s="8"/>
      <c r="AN358" s="8"/>
      <c r="AO358" s="8"/>
      <c r="AP358" s="8"/>
      <c r="AQ358" s="8"/>
      <c r="AS358" s="37"/>
      <c r="AT358" s="37"/>
      <c r="AU358" s="9"/>
      <c r="AV358" s="8"/>
      <c r="AW358" s="8"/>
      <c r="AX358" s="8"/>
      <c r="AY358" s="8"/>
      <c r="AZ358" s="8"/>
      <c r="BA358" s="8"/>
      <c r="BB358" s="8"/>
      <c r="BC358" s="8"/>
    </row>
    <row r="359" spans="1:55" x14ac:dyDescent="0.25">
      <c r="A359" s="46">
        <v>74.5</v>
      </c>
      <c r="B359" s="48" t="b">
        <v>1</v>
      </c>
      <c r="U359" s="37"/>
      <c r="V359" s="37"/>
      <c r="W359" s="9"/>
      <c r="X359" s="8"/>
      <c r="Y359" s="8"/>
      <c r="Z359" s="8"/>
      <c r="AA359" s="8"/>
      <c r="AB359" s="8"/>
      <c r="AC359" s="8"/>
      <c r="AD359" s="8"/>
      <c r="AE359" s="8"/>
      <c r="AG359" s="37"/>
      <c r="AH359" s="37"/>
      <c r="AI359" s="9"/>
      <c r="AJ359" s="8"/>
      <c r="AK359" s="8"/>
      <c r="AL359" s="8"/>
      <c r="AM359" s="8"/>
      <c r="AN359" s="8"/>
      <c r="AO359" s="8"/>
      <c r="AP359" s="8"/>
      <c r="AQ359" s="8"/>
      <c r="AS359" s="37"/>
      <c r="AT359" s="37"/>
      <c r="AU359" s="9"/>
      <c r="AV359" s="8"/>
      <c r="AW359" s="8"/>
      <c r="AX359" s="8"/>
      <c r="AY359" s="8"/>
      <c r="AZ359" s="8"/>
      <c r="BA359" s="8"/>
      <c r="BB359" s="8"/>
      <c r="BC359" s="8"/>
    </row>
    <row r="360" spans="1:55" x14ac:dyDescent="0.25">
      <c r="A360" s="46">
        <v>74.099999999999994</v>
      </c>
      <c r="B360" s="48" t="b">
        <v>1</v>
      </c>
      <c r="U360" s="37"/>
      <c r="V360" s="37"/>
      <c r="W360" s="9"/>
      <c r="X360" s="8"/>
      <c r="Y360" s="8"/>
      <c r="Z360" s="8"/>
      <c r="AA360" s="8"/>
      <c r="AB360" s="8"/>
      <c r="AC360" s="8"/>
      <c r="AD360" s="8"/>
      <c r="AE360" s="8"/>
      <c r="AG360" s="37"/>
      <c r="AH360" s="37"/>
      <c r="AI360" s="9"/>
      <c r="AJ360" s="8"/>
      <c r="AK360" s="8"/>
      <c r="AL360" s="8"/>
      <c r="AM360" s="8"/>
      <c r="AN360" s="8"/>
      <c r="AO360" s="8"/>
      <c r="AP360" s="8"/>
      <c r="AQ360" s="8"/>
      <c r="AS360" s="37"/>
      <c r="AT360" s="37"/>
      <c r="AU360" s="9"/>
      <c r="AV360" s="8"/>
      <c r="AW360" s="8"/>
      <c r="AX360" s="8"/>
      <c r="AY360" s="8"/>
      <c r="AZ360" s="8"/>
      <c r="BA360" s="8"/>
      <c r="BB360" s="8"/>
      <c r="BC360" s="8"/>
    </row>
    <row r="361" spans="1:55" x14ac:dyDescent="0.25">
      <c r="A361" s="46">
        <v>73.8</v>
      </c>
      <c r="B361" s="48" t="b">
        <v>1</v>
      </c>
      <c r="U361" s="37"/>
      <c r="V361" s="37"/>
      <c r="W361" s="9"/>
      <c r="X361" s="8"/>
      <c r="Y361" s="8"/>
      <c r="Z361" s="8"/>
      <c r="AA361" s="8"/>
      <c r="AB361" s="8"/>
      <c r="AC361" s="8"/>
      <c r="AD361" s="8"/>
      <c r="AE361" s="8"/>
      <c r="AG361" s="37"/>
      <c r="AH361" s="37"/>
      <c r="AI361" s="9"/>
      <c r="AJ361" s="8"/>
      <c r="AK361" s="8"/>
      <c r="AL361" s="8"/>
      <c r="AM361" s="8"/>
      <c r="AN361" s="8"/>
      <c r="AO361" s="8"/>
      <c r="AP361" s="8"/>
      <c r="AQ361" s="8"/>
      <c r="AS361" s="37"/>
      <c r="AT361" s="37"/>
      <c r="AU361" s="9"/>
      <c r="AV361" s="8"/>
      <c r="AW361" s="8"/>
      <c r="AX361" s="8"/>
      <c r="AY361" s="8"/>
      <c r="AZ361" s="8"/>
      <c r="BA361" s="8"/>
      <c r="BB361" s="8"/>
      <c r="BC361" s="8"/>
    </row>
    <row r="362" spans="1:55" x14ac:dyDescent="0.25">
      <c r="A362" s="46">
        <v>73.599999999999994</v>
      </c>
      <c r="B362" s="48" t="b">
        <v>1</v>
      </c>
      <c r="U362" s="37"/>
      <c r="V362" s="37"/>
      <c r="W362" s="9"/>
      <c r="X362" s="8"/>
      <c r="Y362" s="8"/>
      <c r="Z362" s="8"/>
      <c r="AA362" s="8"/>
      <c r="AB362" s="8"/>
      <c r="AC362" s="8"/>
      <c r="AD362" s="8"/>
      <c r="AE362" s="8"/>
      <c r="AG362" s="37"/>
      <c r="AH362" s="37"/>
      <c r="AI362" s="9"/>
      <c r="AJ362" s="8"/>
      <c r="AK362" s="8"/>
      <c r="AL362" s="8"/>
      <c r="AM362" s="8"/>
      <c r="AN362" s="8"/>
      <c r="AO362" s="8"/>
      <c r="AP362" s="8"/>
      <c r="AQ362" s="8"/>
      <c r="AS362" s="37"/>
      <c r="AT362" s="37"/>
      <c r="AU362" s="9"/>
      <c r="AV362" s="8"/>
      <c r="AW362" s="8"/>
      <c r="AX362" s="8"/>
      <c r="AY362" s="8"/>
      <c r="AZ362" s="8"/>
      <c r="BA362" s="8"/>
      <c r="BB362" s="8"/>
      <c r="BC362" s="8"/>
    </row>
    <row r="363" spans="1:55" x14ac:dyDescent="0.25">
      <c r="A363" s="46">
        <v>73.400000000000006</v>
      </c>
      <c r="B363" s="48" t="b">
        <v>1</v>
      </c>
      <c r="U363" s="37"/>
      <c r="V363" s="37"/>
      <c r="W363" s="9"/>
      <c r="X363" s="8"/>
      <c r="Y363" s="8"/>
      <c r="Z363" s="8"/>
      <c r="AA363" s="8"/>
      <c r="AB363" s="8"/>
      <c r="AC363" s="8"/>
      <c r="AD363" s="8"/>
      <c r="AE363" s="8"/>
      <c r="AG363" s="37"/>
      <c r="AH363" s="37"/>
      <c r="AI363" s="9"/>
      <c r="AJ363" s="8"/>
      <c r="AK363" s="8"/>
      <c r="AL363" s="8"/>
      <c r="AM363" s="8"/>
      <c r="AN363" s="8"/>
      <c r="AO363" s="8"/>
      <c r="AP363" s="8"/>
      <c r="AQ363" s="8"/>
      <c r="AS363" s="37"/>
      <c r="AT363" s="37"/>
      <c r="AU363" s="9"/>
      <c r="AV363" s="8"/>
      <c r="AW363" s="8"/>
      <c r="AX363" s="8"/>
      <c r="AY363" s="8"/>
      <c r="AZ363" s="8"/>
      <c r="BA363" s="8"/>
      <c r="BB363" s="8"/>
      <c r="BC363" s="8"/>
    </row>
    <row r="364" spans="1:55" x14ac:dyDescent="0.25">
      <c r="A364" s="46">
        <v>73.3</v>
      </c>
      <c r="B364" s="48" t="b">
        <v>1</v>
      </c>
      <c r="U364" s="37"/>
      <c r="V364" s="37"/>
      <c r="W364" s="9"/>
      <c r="X364" s="8"/>
      <c r="Y364" s="8"/>
      <c r="Z364" s="8"/>
      <c r="AA364" s="8"/>
      <c r="AB364" s="8"/>
      <c r="AC364" s="8"/>
      <c r="AD364" s="8"/>
      <c r="AE364" s="8"/>
      <c r="AG364" s="37"/>
      <c r="AH364" s="37"/>
      <c r="AI364" s="9"/>
      <c r="AJ364" s="8"/>
      <c r="AK364" s="8"/>
      <c r="AL364" s="8"/>
      <c r="AM364" s="8"/>
      <c r="AN364" s="8"/>
      <c r="AO364" s="8"/>
      <c r="AP364" s="8"/>
      <c r="AQ364" s="8"/>
      <c r="AS364" s="37"/>
      <c r="AT364" s="37"/>
      <c r="AU364" s="9"/>
      <c r="AV364" s="8"/>
      <c r="AW364" s="8"/>
      <c r="AX364" s="8"/>
      <c r="AY364" s="8"/>
      <c r="AZ364" s="8"/>
      <c r="BA364" s="8"/>
      <c r="BB364" s="8"/>
      <c r="BC364" s="8"/>
    </row>
    <row r="365" spans="1:55" x14ac:dyDescent="0.25">
      <c r="A365" s="46">
        <v>73</v>
      </c>
      <c r="B365" s="48" t="b">
        <v>1</v>
      </c>
      <c r="U365" s="37"/>
      <c r="V365" s="37"/>
      <c r="W365" s="9"/>
      <c r="X365" s="8"/>
      <c r="Y365" s="8"/>
      <c r="Z365" s="8"/>
      <c r="AA365" s="8"/>
      <c r="AB365" s="8"/>
      <c r="AC365" s="8"/>
      <c r="AD365" s="8"/>
      <c r="AE365" s="8"/>
      <c r="AG365" s="37"/>
      <c r="AH365" s="37"/>
      <c r="AI365" s="9"/>
      <c r="AJ365" s="8"/>
      <c r="AK365" s="8"/>
      <c r="AL365" s="8"/>
      <c r="AM365" s="8"/>
      <c r="AN365" s="8"/>
      <c r="AO365" s="8"/>
      <c r="AP365" s="8"/>
      <c r="AQ365" s="8"/>
      <c r="AS365" s="37"/>
      <c r="AT365" s="37"/>
      <c r="AU365" s="9"/>
      <c r="AV365" s="8"/>
      <c r="AW365" s="8"/>
      <c r="AX365" s="8"/>
      <c r="AY365" s="8"/>
      <c r="AZ365" s="8"/>
      <c r="BA365" s="8"/>
      <c r="BB365" s="8"/>
      <c r="BC365" s="8"/>
    </row>
    <row r="366" spans="1:55" x14ac:dyDescent="0.25">
      <c r="A366" s="46">
        <v>72.7</v>
      </c>
      <c r="B366" s="48" t="b">
        <v>1</v>
      </c>
      <c r="U366" s="37"/>
      <c r="V366" s="37"/>
      <c r="W366" s="9"/>
      <c r="X366" s="8"/>
      <c r="Y366" s="8"/>
      <c r="Z366" s="8"/>
      <c r="AA366" s="8"/>
      <c r="AB366" s="8"/>
      <c r="AC366" s="8"/>
      <c r="AD366" s="8"/>
      <c r="AE366" s="8"/>
      <c r="AG366" s="37"/>
      <c r="AH366" s="37"/>
      <c r="AI366" s="9"/>
      <c r="AJ366" s="8"/>
      <c r="AK366" s="8"/>
      <c r="AL366" s="8"/>
      <c r="AM366" s="8"/>
      <c r="AN366" s="8"/>
      <c r="AO366" s="8"/>
      <c r="AP366" s="8"/>
      <c r="AQ366" s="8"/>
      <c r="AS366" s="37"/>
      <c r="AT366" s="37"/>
      <c r="AU366" s="9"/>
      <c r="AV366" s="8"/>
      <c r="AW366" s="8"/>
      <c r="AX366" s="8"/>
      <c r="AY366" s="8"/>
      <c r="AZ366" s="8"/>
      <c r="BA366" s="8"/>
      <c r="BB366" s="8"/>
      <c r="BC366" s="8"/>
    </row>
    <row r="367" spans="1:55" x14ac:dyDescent="0.25">
      <c r="A367" s="46">
        <v>72</v>
      </c>
      <c r="B367" s="48" t="b">
        <v>1</v>
      </c>
      <c r="U367" s="37"/>
      <c r="V367" s="37"/>
      <c r="W367" s="9"/>
      <c r="X367" s="8"/>
      <c r="Y367" s="8"/>
      <c r="Z367" s="8"/>
      <c r="AA367" s="8"/>
      <c r="AB367" s="8"/>
      <c r="AC367" s="8"/>
      <c r="AD367" s="8"/>
      <c r="AE367" s="8"/>
      <c r="AG367" s="37"/>
      <c r="AH367" s="37"/>
      <c r="AI367" s="9"/>
      <c r="AJ367" s="8"/>
      <c r="AK367" s="8"/>
      <c r="AL367" s="8"/>
      <c r="AM367" s="8"/>
      <c r="AN367" s="8"/>
      <c r="AO367" s="8"/>
      <c r="AP367" s="8"/>
      <c r="AQ367" s="8"/>
      <c r="AS367" s="37"/>
      <c r="AT367" s="37"/>
      <c r="AU367" s="9"/>
      <c r="AV367" s="8"/>
      <c r="AW367" s="8"/>
      <c r="AX367" s="8"/>
      <c r="AY367" s="8"/>
      <c r="AZ367" s="8"/>
      <c r="BA367" s="8"/>
      <c r="BB367" s="8"/>
      <c r="BC367" s="8"/>
    </row>
    <row r="368" spans="1:55" x14ac:dyDescent="0.25">
      <c r="A368" s="46">
        <v>71.8</v>
      </c>
      <c r="B368" s="48" t="b">
        <v>1</v>
      </c>
      <c r="U368" s="37"/>
      <c r="V368" s="37"/>
      <c r="W368" s="9"/>
      <c r="X368" s="8"/>
      <c r="Y368" s="8"/>
      <c r="Z368" s="8"/>
      <c r="AA368" s="8"/>
      <c r="AB368" s="8"/>
      <c r="AC368" s="8"/>
      <c r="AD368" s="8"/>
      <c r="AE368" s="8"/>
      <c r="AG368" s="37"/>
      <c r="AH368" s="37"/>
      <c r="AI368" s="9"/>
      <c r="AJ368" s="8"/>
      <c r="AK368" s="8"/>
      <c r="AL368" s="8"/>
      <c r="AM368" s="8"/>
      <c r="AN368" s="8"/>
      <c r="AO368" s="8"/>
      <c r="AP368" s="8"/>
      <c r="AQ368" s="8"/>
      <c r="AS368" s="37"/>
      <c r="AT368" s="37"/>
      <c r="AU368" s="9"/>
      <c r="AV368" s="8"/>
      <c r="AW368" s="8"/>
      <c r="AX368" s="8"/>
      <c r="AY368" s="8"/>
      <c r="AZ368" s="8"/>
      <c r="BA368" s="8"/>
      <c r="BB368" s="8"/>
      <c r="BC368" s="8"/>
    </row>
    <row r="369" spans="1:55" x14ac:dyDescent="0.25">
      <c r="A369" s="46">
        <v>71.400000000000006</v>
      </c>
      <c r="B369" s="48" t="b">
        <v>1</v>
      </c>
      <c r="U369" s="37"/>
      <c r="V369" s="37"/>
      <c r="W369" s="9"/>
      <c r="X369" s="8"/>
      <c r="Y369" s="8"/>
      <c r="Z369" s="8"/>
      <c r="AA369" s="8"/>
      <c r="AB369" s="8"/>
      <c r="AC369" s="8"/>
      <c r="AD369" s="8"/>
      <c r="AE369" s="8"/>
      <c r="AG369" s="37"/>
      <c r="AH369" s="37"/>
      <c r="AI369" s="9"/>
      <c r="AJ369" s="8"/>
      <c r="AK369" s="8"/>
      <c r="AL369" s="8"/>
      <c r="AM369" s="8"/>
      <c r="AN369" s="8"/>
      <c r="AO369" s="8"/>
      <c r="AP369" s="8"/>
      <c r="AQ369" s="8"/>
      <c r="AS369" s="37"/>
      <c r="AT369" s="37"/>
      <c r="AU369" s="9"/>
      <c r="AV369" s="8"/>
      <c r="AW369" s="8"/>
      <c r="AX369" s="8"/>
      <c r="AY369" s="8"/>
      <c r="AZ369" s="8"/>
      <c r="BA369" s="8"/>
      <c r="BB369" s="8"/>
      <c r="BC369" s="8"/>
    </row>
    <row r="370" spans="1:55" x14ac:dyDescent="0.25">
      <c r="A370" s="46">
        <v>71</v>
      </c>
      <c r="B370" s="48" t="b">
        <v>1</v>
      </c>
      <c r="U370" s="37"/>
      <c r="V370" s="37"/>
      <c r="W370" s="9"/>
      <c r="X370" s="8"/>
      <c r="Y370" s="8"/>
      <c r="Z370" s="8"/>
      <c r="AA370" s="8"/>
      <c r="AB370" s="8"/>
      <c r="AC370" s="8"/>
      <c r="AD370" s="8"/>
      <c r="AE370" s="8"/>
      <c r="AG370" s="37"/>
      <c r="AH370" s="37"/>
      <c r="AI370" s="9"/>
      <c r="AJ370" s="8"/>
      <c r="AK370" s="8"/>
      <c r="AL370" s="8"/>
      <c r="AM370" s="8"/>
      <c r="AN370" s="8"/>
      <c r="AO370" s="8"/>
      <c r="AP370" s="8"/>
      <c r="AQ370" s="8"/>
      <c r="AS370" s="37"/>
      <c r="AT370" s="37"/>
      <c r="AU370" s="9"/>
      <c r="AV370" s="8"/>
      <c r="AW370" s="8"/>
      <c r="AX370" s="8"/>
      <c r="AY370" s="8"/>
      <c r="AZ370" s="8"/>
      <c r="BA370" s="8"/>
      <c r="BB370" s="8"/>
      <c r="BC370" s="8"/>
    </row>
    <row r="371" spans="1:55" x14ac:dyDescent="0.25">
      <c r="A371" s="46">
        <v>75</v>
      </c>
      <c r="B371" s="48" t="b">
        <v>1</v>
      </c>
      <c r="U371" s="37"/>
      <c r="V371" s="37"/>
      <c r="W371" s="9"/>
      <c r="X371" s="8"/>
      <c r="Y371" s="8"/>
      <c r="Z371" s="8"/>
      <c r="AA371" s="8"/>
      <c r="AB371" s="8"/>
      <c r="AC371" s="8"/>
      <c r="AD371" s="8"/>
      <c r="AE371" s="8"/>
      <c r="AG371" s="37"/>
      <c r="AH371" s="37"/>
      <c r="AI371" s="9"/>
      <c r="AJ371" s="8"/>
      <c r="AK371" s="8"/>
      <c r="AL371" s="8"/>
      <c r="AM371" s="8"/>
      <c r="AN371" s="8"/>
      <c r="AO371" s="8"/>
      <c r="AP371" s="8"/>
      <c r="AQ371" s="8"/>
      <c r="AS371" s="37"/>
      <c r="AT371" s="37"/>
      <c r="AU371" s="9"/>
      <c r="AV371" s="8"/>
      <c r="AW371" s="8"/>
      <c r="AX371" s="8"/>
      <c r="AY371" s="8"/>
      <c r="AZ371" s="8"/>
      <c r="BA371" s="8"/>
      <c r="BB371" s="8"/>
      <c r="BC371" s="8"/>
    </row>
    <row r="372" spans="1:55" x14ac:dyDescent="0.25">
      <c r="A372" s="46">
        <v>77.7</v>
      </c>
      <c r="B372" s="48" t="b">
        <v>1</v>
      </c>
      <c r="U372" s="37"/>
      <c r="V372" s="37"/>
      <c r="W372" s="9"/>
      <c r="X372" s="8"/>
      <c r="Y372" s="8"/>
      <c r="Z372" s="8"/>
      <c r="AA372" s="8"/>
      <c r="AB372" s="8"/>
      <c r="AC372" s="8"/>
      <c r="AD372" s="8"/>
      <c r="AE372" s="8"/>
      <c r="AG372" s="37"/>
      <c r="AH372" s="37"/>
      <c r="AI372" s="9"/>
      <c r="AJ372" s="8"/>
      <c r="AK372" s="8"/>
      <c r="AL372" s="8"/>
      <c r="AM372" s="8"/>
      <c r="AN372" s="8"/>
      <c r="AO372" s="8"/>
      <c r="AP372" s="8"/>
      <c r="AQ372" s="8"/>
      <c r="AS372" s="37"/>
      <c r="AT372" s="37"/>
      <c r="AU372" s="9"/>
      <c r="AV372" s="8"/>
      <c r="AW372" s="8"/>
      <c r="AX372" s="8"/>
      <c r="AY372" s="8"/>
      <c r="AZ372" s="8"/>
      <c r="BA372" s="8"/>
      <c r="BB372" s="8"/>
      <c r="BC372" s="8"/>
    </row>
    <row r="373" spans="1:55" x14ac:dyDescent="0.25">
      <c r="A373" s="46">
        <v>77.599999999999994</v>
      </c>
      <c r="B373" s="48" t="b">
        <v>1</v>
      </c>
      <c r="U373" s="37"/>
      <c r="V373" s="37"/>
      <c r="W373" s="9"/>
      <c r="X373" s="8"/>
      <c r="Y373" s="8"/>
      <c r="Z373" s="8"/>
      <c r="AA373" s="8"/>
      <c r="AB373" s="8"/>
      <c r="AC373" s="8"/>
      <c r="AD373" s="8"/>
      <c r="AE373" s="8"/>
      <c r="AG373" s="37"/>
      <c r="AH373" s="37"/>
      <c r="AI373" s="9"/>
      <c r="AJ373" s="8"/>
      <c r="AK373" s="8"/>
      <c r="AL373" s="8"/>
      <c r="AM373" s="8"/>
      <c r="AN373" s="8"/>
      <c r="AO373" s="8"/>
      <c r="AP373" s="8"/>
      <c r="AQ373" s="8"/>
      <c r="AS373" s="37"/>
      <c r="AT373" s="37"/>
      <c r="AU373" s="9"/>
      <c r="AV373" s="8"/>
      <c r="AW373" s="8"/>
      <c r="AX373" s="8"/>
      <c r="AY373" s="8"/>
      <c r="AZ373" s="8"/>
      <c r="BA373" s="8"/>
      <c r="BB373" s="8"/>
      <c r="BC373" s="8"/>
    </row>
    <row r="374" spans="1:55" x14ac:dyDescent="0.25">
      <c r="A374" s="46">
        <v>77.099999999999994</v>
      </c>
      <c r="B374" s="48" t="b">
        <v>1</v>
      </c>
      <c r="U374" s="37"/>
      <c r="V374" s="37"/>
      <c r="W374" s="9"/>
      <c r="X374" s="8"/>
      <c r="Y374" s="8"/>
      <c r="Z374" s="8"/>
      <c r="AA374" s="8"/>
      <c r="AB374" s="8"/>
      <c r="AC374" s="8"/>
      <c r="AD374" s="8"/>
      <c r="AE374" s="8"/>
      <c r="AG374" s="37"/>
      <c r="AH374" s="37"/>
      <c r="AI374" s="9"/>
      <c r="AJ374" s="8"/>
      <c r="AK374" s="8"/>
      <c r="AL374" s="8"/>
      <c r="AM374" s="8"/>
      <c r="AN374" s="8"/>
      <c r="AO374" s="8"/>
      <c r="AP374" s="8"/>
      <c r="AQ374" s="8"/>
      <c r="AS374" s="37"/>
      <c r="AT374" s="37"/>
      <c r="AU374" s="9"/>
      <c r="AV374" s="8"/>
      <c r="AW374" s="8"/>
      <c r="AX374" s="8"/>
      <c r="AY374" s="8"/>
      <c r="AZ374" s="8"/>
      <c r="BA374" s="8"/>
      <c r="BB374" s="8"/>
      <c r="BC374" s="8"/>
    </row>
    <row r="375" spans="1:55" x14ac:dyDescent="0.25">
      <c r="A375" s="46">
        <v>78.3</v>
      </c>
      <c r="B375" s="48" t="b">
        <v>1</v>
      </c>
      <c r="U375" s="37"/>
      <c r="V375" s="37"/>
      <c r="W375" s="9"/>
      <c r="X375" s="8"/>
      <c r="Y375" s="8"/>
      <c r="Z375" s="8"/>
      <c r="AA375" s="8"/>
      <c r="AB375" s="8"/>
      <c r="AC375" s="8"/>
      <c r="AD375" s="8"/>
      <c r="AE375" s="8"/>
      <c r="AG375" s="37"/>
      <c r="AH375" s="37"/>
      <c r="AI375" s="9"/>
      <c r="AJ375" s="8"/>
      <c r="AK375" s="8"/>
      <c r="AL375" s="8"/>
      <c r="AM375" s="8"/>
      <c r="AN375" s="8"/>
      <c r="AO375" s="8"/>
      <c r="AP375" s="8"/>
      <c r="AQ375" s="8"/>
      <c r="AS375" s="37"/>
      <c r="AT375" s="37"/>
      <c r="AU375" s="9"/>
      <c r="AV375" s="8"/>
      <c r="AW375" s="8"/>
      <c r="AX375" s="8"/>
      <c r="AY375" s="8"/>
      <c r="AZ375" s="8"/>
      <c r="BA375" s="8"/>
      <c r="BB375" s="8"/>
      <c r="BC375" s="8"/>
    </row>
    <row r="376" spans="1:55" x14ac:dyDescent="0.25">
      <c r="A376" s="46">
        <v>77.400000000000006</v>
      </c>
      <c r="B376" s="48" t="b">
        <v>1</v>
      </c>
      <c r="U376" s="37"/>
      <c r="V376" s="37"/>
      <c r="W376" s="9"/>
      <c r="X376" s="8"/>
      <c r="Y376" s="8"/>
      <c r="Z376" s="8"/>
      <c r="AA376" s="8"/>
      <c r="AB376" s="8"/>
      <c r="AC376" s="8"/>
      <c r="AD376" s="8"/>
      <c r="AE376" s="8"/>
      <c r="AG376" s="37"/>
      <c r="AH376" s="37"/>
      <c r="AI376" s="9"/>
      <c r="AJ376" s="8"/>
      <c r="AK376" s="8"/>
      <c r="AL376" s="8"/>
      <c r="AM376" s="8"/>
      <c r="AN376" s="8"/>
      <c r="AO376" s="8"/>
      <c r="AP376" s="8"/>
      <c r="AQ376" s="8"/>
      <c r="AS376" s="37"/>
      <c r="AT376" s="37"/>
      <c r="AU376" s="9"/>
      <c r="AV376" s="8"/>
      <c r="AW376" s="8"/>
      <c r="AX376" s="8"/>
      <c r="AY376" s="8"/>
      <c r="AZ376" s="8"/>
      <c r="BA376" s="8"/>
      <c r="BB376" s="8"/>
      <c r="BC376" s="8"/>
    </row>
    <row r="377" spans="1:55" x14ac:dyDescent="0.25">
      <c r="A377" s="46">
        <v>76.900000000000006</v>
      </c>
      <c r="B377" s="48" t="b">
        <v>1</v>
      </c>
      <c r="U377" s="37"/>
      <c r="V377" s="37"/>
      <c r="W377" s="9"/>
      <c r="X377" s="8"/>
      <c r="Y377" s="8"/>
      <c r="Z377" s="8"/>
      <c r="AA377" s="8"/>
      <c r="AB377" s="8"/>
      <c r="AC377" s="8"/>
      <c r="AD377" s="8"/>
      <c r="AE377" s="8"/>
      <c r="AG377" s="37"/>
      <c r="AH377" s="37"/>
      <c r="AI377" s="9"/>
      <c r="AJ377" s="8"/>
      <c r="AK377" s="8"/>
      <c r="AL377" s="8"/>
      <c r="AM377" s="8"/>
      <c r="AN377" s="8"/>
      <c r="AO377" s="8"/>
      <c r="AP377" s="8"/>
      <c r="AQ377" s="8"/>
      <c r="AS377" s="37"/>
      <c r="AT377" s="37"/>
      <c r="AU377" s="9"/>
      <c r="AV377" s="8"/>
      <c r="AW377" s="8"/>
      <c r="AX377" s="8"/>
      <c r="AY377" s="8"/>
      <c r="AZ377" s="8"/>
      <c r="BA377" s="8"/>
      <c r="BB377" s="8"/>
      <c r="BC377" s="8"/>
    </row>
    <row r="378" spans="1:55" x14ac:dyDescent="0.25">
      <c r="A378" s="46">
        <v>76.8</v>
      </c>
      <c r="B378" s="48" t="b">
        <v>1</v>
      </c>
      <c r="U378" s="37"/>
      <c r="V378" s="37"/>
      <c r="W378" s="9"/>
      <c r="X378" s="8"/>
      <c r="Y378" s="8"/>
      <c r="Z378" s="8"/>
      <c r="AA378" s="8"/>
      <c r="AB378" s="8"/>
      <c r="AC378" s="8"/>
      <c r="AD378" s="8"/>
      <c r="AE378" s="8"/>
      <c r="AG378" s="37"/>
      <c r="AH378" s="37"/>
      <c r="AI378" s="9"/>
      <c r="AJ378" s="8"/>
      <c r="AK378" s="8"/>
      <c r="AL378" s="8"/>
      <c r="AM378" s="8"/>
      <c r="AN378" s="8"/>
      <c r="AO378" s="8"/>
      <c r="AP378" s="8"/>
      <c r="AQ378" s="8"/>
      <c r="AS378" s="37"/>
      <c r="AT378" s="37"/>
      <c r="AU378" s="9"/>
      <c r="AV378" s="8"/>
      <c r="AW378" s="8"/>
      <c r="AX378" s="8"/>
      <c r="AY378" s="8"/>
      <c r="AZ378" s="8"/>
      <c r="BA378" s="8"/>
      <c r="BB378" s="8"/>
      <c r="BC378" s="8"/>
    </row>
    <row r="379" spans="1:55" x14ac:dyDescent="0.25">
      <c r="A379" s="46">
        <v>77.2</v>
      </c>
      <c r="B379" s="48" t="b">
        <v>1</v>
      </c>
      <c r="U379" s="37"/>
      <c r="V379" s="37"/>
      <c r="W379" s="9"/>
      <c r="X379" s="8"/>
      <c r="Y379" s="8"/>
      <c r="Z379" s="8"/>
      <c r="AA379" s="8"/>
      <c r="AB379" s="8"/>
      <c r="AC379" s="8"/>
      <c r="AD379" s="8"/>
      <c r="AE379" s="8"/>
      <c r="AG379" s="37"/>
      <c r="AH379" s="37"/>
      <c r="AI379" s="9"/>
      <c r="AJ379" s="8"/>
      <c r="AK379" s="8"/>
      <c r="AL379" s="8"/>
      <c r="AM379" s="8"/>
      <c r="AN379" s="8"/>
      <c r="AO379" s="8"/>
      <c r="AP379" s="8"/>
      <c r="AQ379" s="8"/>
      <c r="AS379" s="37"/>
      <c r="AT379" s="37"/>
      <c r="AU379" s="9"/>
      <c r="AV379" s="8"/>
      <c r="AW379" s="8"/>
      <c r="AX379" s="8"/>
      <c r="AY379" s="8"/>
      <c r="AZ379" s="8"/>
      <c r="BA379" s="8"/>
      <c r="BB379" s="8"/>
      <c r="BC379" s="8"/>
    </row>
    <row r="380" spans="1:55" x14ac:dyDescent="0.25">
      <c r="A380" s="46">
        <v>76</v>
      </c>
      <c r="B380" s="48" t="b">
        <v>1</v>
      </c>
      <c r="U380" s="37"/>
      <c r="V380" s="37"/>
      <c r="W380" s="9"/>
      <c r="X380" s="8"/>
      <c r="Y380" s="8"/>
      <c r="Z380" s="8"/>
      <c r="AA380" s="8"/>
      <c r="AB380" s="8"/>
      <c r="AC380" s="8"/>
      <c r="AD380" s="8"/>
      <c r="AE380" s="8"/>
      <c r="AG380" s="37"/>
      <c r="AH380" s="37"/>
      <c r="AI380" s="9"/>
      <c r="AJ380" s="8"/>
      <c r="AK380" s="8"/>
      <c r="AL380" s="8"/>
      <c r="AM380" s="8"/>
      <c r="AN380" s="8"/>
      <c r="AO380" s="8"/>
      <c r="AP380" s="8"/>
      <c r="AQ380" s="8"/>
      <c r="AS380" s="37"/>
      <c r="AT380" s="37"/>
      <c r="AU380" s="9"/>
      <c r="AV380" s="8"/>
      <c r="AW380" s="8"/>
      <c r="AX380" s="8"/>
      <c r="AY380" s="8"/>
      <c r="AZ380" s="8"/>
      <c r="BA380" s="8"/>
      <c r="BB380" s="8"/>
      <c r="BC380" s="8"/>
    </row>
    <row r="381" spans="1:55" x14ac:dyDescent="0.25">
      <c r="A381" s="46">
        <v>76.3</v>
      </c>
      <c r="B381" s="48" t="b">
        <v>1</v>
      </c>
      <c r="U381" s="37"/>
      <c r="V381" s="37"/>
      <c r="W381" s="9"/>
      <c r="X381" s="8"/>
      <c r="Y381" s="8"/>
      <c r="Z381" s="8"/>
      <c r="AA381" s="8"/>
      <c r="AB381" s="8"/>
      <c r="AC381" s="8"/>
      <c r="AD381" s="8"/>
      <c r="AE381" s="8"/>
      <c r="AG381" s="37"/>
      <c r="AH381" s="37"/>
      <c r="AI381" s="9"/>
      <c r="AJ381" s="8"/>
      <c r="AK381" s="8"/>
      <c r="AL381" s="8"/>
      <c r="AM381" s="8"/>
      <c r="AN381" s="8"/>
      <c r="AO381" s="8"/>
      <c r="AP381" s="8"/>
      <c r="AQ381" s="8"/>
      <c r="AS381" s="37"/>
      <c r="AT381" s="37"/>
      <c r="AU381" s="9"/>
      <c r="AV381" s="8"/>
      <c r="AW381" s="8"/>
      <c r="AX381" s="8"/>
      <c r="AY381" s="8"/>
      <c r="AZ381" s="8"/>
      <c r="BA381" s="8"/>
      <c r="BB381" s="8"/>
      <c r="BC381" s="8"/>
    </row>
    <row r="382" spans="1:55" x14ac:dyDescent="0.25">
      <c r="A382" s="46">
        <v>76.2</v>
      </c>
      <c r="B382" s="48" t="b">
        <v>1</v>
      </c>
      <c r="U382" s="37"/>
      <c r="V382" s="37"/>
      <c r="W382" s="9"/>
      <c r="X382" s="8"/>
      <c r="Y382" s="8"/>
      <c r="Z382" s="8"/>
      <c r="AA382" s="8"/>
      <c r="AB382" s="8"/>
      <c r="AC382" s="8"/>
      <c r="AD382" s="8"/>
      <c r="AE382" s="8"/>
      <c r="AG382" s="37"/>
      <c r="AH382" s="37"/>
      <c r="AI382" s="9"/>
      <c r="AJ382" s="8"/>
      <c r="AK382" s="8"/>
      <c r="AL382" s="8"/>
      <c r="AM382" s="8"/>
      <c r="AN382" s="8"/>
      <c r="AO382" s="8"/>
      <c r="AP382" s="8"/>
      <c r="AQ382" s="8"/>
      <c r="AS382" s="37"/>
      <c r="AT382" s="37"/>
      <c r="AU382" s="9"/>
      <c r="AV382" s="8"/>
      <c r="AW382" s="8"/>
      <c r="AX382" s="8"/>
      <c r="AY382" s="8"/>
      <c r="AZ382" s="8"/>
      <c r="BA382" s="8"/>
      <c r="BB382" s="8"/>
      <c r="BC382" s="8"/>
    </row>
    <row r="383" spans="1:55" x14ac:dyDescent="0.25">
      <c r="A383" s="46">
        <v>76.400000000000006</v>
      </c>
      <c r="B383" s="48" t="b">
        <v>1</v>
      </c>
      <c r="U383" s="37"/>
      <c r="V383" s="37"/>
      <c r="W383" s="9"/>
      <c r="X383" s="8"/>
      <c r="Y383" s="8"/>
      <c r="Z383" s="8"/>
      <c r="AA383" s="8"/>
      <c r="AB383" s="8"/>
      <c r="AC383" s="8"/>
      <c r="AD383" s="8"/>
      <c r="AE383" s="8"/>
      <c r="AG383" s="37"/>
      <c r="AH383" s="37"/>
      <c r="AI383" s="9"/>
      <c r="AJ383" s="8"/>
      <c r="AK383" s="8"/>
      <c r="AL383" s="8"/>
      <c r="AM383" s="8"/>
      <c r="AN383" s="8"/>
      <c r="AO383" s="8"/>
      <c r="AP383" s="8"/>
      <c r="AQ383" s="8"/>
      <c r="AS383" s="37"/>
      <c r="AT383" s="37"/>
      <c r="AU383" s="9"/>
      <c r="AV383" s="8"/>
      <c r="AW383" s="8"/>
      <c r="AX383" s="8"/>
      <c r="AY383" s="8"/>
      <c r="AZ383" s="8"/>
      <c r="BA383" s="8"/>
      <c r="BB383" s="8"/>
      <c r="BC383" s="8"/>
    </row>
    <row r="384" spans="1:55" x14ac:dyDescent="0.25">
      <c r="A384" s="46">
        <v>76</v>
      </c>
      <c r="B384" s="48" t="b">
        <v>1</v>
      </c>
      <c r="U384" s="37"/>
      <c r="V384" s="37"/>
      <c r="W384" s="9"/>
      <c r="X384" s="8"/>
      <c r="Y384" s="8"/>
      <c r="Z384" s="8"/>
      <c r="AA384" s="8"/>
      <c r="AB384" s="8"/>
      <c r="AC384" s="8"/>
      <c r="AD384" s="8"/>
      <c r="AE384" s="8"/>
      <c r="AG384" s="37"/>
      <c r="AH384" s="37"/>
      <c r="AI384" s="9"/>
      <c r="AJ384" s="8"/>
      <c r="AK384" s="8"/>
      <c r="AL384" s="8"/>
      <c r="AM384" s="8"/>
      <c r="AN384" s="8"/>
      <c r="AO384" s="8"/>
      <c r="AP384" s="8"/>
      <c r="AQ384" s="8"/>
      <c r="AS384" s="37"/>
      <c r="AT384" s="37"/>
      <c r="AU384" s="9"/>
      <c r="AV384" s="8"/>
      <c r="AW384" s="8"/>
      <c r="AX384" s="8"/>
      <c r="AY384" s="8"/>
      <c r="AZ384" s="8"/>
      <c r="BA384" s="8"/>
      <c r="BB384" s="8"/>
      <c r="BC384" s="8"/>
    </row>
    <row r="385" spans="1:55" x14ac:dyDescent="0.25">
      <c r="A385" s="46">
        <v>74.8</v>
      </c>
      <c r="B385" s="48" t="b">
        <v>1</v>
      </c>
      <c r="U385" s="37"/>
      <c r="V385" s="37"/>
      <c r="W385" s="9"/>
      <c r="X385" s="8"/>
      <c r="Y385" s="8"/>
      <c r="Z385" s="8"/>
      <c r="AA385" s="8"/>
      <c r="AB385" s="8"/>
      <c r="AC385" s="8"/>
      <c r="AD385" s="8"/>
      <c r="AE385" s="8"/>
      <c r="AG385" s="37"/>
      <c r="AH385" s="37"/>
      <c r="AI385" s="9"/>
      <c r="AJ385" s="8"/>
      <c r="AK385" s="8"/>
      <c r="AL385" s="8"/>
      <c r="AM385" s="8"/>
      <c r="AN385" s="8"/>
      <c r="AO385" s="8"/>
      <c r="AP385" s="8"/>
      <c r="AQ385" s="8"/>
      <c r="AS385" s="37"/>
      <c r="AT385" s="37"/>
      <c r="AU385" s="9"/>
      <c r="AV385" s="8"/>
      <c r="AW385" s="8"/>
      <c r="AX385" s="8"/>
      <c r="AY385" s="8"/>
      <c r="AZ385" s="8"/>
      <c r="BA385" s="8"/>
      <c r="BB385" s="8"/>
      <c r="BC385" s="8"/>
    </row>
    <row r="386" spans="1:55" x14ac:dyDescent="0.25">
      <c r="A386" s="46">
        <v>74.7</v>
      </c>
      <c r="B386" s="48" t="b">
        <v>1</v>
      </c>
      <c r="U386" s="37"/>
      <c r="V386" s="37"/>
      <c r="W386" s="9"/>
      <c r="X386" s="8"/>
      <c r="Y386" s="8"/>
      <c r="Z386" s="8"/>
      <c r="AA386" s="8"/>
      <c r="AB386" s="8"/>
      <c r="AC386" s="8"/>
      <c r="AD386" s="8"/>
      <c r="AE386" s="8"/>
      <c r="AG386" s="37"/>
      <c r="AH386" s="37"/>
      <c r="AI386" s="9"/>
      <c r="AJ386" s="8"/>
      <c r="AK386" s="8"/>
      <c r="AL386" s="8"/>
      <c r="AM386" s="8"/>
      <c r="AN386" s="8"/>
      <c r="AO386" s="8"/>
      <c r="AP386" s="8"/>
      <c r="AQ386" s="8"/>
      <c r="AS386" s="37"/>
      <c r="AT386" s="37"/>
      <c r="AU386" s="9"/>
      <c r="AV386" s="8"/>
      <c r="AW386" s="8"/>
      <c r="AX386" s="8"/>
      <c r="AY386" s="8"/>
      <c r="AZ386" s="8"/>
      <c r="BA386" s="8"/>
      <c r="BB386" s="8"/>
      <c r="BC386" s="8"/>
    </row>
    <row r="387" spans="1:55" x14ac:dyDescent="0.25">
      <c r="A387" s="46">
        <v>74.400000000000006</v>
      </c>
      <c r="B387" s="48" t="b">
        <v>1</v>
      </c>
      <c r="U387" s="37"/>
      <c r="V387" s="37"/>
      <c r="W387" s="9"/>
      <c r="X387" s="8"/>
      <c r="Y387" s="8"/>
      <c r="Z387" s="8"/>
      <c r="AA387" s="8"/>
      <c r="AB387" s="8"/>
      <c r="AC387" s="8"/>
      <c r="AD387" s="8"/>
      <c r="AE387" s="8"/>
      <c r="AG387" s="37"/>
      <c r="AH387" s="37"/>
      <c r="AI387" s="9"/>
      <c r="AJ387" s="8"/>
      <c r="AK387" s="8"/>
      <c r="AL387" s="8"/>
      <c r="AM387" s="8"/>
      <c r="AN387" s="8"/>
      <c r="AO387" s="8"/>
      <c r="AP387" s="8"/>
      <c r="AQ387" s="8"/>
      <c r="AS387" s="37"/>
      <c r="AT387" s="37"/>
      <c r="AU387" s="9"/>
      <c r="AV387" s="8"/>
      <c r="AW387" s="8"/>
      <c r="AX387" s="8"/>
      <c r="AY387" s="8"/>
      <c r="AZ387" s="8"/>
      <c r="BA387" s="8"/>
      <c r="BB387" s="8"/>
      <c r="BC387" s="8"/>
    </row>
    <row r="388" spans="1:55" x14ac:dyDescent="0.25">
      <c r="A388" s="46">
        <v>74.5</v>
      </c>
      <c r="B388" s="48" t="b">
        <v>1</v>
      </c>
      <c r="U388" s="37"/>
      <c r="V388" s="37"/>
      <c r="W388" s="9"/>
      <c r="X388" s="8"/>
      <c r="Y388" s="8"/>
      <c r="Z388" s="8"/>
      <c r="AA388" s="8"/>
      <c r="AB388" s="8"/>
      <c r="AC388" s="8"/>
      <c r="AD388" s="8"/>
      <c r="AE388" s="8"/>
      <c r="AG388" s="37"/>
      <c r="AH388" s="37"/>
      <c r="AI388" s="9"/>
      <c r="AJ388" s="8"/>
      <c r="AK388" s="8"/>
      <c r="AL388" s="8"/>
      <c r="AM388" s="8"/>
      <c r="AN388" s="8"/>
      <c r="AO388" s="8"/>
      <c r="AP388" s="8"/>
      <c r="AQ388" s="8"/>
      <c r="AS388" s="37"/>
      <c r="AT388" s="37"/>
      <c r="AU388" s="9"/>
      <c r="AV388" s="8"/>
      <c r="AW388" s="8"/>
      <c r="AX388" s="8"/>
      <c r="AY388" s="8"/>
      <c r="AZ388" s="8"/>
      <c r="BA388" s="8"/>
      <c r="BB388" s="8"/>
      <c r="BC388" s="8"/>
    </row>
    <row r="389" spans="1:55" x14ac:dyDescent="0.25">
      <c r="A389" s="46">
        <v>74.3</v>
      </c>
      <c r="B389" s="48" t="b">
        <v>1</v>
      </c>
      <c r="U389" s="37"/>
      <c r="V389" s="37"/>
      <c r="W389" s="9"/>
      <c r="X389" s="8"/>
      <c r="Y389" s="8"/>
      <c r="Z389" s="8"/>
      <c r="AA389" s="8"/>
      <c r="AB389" s="8"/>
      <c r="AC389" s="8"/>
      <c r="AD389" s="8"/>
      <c r="AE389" s="8"/>
      <c r="AG389" s="37"/>
      <c r="AH389" s="37"/>
      <c r="AI389" s="9"/>
      <c r="AJ389" s="8"/>
      <c r="AK389" s="8"/>
      <c r="AL389" s="8"/>
      <c r="AM389" s="8"/>
      <c r="AN389" s="8"/>
      <c r="AO389" s="8"/>
      <c r="AP389" s="8"/>
      <c r="AQ389" s="8"/>
      <c r="AS389" s="37"/>
      <c r="AT389" s="37"/>
      <c r="AU389" s="9"/>
      <c r="AV389" s="8"/>
      <c r="AW389" s="8"/>
      <c r="AX389" s="8"/>
      <c r="AY389" s="8"/>
      <c r="AZ389" s="8"/>
      <c r="BA389" s="8"/>
      <c r="BB389" s="8"/>
      <c r="BC389" s="8"/>
    </row>
    <row r="390" spans="1:55" x14ac:dyDescent="0.25">
      <c r="A390" s="46">
        <v>74.099999999999994</v>
      </c>
      <c r="B390" s="48" t="b">
        <v>1</v>
      </c>
      <c r="U390" s="37"/>
      <c r="V390" s="37"/>
      <c r="W390" s="9"/>
      <c r="X390" s="8"/>
      <c r="Y390" s="8"/>
      <c r="Z390" s="8"/>
      <c r="AA390" s="8"/>
      <c r="AB390" s="8"/>
      <c r="AC390" s="8"/>
      <c r="AD390" s="8"/>
      <c r="AE390" s="8"/>
      <c r="AG390" s="37"/>
      <c r="AH390" s="37"/>
      <c r="AI390" s="9"/>
      <c r="AJ390" s="8"/>
      <c r="AK390" s="8"/>
      <c r="AL390" s="8"/>
      <c r="AM390" s="8"/>
      <c r="AN390" s="8"/>
      <c r="AO390" s="8"/>
      <c r="AP390" s="8"/>
      <c r="AQ390" s="8"/>
      <c r="AS390" s="37"/>
      <c r="AT390" s="37"/>
      <c r="AU390" s="9"/>
      <c r="AV390" s="8"/>
      <c r="AW390" s="8"/>
      <c r="AX390" s="8"/>
      <c r="AY390" s="8"/>
      <c r="AZ390" s="8"/>
      <c r="BA390" s="8"/>
      <c r="BB390" s="8"/>
      <c r="BC390" s="8"/>
    </row>
    <row r="391" spans="1:55" x14ac:dyDescent="0.25">
      <c r="A391" s="46">
        <v>73.900000000000006</v>
      </c>
      <c r="B391" s="48" t="b">
        <v>1</v>
      </c>
      <c r="U391" s="37"/>
      <c r="V391" s="37"/>
      <c r="W391" s="9"/>
      <c r="X391" s="8"/>
      <c r="Y391" s="8"/>
      <c r="Z391" s="8"/>
      <c r="AA391" s="8"/>
      <c r="AB391" s="8"/>
      <c r="AC391" s="8"/>
      <c r="AD391" s="8"/>
      <c r="AE391" s="8"/>
      <c r="AG391" s="37"/>
      <c r="AH391" s="37"/>
      <c r="AI391" s="9"/>
      <c r="AJ391" s="8"/>
      <c r="AK391" s="8"/>
      <c r="AL391" s="8"/>
      <c r="AM391" s="8"/>
      <c r="AN391" s="8"/>
      <c r="AO391" s="8"/>
      <c r="AP391" s="8"/>
      <c r="AQ391" s="8"/>
      <c r="AS391" s="37"/>
      <c r="AT391" s="37"/>
      <c r="AU391" s="9"/>
      <c r="AV391" s="8"/>
      <c r="AW391" s="8"/>
      <c r="AX391" s="8"/>
      <c r="AY391" s="8"/>
      <c r="AZ391" s="8"/>
      <c r="BA391" s="8"/>
      <c r="BB391" s="8"/>
      <c r="BC391" s="8"/>
    </row>
    <row r="392" spans="1:55" x14ac:dyDescent="0.25">
      <c r="A392" s="46">
        <v>73.7</v>
      </c>
      <c r="B392" s="48" t="b">
        <v>1</v>
      </c>
      <c r="U392" s="37"/>
      <c r="V392" s="37"/>
      <c r="W392" s="9"/>
      <c r="X392" s="8"/>
      <c r="Y392" s="8"/>
      <c r="Z392" s="8"/>
      <c r="AA392" s="8"/>
      <c r="AB392" s="8"/>
      <c r="AC392" s="8"/>
      <c r="AD392" s="8"/>
      <c r="AE392" s="8"/>
      <c r="AG392" s="37"/>
      <c r="AH392" s="37"/>
      <c r="AI392" s="9"/>
      <c r="AJ392" s="8"/>
      <c r="AK392" s="8"/>
      <c r="AL392" s="8"/>
      <c r="AM392" s="8"/>
      <c r="AN392" s="8"/>
      <c r="AO392" s="8"/>
      <c r="AP392" s="8"/>
      <c r="AQ392" s="8"/>
      <c r="AS392" s="37"/>
      <c r="AT392" s="37"/>
      <c r="AU392" s="9"/>
      <c r="AV392" s="8"/>
      <c r="AW392" s="8"/>
      <c r="AX392" s="8"/>
      <c r="AY392" s="8"/>
      <c r="AZ392" s="8"/>
      <c r="BA392" s="8"/>
      <c r="BB392" s="8"/>
      <c r="BC392" s="8"/>
    </row>
    <row r="393" spans="1:55" x14ac:dyDescent="0.25">
      <c r="A393" s="46">
        <v>73.400000000000006</v>
      </c>
      <c r="B393" s="48" t="b">
        <v>1</v>
      </c>
      <c r="U393" s="37"/>
      <c r="V393" s="37"/>
      <c r="W393" s="9"/>
      <c r="X393" s="8"/>
      <c r="Y393" s="8"/>
      <c r="Z393" s="8"/>
      <c r="AA393" s="8"/>
      <c r="AB393" s="8"/>
      <c r="AC393" s="8"/>
      <c r="AD393" s="8"/>
      <c r="AE393" s="8"/>
      <c r="AG393" s="37"/>
      <c r="AH393" s="37"/>
      <c r="AI393" s="9"/>
      <c r="AJ393" s="8"/>
      <c r="AK393" s="8"/>
      <c r="AL393" s="8"/>
      <c r="AM393" s="8"/>
      <c r="AN393" s="8"/>
      <c r="AO393" s="8"/>
      <c r="AP393" s="8"/>
      <c r="AQ393" s="8"/>
      <c r="AS393" s="37"/>
      <c r="AT393" s="37"/>
      <c r="AU393" s="9"/>
      <c r="AV393" s="8"/>
      <c r="AW393" s="8"/>
      <c r="AX393" s="8"/>
      <c r="AY393" s="8"/>
      <c r="AZ393" s="8"/>
      <c r="BA393" s="8"/>
      <c r="BB393" s="8"/>
      <c r="BC393" s="8"/>
    </row>
    <row r="394" spans="1:55" x14ac:dyDescent="0.25">
      <c r="A394" s="46">
        <v>73.2</v>
      </c>
      <c r="B394" s="48" t="b">
        <v>1</v>
      </c>
      <c r="U394" s="37"/>
      <c r="V394" s="37"/>
      <c r="W394" s="9"/>
      <c r="X394" s="8"/>
      <c r="Y394" s="8"/>
      <c r="Z394" s="8"/>
      <c r="AA394" s="8"/>
      <c r="AB394" s="8"/>
      <c r="AC394" s="8"/>
      <c r="AD394" s="8"/>
      <c r="AE394" s="8"/>
      <c r="AG394" s="37"/>
      <c r="AH394" s="37"/>
      <c r="AI394" s="9"/>
      <c r="AJ394" s="8"/>
      <c r="AK394" s="8"/>
      <c r="AL394" s="8"/>
      <c r="AM394" s="8"/>
      <c r="AN394" s="8"/>
      <c r="AO394" s="8"/>
      <c r="AP394" s="8"/>
      <c r="AQ394" s="8"/>
      <c r="AS394" s="37"/>
      <c r="AT394" s="37"/>
      <c r="AU394" s="9"/>
      <c r="AV394" s="8"/>
      <c r="AW394" s="8"/>
      <c r="AX394" s="8"/>
      <c r="AY394" s="8"/>
      <c r="AZ394" s="8"/>
      <c r="BA394" s="8"/>
      <c r="BB394" s="8"/>
      <c r="BC394" s="8"/>
    </row>
    <row r="395" spans="1:55" x14ac:dyDescent="0.25">
      <c r="A395" s="46">
        <v>72.900000000000006</v>
      </c>
      <c r="B395" s="48" t="b">
        <v>1</v>
      </c>
      <c r="U395" s="37"/>
      <c r="V395" s="37"/>
      <c r="W395" s="9"/>
      <c r="X395" s="8"/>
      <c r="Y395" s="8"/>
      <c r="Z395" s="8"/>
      <c r="AA395" s="8"/>
      <c r="AB395" s="8"/>
      <c r="AC395" s="8"/>
      <c r="AD395" s="8"/>
      <c r="AE395" s="8"/>
      <c r="AG395" s="37"/>
      <c r="AH395" s="37"/>
      <c r="AI395" s="9"/>
      <c r="AJ395" s="8"/>
      <c r="AK395" s="8"/>
      <c r="AL395" s="8"/>
      <c r="AM395" s="8"/>
      <c r="AN395" s="8"/>
      <c r="AO395" s="8"/>
      <c r="AP395" s="8"/>
      <c r="AQ395" s="8"/>
      <c r="AS395" s="37"/>
      <c r="AT395" s="37"/>
      <c r="AU395" s="9"/>
      <c r="AV395" s="8"/>
      <c r="AW395" s="8"/>
      <c r="AX395" s="8"/>
      <c r="AY395" s="8"/>
      <c r="AZ395" s="8"/>
      <c r="BA395" s="8"/>
      <c r="BB395" s="8"/>
      <c r="BC395" s="8"/>
    </row>
    <row r="396" spans="1:55" x14ac:dyDescent="0.25">
      <c r="A396" s="46">
        <v>72.599999999999994</v>
      </c>
      <c r="B396" s="48" t="b">
        <v>1</v>
      </c>
      <c r="U396" s="37"/>
      <c r="V396" s="37"/>
      <c r="W396" s="9"/>
      <c r="X396" s="8"/>
      <c r="Y396" s="8"/>
      <c r="Z396" s="8"/>
      <c r="AA396" s="8"/>
      <c r="AB396" s="8"/>
      <c r="AC396" s="8"/>
      <c r="AD396" s="8"/>
      <c r="AE396" s="8"/>
      <c r="AG396" s="37"/>
      <c r="AH396" s="37"/>
      <c r="AI396" s="9"/>
      <c r="AJ396" s="8"/>
      <c r="AK396" s="8"/>
      <c r="AL396" s="8"/>
      <c r="AM396" s="8"/>
      <c r="AN396" s="8"/>
      <c r="AO396" s="8"/>
      <c r="AP396" s="8"/>
      <c r="AQ396" s="8"/>
      <c r="AS396" s="37"/>
      <c r="AT396" s="37"/>
      <c r="AU396" s="9"/>
      <c r="AV396" s="8"/>
      <c r="AW396" s="8"/>
      <c r="AX396" s="8"/>
      <c r="AY396" s="8"/>
      <c r="AZ396" s="8"/>
      <c r="BA396" s="8"/>
      <c r="BB396" s="8"/>
      <c r="BC396" s="8"/>
    </row>
    <row r="397" spans="1:55" x14ac:dyDescent="0.25">
      <c r="A397" s="46">
        <v>72.2</v>
      </c>
      <c r="B397" s="48" t="b">
        <v>1</v>
      </c>
      <c r="U397" s="37"/>
      <c r="V397" s="37"/>
      <c r="W397" s="9"/>
      <c r="X397" s="8"/>
      <c r="Y397" s="8"/>
      <c r="Z397" s="8"/>
      <c r="AA397" s="8"/>
      <c r="AB397" s="8"/>
      <c r="AC397" s="8"/>
      <c r="AD397" s="8"/>
      <c r="AE397" s="8"/>
      <c r="AG397" s="37"/>
      <c r="AH397" s="37"/>
      <c r="AI397" s="9"/>
      <c r="AJ397" s="8"/>
      <c r="AK397" s="8"/>
      <c r="AL397" s="8"/>
      <c r="AM397" s="8"/>
      <c r="AN397" s="8"/>
      <c r="AO397" s="8"/>
      <c r="AP397" s="8"/>
      <c r="AQ397" s="8"/>
      <c r="AS397" s="37"/>
      <c r="AT397" s="37"/>
      <c r="AU397" s="9"/>
      <c r="AV397" s="8"/>
      <c r="AW397" s="8"/>
      <c r="AX397" s="8"/>
      <c r="AY397" s="8"/>
      <c r="AZ397" s="8"/>
      <c r="BA397" s="8"/>
      <c r="BB397" s="8"/>
      <c r="BC397" s="8"/>
    </row>
    <row r="398" spans="1:55" x14ac:dyDescent="0.25">
      <c r="A398" s="46">
        <v>72.099999999999994</v>
      </c>
      <c r="B398" s="48" t="b">
        <v>1</v>
      </c>
      <c r="U398" s="37"/>
      <c r="V398" s="37"/>
      <c r="W398" s="9"/>
      <c r="X398" s="8"/>
      <c r="Y398" s="8"/>
      <c r="Z398" s="8"/>
      <c r="AA398" s="8"/>
      <c r="AB398" s="8"/>
      <c r="AC398" s="8"/>
      <c r="AD398" s="8"/>
      <c r="AE398" s="8"/>
      <c r="AG398" s="37"/>
      <c r="AH398" s="37"/>
      <c r="AI398" s="9"/>
      <c r="AJ398" s="8"/>
      <c r="AK398" s="8"/>
      <c r="AL398" s="8"/>
      <c r="AM398" s="8"/>
      <c r="AN398" s="8"/>
      <c r="AO398" s="8"/>
      <c r="AP398" s="8"/>
      <c r="AQ398" s="8"/>
      <c r="AS398" s="37"/>
      <c r="AT398" s="37"/>
      <c r="AU398" s="9"/>
      <c r="AV398" s="8"/>
      <c r="AW398" s="8"/>
      <c r="AX398" s="8"/>
      <c r="AY398" s="8"/>
      <c r="AZ398" s="8"/>
      <c r="BA398" s="8"/>
      <c r="BB398" s="8"/>
      <c r="BC398" s="8"/>
    </row>
    <row r="399" spans="1:55" x14ac:dyDescent="0.25">
      <c r="A399" s="46">
        <v>72.2</v>
      </c>
      <c r="B399" s="48" t="b">
        <v>1</v>
      </c>
      <c r="U399" s="37"/>
      <c r="V399" s="37"/>
      <c r="W399" s="9"/>
      <c r="X399" s="8"/>
      <c r="Y399" s="8"/>
      <c r="Z399" s="8"/>
      <c r="AA399" s="8"/>
      <c r="AB399" s="8"/>
      <c r="AC399" s="8"/>
      <c r="AD399" s="8"/>
      <c r="AE399" s="8"/>
      <c r="AG399" s="37"/>
      <c r="AH399" s="37"/>
      <c r="AI399" s="9"/>
      <c r="AJ399" s="8"/>
      <c r="AK399" s="8"/>
      <c r="AL399" s="8"/>
      <c r="AM399" s="8"/>
      <c r="AN399" s="8"/>
      <c r="AO399" s="8"/>
      <c r="AP399" s="8"/>
      <c r="AQ399" s="8"/>
      <c r="AS399" s="37"/>
      <c r="AT399" s="37"/>
      <c r="AU399" s="9"/>
      <c r="AV399" s="8"/>
      <c r="AW399" s="8"/>
      <c r="AX399" s="8"/>
      <c r="AY399" s="8"/>
      <c r="AZ399" s="8"/>
      <c r="BA399" s="8"/>
      <c r="BB399" s="8"/>
      <c r="BC399" s="8"/>
    </row>
    <row r="400" spans="1:55" x14ac:dyDescent="0.25">
      <c r="A400" s="46">
        <v>72</v>
      </c>
      <c r="B400" s="48" t="b">
        <v>1</v>
      </c>
      <c r="U400" s="37"/>
      <c r="V400" s="37"/>
      <c r="W400" s="9"/>
      <c r="X400" s="8"/>
      <c r="Y400" s="8"/>
      <c r="Z400" s="8"/>
      <c r="AA400" s="8"/>
      <c r="AB400" s="8"/>
      <c r="AC400" s="8"/>
      <c r="AD400" s="8"/>
      <c r="AE400" s="8"/>
      <c r="AG400" s="37"/>
      <c r="AH400" s="37"/>
      <c r="AI400" s="9"/>
      <c r="AJ400" s="8"/>
      <c r="AK400" s="8"/>
      <c r="AL400" s="8"/>
      <c r="AM400" s="8"/>
      <c r="AN400" s="8"/>
      <c r="AO400" s="8"/>
      <c r="AP400" s="8"/>
      <c r="AQ400" s="8"/>
      <c r="AS400" s="37"/>
      <c r="AT400" s="37"/>
      <c r="AU400" s="9"/>
      <c r="AV400" s="8"/>
      <c r="AW400" s="8"/>
      <c r="AX400" s="8"/>
      <c r="AY400" s="8"/>
      <c r="AZ400" s="8"/>
      <c r="BA400" s="8"/>
      <c r="BB400" s="8"/>
      <c r="BC400" s="8"/>
    </row>
    <row r="401" spans="1:55" x14ac:dyDescent="0.25">
      <c r="A401" s="46">
        <v>71.8</v>
      </c>
      <c r="B401" s="48" t="b">
        <v>1</v>
      </c>
      <c r="U401" s="37"/>
      <c r="V401" s="37"/>
      <c r="W401" s="9"/>
      <c r="X401" s="8"/>
      <c r="Y401" s="8"/>
      <c r="Z401" s="8"/>
      <c r="AA401" s="8"/>
      <c r="AB401" s="8"/>
      <c r="AC401" s="8"/>
      <c r="AD401" s="8"/>
      <c r="AE401" s="8"/>
      <c r="AG401" s="37"/>
      <c r="AH401" s="37"/>
      <c r="AI401" s="9"/>
      <c r="AJ401" s="8"/>
      <c r="AK401" s="8"/>
      <c r="AL401" s="8"/>
      <c r="AM401" s="8"/>
      <c r="AN401" s="8"/>
      <c r="AO401" s="8"/>
      <c r="AP401" s="8"/>
      <c r="AQ401" s="8"/>
      <c r="AS401" s="37"/>
      <c r="AT401" s="37"/>
      <c r="AU401" s="9"/>
      <c r="AV401" s="8"/>
      <c r="AW401" s="8"/>
      <c r="AX401" s="8"/>
      <c r="AY401" s="8"/>
      <c r="AZ401" s="8"/>
      <c r="BA401" s="8"/>
      <c r="BB401" s="8"/>
      <c r="BC401" s="8"/>
    </row>
    <row r="402" spans="1:55" x14ac:dyDescent="0.25">
      <c r="A402" s="46">
        <v>71.599999999999994</v>
      </c>
      <c r="B402" s="48" t="b">
        <v>1</v>
      </c>
      <c r="U402" s="37"/>
      <c r="V402" s="37"/>
      <c r="W402" s="9"/>
      <c r="X402" s="8"/>
      <c r="Y402" s="8"/>
      <c r="Z402" s="8"/>
      <c r="AA402" s="8"/>
      <c r="AB402" s="8"/>
      <c r="AC402" s="8"/>
      <c r="AD402" s="8"/>
      <c r="AE402" s="8"/>
      <c r="AG402" s="37"/>
      <c r="AH402" s="37"/>
      <c r="AI402" s="9"/>
      <c r="AJ402" s="8"/>
      <c r="AK402" s="8"/>
      <c r="AL402" s="8"/>
      <c r="AM402" s="8"/>
      <c r="AN402" s="8"/>
      <c r="AO402" s="8"/>
      <c r="AP402" s="8"/>
      <c r="AQ402" s="8"/>
      <c r="AS402" s="37"/>
      <c r="AT402" s="37"/>
      <c r="AU402" s="9"/>
      <c r="AV402" s="8"/>
      <c r="AW402" s="8"/>
      <c r="AX402" s="8"/>
      <c r="AY402" s="8"/>
      <c r="AZ402" s="8"/>
      <c r="BA402" s="8"/>
      <c r="BB402" s="8"/>
      <c r="BC402" s="8"/>
    </row>
    <row r="403" spans="1:55" x14ac:dyDescent="0.25">
      <c r="A403" s="46">
        <v>71.099999999999994</v>
      </c>
      <c r="B403" s="48" t="b">
        <v>1</v>
      </c>
      <c r="U403" s="37"/>
      <c r="V403" s="37"/>
      <c r="W403" s="9"/>
      <c r="X403" s="8"/>
      <c r="Y403" s="8"/>
      <c r="Z403" s="8"/>
      <c r="AA403" s="8"/>
      <c r="AB403" s="8"/>
      <c r="AC403" s="8"/>
      <c r="AD403" s="8"/>
      <c r="AE403" s="8"/>
      <c r="AG403" s="37"/>
      <c r="AH403" s="37"/>
      <c r="AI403" s="9"/>
      <c r="AJ403" s="8"/>
      <c r="AK403" s="8"/>
      <c r="AL403" s="8"/>
      <c r="AM403" s="8"/>
      <c r="AN403" s="8"/>
      <c r="AO403" s="8"/>
      <c r="AP403" s="8"/>
      <c r="AQ403" s="8"/>
      <c r="AS403" s="37"/>
      <c r="AT403" s="37"/>
      <c r="AU403" s="9"/>
      <c r="AV403" s="8"/>
      <c r="AW403" s="8"/>
      <c r="AX403" s="8"/>
      <c r="AY403" s="8"/>
      <c r="AZ403" s="8"/>
      <c r="BA403" s="8"/>
      <c r="BB403" s="8"/>
      <c r="BC403" s="8"/>
    </row>
    <row r="404" spans="1:55" x14ac:dyDescent="0.25">
      <c r="A404" s="46">
        <v>59.9</v>
      </c>
      <c r="B404" s="48" t="b">
        <v>1</v>
      </c>
      <c r="U404" s="37"/>
      <c r="V404" s="37"/>
      <c r="W404" s="9"/>
      <c r="X404" s="8"/>
      <c r="Y404" s="8"/>
      <c r="Z404" s="8"/>
      <c r="AA404" s="8"/>
      <c r="AB404" s="8"/>
      <c r="AC404" s="8"/>
      <c r="AD404" s="8"/>
      <c r="AE404" s="8"/>
      <c r="AG404" s="37"/>
      <c r="AH404" s="37"/>
      <c r="AI404" s="9"/>
      <c r="AJ404" s="8"/>
      <c r="AK404" s="8"/>
      <c r="AL404" s="8"/>
      <c r="AM404" s="8"/>
      <c r="AN404" s="8"/>
      <c r="AO404" s="8"/>
      <c r="AP404" s="8"/>
      <c r="AQ404" s="8"/>
      <c r="AS404" s="37"/>
      <c r="AT404" s="37"/>
      <c r="AU404" s="9"/>
      <c r="AV404" s="8"/>
      <c r="AW404" s="8"/>
      <c r="AX404" s="8"/>
      <c r="AY404" s="8"/>
      <c r="AZ404" s="8"/>
      <c r="BA404" s="8"/>
      <c r="BB404" s="8"/>
      <c r="BC404" s="8"/>
    </row>
    <row r="405" spans="1:55" x14ac:dyDescent="0.25">
      <c r="A405" s="46">
        <v>59.3</v>
      </c>
      <c r="B405" s="48" t="b">
        <v>1</v>
      </c>
      <c r="U405" s="37"/>
      <c r="V405" s="37"/>
      <c r="W405" s="9"/>
      <c r="X405" s="8"/>
      <c r="Y405" s="8"/>
      <c r="Z405" s="8"/>
      <c r="AA405" s="8"/>
      <c r="AB405" s="8"/>
      <c r="AC405" s="8"/>
      <c r="AD405" s="8"/>
      <c r="AE405" s="8"/>
      <c r="AG405" s="37"/>
      <c r="AH405" s="37"/>
      <c r="AI405" s="9"/>
      <c r="AJ405" s="8"/>
      <c r="AK405" s="8"/>
      <c r="AL405" s="8"/>
      <c r="AM405" s="8"/>
      <c r="AN405" s="8"/>
      <c r="AO405" s="8"/>
      <c r="AP405" s="8"/>
      <c r="AQ405" s="8"/>
      <c r="AS405" s="37"/>
      <c r="AT405" s="37"/>
      <c r="AU405" s="9"/>
      <c r="AV405" s="8"/>
      <c r="AW405" s="8"/>
      <c r="AX405" s="8"/>
      <c r="AY405" s="8"/>
      <c r="AZ405" s="8"/>
      <c r="BA405" s="8"/>
      <c r="BB405" s="8"/>
      <c r="BC405" s="8"/>
    </row>
    <row r="406" spans="1:55" x14ac:dyDescent="0.25">
      <c r="A406" s="46">
        <v>59</v>
      </c>
      <c r="B406" s="48" t="b">
        <v>1</v>
      </c>
      <c r="U406" s="37"/>
      <c r="V406" s="37"/>
      <c r="W406" s="9"/>
      <c r="X406" s="8"/>
      <c r="Y406" s="8"/>
      <c r="Z406" s="8"/>
      <c r="AA406" s="8"/>
      <c r="AB406" s="8"/>
      <c r="AC406" s="8"/>
      <c r="AD406" s="8"/>
      <c r="AE406" s="8"/>
      <c r="AG406" s="37"/>
      <c r="AH406" s="37"/>
      <c r="AI406" s="9"/>
      <c r="AJ406" s="8"/>
      <c r="AK406" s="8"/>
      <c r="AL406" s="8"/>
      <c r="AM406" s="8"/>
      <c r="AN406" s="8"/>
      <c r="AO406" s="8"/>
      <c r="AP406" s="8"/>
      <c r="AQ406" s="8"/>
      <c r="AS406" s="37"/>
      <c r="AT406" s="37"/>
      <c r="AU406" s="9"/>
      <c r="AV406" s="8"/>
      <c r="AW406" s="8"/>
      <c r="AX406" s="8"/>
      <c r="AY406" s="8"/>
      <c r="AZ406" s="8"/>
      <c r="BA406" s="8"/>
      <c r="BB406" s="8"/>
      <c r="BC406" s="8"/>
    </row>
    <row r="407" spans="1:55" x14ac:dyDescent="0.25">
      <c r="A407" s="46">
        <v>58.6</v>
      </c>
      <c r="B407" s="48" t="b">
        <v>1</v>
      </c>
      <c r="U407" s="37"/>
      <c r="V407" s="37"/>
      <c r="W407" s="9"/>
      <c r="X407" s="8"/>
      <c r="Y407" s="8"/>
      <c r="Z407" s="8"/>
      <c r="AA407" s="8"/>
      <c r="AB407" s="8"/>
      <c r="AC407" s="8"/>
      <c r="AD407" s="8"/>
      <c r="AE407" s="8"/>
      <c r="AG407" s="37"/>
      <c r="AH407" s="37"/>
      <c r="AI407" s="9"/>
      <c r="AJ407" s="8"/>
      <c r="AK407" s="8"/>
      <c r="AL407" s="8"/>
      <c r="AM407" s="8"/>
      <c r="AN407" s="8"/>
      <c r="AO407" s="8"/>
      <c r="AP407" s="8"/>
      <c r="AQ407" s="8"/>
      <c r="AS407" s="37"/>
      <c r="AT407" s="37"/>
      <c r="AU407" s="9"/>
      <c r="AV407" s="8"/>
      <c r="AW407" s="8"/>
      <c r="AX407" s="8"/>
      <c r="AY407" s="8"/>
      <c r="AZ407" s="8"/>
      <c r="BA407" s="8"/>
      <c r="BB407" s="8"/>
      <c r="BC407" s="8"/>
    </row>
    <row r="408" spans="1:55" x14ac:dyDescent="0.25">
      <c r="A408" s="46">
        <v>58.1</v>
      </c>
      <c r="B408" s="48" t="b">
        <v>1</v>
      </c>
      <c r="U408" s="37"/>
      <c r="V408" s="37"/>
      <c r="W408" s="9"/>
      <c r="X408" s="8"/>
      <c r="Y408" s="8"/>
      <c r="Z408" s="8"/>
      <c r="AA408" s="8"/>
      <c r="AB408" s="8"/>
      <c r="AC408" s="8"/>
      <c r="AD408" s="8"/>
      <c r="AE408" s="8"/>
      <c r="AG408" s="37"/>
      <c r="AH408" s="37"/>
      <c r="AI408" s="9"/>
      <c r="AJ408" s="8"/>
      <c r="AK408" s="8"/>
      <c r="AL408" s="8"/>
      <c r="AM408" s="8"/>
      <c r="AN408" s="8"/>
      <c r="AO408" s="8"/>
      <c r="AP408" s="8"/>
      <c r="AQ408" s="8"/>
      <c r="AS408" s="37"/>
      <c r="AT408" s="37"/>
      <c r="AU408" s="9"/>
      <c r="AV408" s="8"/>
      <c r="AW408" s="8"/>
      <c r="AX408" s="8"/>
      <c r="AY408" s="8"/>
      <c r="AZ408" s="8"/>
      <c r="BA408" s="8"/>
      <c r="BB408" s="8"/>
      <c r="BC408" s="8"/>
    </row>
    <row r="409" spans="1:55" x14ac:dyDescent="0.25">
      <c r="A409" s="46">
        <v>57.5</v>
      </c>
      <c r="B409" s="48" t="b">
        <v>1</v>
      </c>
      <c r="U409" s="37"/>
      <c r="V409" s="37"/>
      <c r="W409" s="9"/>
      <c r="X409" s="8"/>
      <c r="Y409" s="8"/>
      <c r="Z409" s="8"/>
      <c r="AA409" s="8"/>
      <c r="AB409" s="8"/>
      <c r="AC409" s="8"/>
      <c r="AD409" s="8"/>
      <c r="AE409" s="8"/>
      <c r="AG409" s="37"/>
      <c r="AH409" s="37"/>
      <c r="AI409" s="9"/>
      <c r="AJ409" s="8"/>
      <c r="AK409" s="8"/>
      <c r="AL409" s="8"/>
      <c r="AM409" s="8"/>
      <c r="AN409" s="8"/>
      <c r="AO409" s="8"/>
      <c r="AP409" s="8"/>
      <c r="AQ409" s="8"/>
      <c r="AS409" s="37"/>
      <c r="AT409" s="37"/>
      <c r="AU409" s="9"/>
      <c r="AV409" s="8"/>
      <c r="AW409" s="8"/>
      <c r="AX409" s="8"/>
      <c r="AY409" s="8"/>
      <c r="AZ409" s="8"/>
      <c r="BA409" s="8"/>
      <c r="BB409" s="8"/>
      <c r="BC409" s="8"/>
    </row>
    <row r="410" spans="1:55" x14ac:dyDescent="0.25">
      <c r="A410" s="46">
        <v>56.9</v>
      </c>
      <c r="B410" s="48" t="b">
        <v>1</v>
      </c>
      <c r="U410" s="37"/>
      <c r="V410" s="37"/>
      <c r="W410" s="9"/>
      <c r="X410" s="8"/>
      <c r="Y410" s="8"/>
      <c r="Z410" s="8"/>
      <c r="AA410" s="8"/>
      <c r="AB410" s="8"/>
      <c r="AC410" s="8"/>
      <c r="AD410" s="8"/>
      <c r="AE410" s="8"/>
      <c r="AG410" s="37"/>
      <c r="AH410" s="37"/>
      <c r="AI410" s="9"/>
      <c r="AJ410" s="8"/>
      <c r="AK410" s="8"/>
      <c r="AL410" s="8"/>
      <c r="AM410" s="8"/>
      <c r="AN410" s="8"/>
      <c r="AO410" s="8"/>
      <c r="AP410" s="8"/>
      <c r="AQ410" s="8"/>
      <c r="AS410" s="37"/>
      <c r="AT410" s="37"/>
      <c r="AU410" s="9"/>
      <c r="AV410" s="8"/>
      <c r="AW410" s="8"/>
      <c r="AX410" s="8"/>
      <c r="AY410" s="8"/>
      <c r="AZ410" s="8"/>
      <c r="BA410" s="8"/>
      <c r="BB410" s="8"/>
      <c r="BC410" s="8"/>
    </row>
    <row r="411" spans="1:55" x14ac:dyDescent="0.25">
      <c r="A411" s="46">
        <v>56.1</v>
      </c>
      <c r="B411" s="48" t="b">
        <v>1</v>
      </c>
      <c r="U411" s="37"/>
      <c r="V411" s="37"/>
      <c r="W411" s="9"/>
      <c r="X411" s="8"/>
      <c r="Y411" s="8"/>
      <c r="Z411" s="8"/>
      <c r="AA411" s="8"/>
      <c r="AB411" s="8"/>
      <c r="AC411" s="8"/>
      <c r="AD411" s="8"/>
      <c r="AE411" s="8"/>
      <c r="AG411" s="37"/>
      <c r="AH411" s="37"/>
      <c r="AI411" s="9"/>
      <c r="AJ411" s="8"/>
      <c r="AK411" s="8"/>
      <c r="AL411" s="8"/>
      <c r="AM411" s="8"/>
      <c r="AN411" s="8"/>
      <c r="AO411" s="8"/>
      <c r="AP411" s="8"/>
      <c r="AQ411" s="8"/>
      <c r="AS411" s="37"/>
      <c r="AT411" s="37"/>
      <c r="AU411" s="9"/>
      <c r="AV411" s="8"/>
      <c r="AW411" s="8"/>
      <c r="AX411" s="8"/>
      <c r="AY411" s="8"/>
      <c r="AZ411" s="8"/>
      <c r="BA411" s="8"/>
      <c r="BB411" s="8"/>
      <c r="BC411" s="8"/>
    </row>
    <row r="412" spans="1:55" x14ac:dyDescent="0.25">
      <c r="A412" s="46">
        <v>55.3</v>
      </c>
      <c r="B412" s="48" t="b">
        <v>1</v>
      </c>
      <c r="U412" s="37"/>
      <c r="V412" s="37"/>
      <c r="W412" s="9"/>
      <c r="X412" s="8"/>
      <c r="Y412" s="8"/>
      <c r="Z412" s="8"/>
      <c r="AA412" s="8"/>
      <c r="AB412" s="8"/>
      <c r="AC412" s="8"/>
      <c r="AD412" s="8"/>
      <c r="AE412" s="8"/>
      <c r="AG412" s="37"/>
      <c r="AH412" s="37"/>
      <c r="AI412" s="9"/>
      <c r="AJ412" s="8"/>
      <c r="AK412" s="8"/>
      <c r="AL412" s="8"/>
      <c r="AM412" s="8"/>
      <c r="AN412" s="8"/>
      <c r="AO412" s="8"/>
      <c r="AP412" s="8"/>
      <c r="AQ412" s="8"/>
      <c r="AS412" s="37"/>
      <c r="AT412" s="37"/>
      <c r="AU412" s="9"/>
      <c r="AV412" s="8"/>
      <c r="AW412" s="8"/>
      <c r="AX412" s="8"/>
      <c r="AY412" s="8"/>
      <c r="AZ412" s="8"/>
      <c r="BA412" s="8"/>
      <c r="BB412" s="8"/>
      <c r="BC412" s="8"/>
    </row>
    <row r="413" spans="1:55" x14ac:dyDescent="0.25">
      <c r="A413" s="46">
        <v>54.3</v>
      </c>
      <c r="B413" s="48" t="b">
        <v>1</v>
      </c>
      <c r="U413" s="37"/>
      <c r="V413" s="37"/>
      <c r="W413" s="9"/>
      <c r="X413" s="8"/>
      <c r="Y413" s="8"/>
      <c r="Z413" s="8"/>
      <c r="AA413" s="8"/>
      <c r="AB413" s="8"/>
      <c r="AC413" s="8"/>
      <c r="AD413" s="8"/>
      <c r="AE413" s="8"/>
      <c r="AG413" s="37"/>
      <c r="AH413" s="37"/>
      <c r="AI413" s="9"/>
      <c r="AJ413" s="8"/>
      <c r="AK413" s="8"/>
      <c r="AL413" s="8"/>
      <c r="AM413" s="8"/>
      <c r="AN413" s="8"/>
      <c r="AO413" s="8"/>
      <c r="AP413" s="8"/>
      <c r="AQ413" s="8"/>
      <c r="AS413" s="37"/>
      <c r="AT413" s="37"/>
      <c r="AU413" s="9"/>
      <c r="AV413" s="8"/>
      <c r="AW413" s="8"/>
      <c r="AX413" s="8"/>
      <c r="AY413" s="8"/>
      <c r="AZ413" s="8"/>
      <c r="BA413" s="8"/>
      <c r="BB413" s="8"/>
      <c r="BC413" s="8"/>
    </row>
    <row r="414" spans="1:55" x14ac:dyDescent="0.25">
      <c r="A414" s="46">
        <v>53.3</v>
      </c>
      <c r="B414" s="48" t="b">
        <v>1</v>
      </c>
      <c r="U414" s="37"/>
      <c r="V414" s="37"/>
      <c r="W414" s="9"/>
      <c r="X414" s="8"/>
      <c r="Y414" s="8"/>
      <c r="Z414" s="8"/>
      <c r="AA414" s="8"/>
      <c r="AB414" s="8"/>
      <c r="AC414" s="8"/>
      <c r="AD414" s="8"/>
      <c r="AE414" s="8"/>
      <c r="AG414" s="37"/>
      <c r="AH414" s="37"/>
      <c r="AI414" s="9"/>
      <c r="AJ414" s="8"/>
      <c r="AK414" s="8"/>
      <c r="AL414" s="8"/>
      <c r="AM414" s="8"/>
      <c r="AN414" s="8"/>
      <c r="AO414" s="8"/>
      <c r="AP414" s="8"/>
      <c r="AQ414" s="8"/>
      <c r="AS414" s="37"/>
      <c r="AT414" s="37"/>
      <c r="AU414" s="9"/>
      <c r="AV414" s="8"/>
      <c r="AW414" s="8"/>
      <c r="AX414" s="8"/>
      <c r="AY414" s="8"/>
      <c r="AZ414" s="8"/>
      <c r="BA414" s="8"/>
      <c r="BB414" s="8"/>
      <c r="BC414" s="8"/>
    </row>
    <row r="415" spans="1:55" x14ac:dyDescent="0.25">
      <c r="A415" s="46">
        <v>52.4</v>
      </c>
      <c r="B415" s="48" t="b">
        <v>1</v>
      </c>
      <c r="U415" s="37"/>
      <c r="V415" s="37"/>
      <c r="W415" s="9"/>
      <c r="X415" s="8"/>
      <c r="Y415" s="8"/>
      <c r="Z415" s="8"/>
      <c r="AA415" s="8"/>
      <c r="AB415" s="8"/>
      <c r="AC415" s="8"/>
      <c r="AD415" s="8"/>
      <c r="AE415" s="8"/>
      <c r="AG415" s="37"/>
      <c r="AH415" s="37"/>
      <c r="AI415" s="9"/>
      <c r="AJ415" s="8"/>
      <c r="AK415" s="8"/>
      <c r="AL415" s="8"/>
      <c r="AM415" s="8"/>
      <c r="AN415" s="8"/>
      <c r="AO415" s="8"/>
      <c r="AP415" s="8"/>
      <c r="AQ415" s="8"/>
      <c r="AS415" s="37"/>
      <c r="AT415" s="37"/>
      <c r="AU415" s="9"/>
      <c r="AV415" s="8"/>
      <c r="AW415" s="8"/>
      <c r="AX415" s="8"/>
      <c r="AY415" s="8"/>
      <c r="AZ415" s="8"/>
      <c r="BA415" s="8"/>
      <c r="BB415" s="8"/>
      <c r="BC415" s="8"/>
    </row>
    <row r="416" spans="1:55" x14ac:dyDescent="0.25">
      <c r="A416" s="46">
        <v>51.6</v>
      </c>
      <c r="B416" s="48" t="b">
        <v>1</v>
      </c>
      <c r="U416" s="37"/>
      <c r="V416" s="37"/>
      <c r="W416" s="9"/>
      <c r="X416" s="8"/>
      <c r="Y416" s="8"/>
      <c r="Z416" s="8"/>
      <c r="AA416" s="8"/>
      <c r="AB416" s="8"/>
      <c r="AC416" s="8"/>
      <c r="AD416" s="8"/>
      <c r="AE416" s="8"/>
      <c r="AG416" s="37"/>
      <c r="AH416" s="37"/>
      <c r="AI416" s="9"/>
      <c r="AJ416" s="8"/>
      <c r="AK416" s="8"/>
      <c r="AL416" s="8"/>
      <c r="AM416" s="8"/>
      <c r="AN416" s="8"/>
      <c r="AO416" s="8"/>
      <c r="AP416" s="8"/>
      <c r="AQ416" s="8"/>
      <c r="AS416" s="37"/>
      <c r="AT416" s="37"/>
      <c r="AU416" s="9"/>
      <c r="AV416" s="8"/>
      <c r="AW416" s="8"/>
      <c r="AX416" s="8"/>
      <c r="AY416" s="8"/>
      <c r="AZ416" s="8"/>
      <c r="BA416" s="8"/>
      <c r="BB416" s="8"/>
      <c r="BC416" s="8"/>
    </row>
    <row r="417" spans="1:55" x14ac:dyDescent="0.25">
      <c r="A417" s="46">
        <v>51</v>
      </c>
      <c r="B417" s="48" t="b">
        <v>1</v>
      </c>
      <c r="U417" s="37"/>
      <c r="V417" s="37"/>
      <c r="W417" s="9"/>
      <c r="X417" s="8"/>
      <c r="Y417" s="8"/>
      <c r="Z417" s="8"/>
      <c r="AA417" s="8"/>
      <c r="AB417" s="8"/>
      <c r="AC417" s="8"/>
      <c r="AD417" s="8"/>
      <c r="AE417" s="8"/>
      <c r="AG417" s="37"/>
      <c r="AH417" s="37"/>
      <c r="AI417" s="9"/>
      <c r="AJ417" s="8"/>
      <c r="AK417" s="8"/>
      <c r="AL417" s="8"/>
      <c r="AM417" s="8"/>
      <c r="AN417" s="8"/>
      <c r="AO417" s="8"/>
      <c r="AP417" s="8"/>
      <c r="AQ417" s="8"/>
      <c r="AS417" s="37"/>
      <c r="AT417" s="37"/>
      <c r="AU417" s="9"/>
      <c r="AV417" s="8"/>
      <c r="AW417" s="8"/>
      <c r="AX417" s="8"/>
      <c r="AY417" s="8"/>
      <c r="AZ417" s="8"/>
      <c r="BA417" s="8"/>
      <c r="BB417" s="8"/>
      <c r="BC417" s="8"/>
    </row>
    <row r="418" spans="1:55" x14ac:dyDescent="0.25">
      <c r="A418" s="46">
        <v>56</v>
      </c>
      <c r="B418" s="48" t="b">
        <v>1</v>
      </c>
      <c r="U418" s="37"/>
      <c r="V418" s="37"/>
      <c r="W418" s="9"/>
      <c r="X418" s="8"/>
      <c r="Y418" s="8"/>
      <c r="Z418" s="8"/>
      <c r="AA418" s="8"/>
      <c r="AB418" s="8"/>
      <c r="AC418" s="8"/>
      <c r="AD418" s="8"/>
      <c r="AE418" s="8"/>
      <c r="AG418" s="37"/>
      <c r="AH418" s="37"/>
      <c r="AI418" s="9"/>
      <c r="AJ418" s="8"/>
      <c r="AK418" s="8"/>
      <c r="AL418" s="8"/>
      <c r="AM418" s="8"/>
      <c r="AN418" s="8"/>
      <c r="AO418" s="8"/>
      <c r="AP418" s="8"/>
      <c r="AQ418" s="8"/>
      <c r="AS418" s="37"/>
      <c r="AT418" s="37"/>
      <c r="AU418" s="9"/>
      <c r="AV418" s="8"/>
      <c r="AW418" s="8"/>
      <c r="AX418" s="8"/>
      <c r="AY418" s="8"/>
      <c r="AZ418" s="8"/>
      <c r="BA418" s="8"/>
      <c r="BB418" s="8"/>
      <c r="BC418" s="8"/>
    </row>
    <row r="419" spans="1:55" x14ac:dyDescent="0.25">
      <c r="A419" s="46">
        <v>51</v>
      </c>
      <c r="B419" s="48" t="b">
        <v>1</v>
      </c>
      <c r="U419" s="37"/>
      <c r="V419" s="37"/>
      <c r="W419" s="9"/>
      <c r="X419" s="8"/>
      <c r="Y419" s="8"/>
      <c r="Z419" s="8"/>
      <c r="AA419" s="8"/>
      <c r="AB419" s="8"/>
      <c r="AC419" s="8"/>
      <c r="AD419" s="8"/>
      <c r="AE419" s="8"/>
      <c r="AG419" s="37"/>
      <c r="AH419" s="37"/>
      <c r="AI419" s="9"/>
      <c r="AJ419" s="8"/>
      <c r="AK419" s="8"/>
      <c r="AL419" s="8"/>
      <c r="AM419" s="8"/>
      <c r="AN419" s="8"/>
      <c r="AO419" s="8"/>
      <c r="AP419" s="8"/>
      <c r="AQ419" s="8"/>
      <c r="AS419" s="37"/>
      <c r="AT419" s="37"/>
      <c r="AU419" s="9"/>
      <c r="AV419" s="8"/>
      <c r="AW419" s="8"/>
      <c r="AX419" s="8"/>
      <c r="AY419" s="8"/>
      <c r="AZ419" s="8"/>
      <c r="BA419" s="8"/>
      <c r="BB419" s="8"/>
      <c r="BC419" s="8"/>
    </row>
    <row r="420" spans="1:55" x14ac:dyDescent="0.25">
      <c r="A420" s="46">
        <v>59.6</v>
      </c>
      <c r="B420" s="48" t="b">
        <v>1</v>
      </c>
      <c r="U420" s="37"/>
      <c r="V420" s="37"/>
      <c r="W420" s="9"/>
      <c r="X420" s="8"/>
      <c r="Y420" s="8"/>
      <c r="Z420" s="8"/>
      <c r="AA420" s="8"/>
      <c r="AB420" s="8"/>
      <c r="AC420" s="8"/>
      <c r="AD420" s="8"/>
      <c r="AE420" s="8"/>
      <c r="AG420" s="37"/>
      <c r="AH420" s="37"/>
      <c r="AI420" s="9"/>
      <c r="AJ420" s="8"/>
      <c r="AK420" s="8"/>
      <c r="AL420" s="8"/>
      <c r="AM420" s="8"/>
      <c r="AN420" s="8"/>
      <c r="AO420" s="8"/>
      <c r="AP420" s="8"/>
      <c r="AQ420" s="8"/>
      <c r="AS420" s="37"/>
      <c r="AT420" s="37"/>
      <c r="AU420" s="9"/>
      <c r="AV420" s="8"/>
      <c r="AW420" s="8"/>
      <c r="AX420" s="8"/>
      <c r="AY420" s="8"/>
      <c r="AZ420" s="8"/>
      <c r="BA420" s="8"/>
      <c r="BB420" s="8"/>
      <c r="BC420" s="8"/>
    </row>
    <row r="421" spans="1:55" x14ac:dyDescent="0.25">
      <c r="A421" s="46">
        <v>59.1</v>
      </c>
      <c r="B421" s="48" t="b">
        <v>1</v>
      </c>
      <c r="U421" s="37"/>
      <c r="V421" s="37"/>
      <c r="W421" s="9"/>
      <c r="X421" s="8"/>
      <c r="Y421" s="8"/>
      <c r="Z421" s="8"/>
      <c r="AA421" s="8"/>
      <c r="AB421" s="8"/>
      <c r="AC421" s="8"/>
      <c r="AD421" s="8"/>
      <c r="AE421" s="8"/>
      <c r="AG421" s="37"/>
      <c r="AH421" s="37"/>
      <c r="AI421" s="9"/>
      <c r="AJ421" s="8"/>
      <c r="AK421" s="8"/>
      <c r="AL421" s="8"/>
      <c r="AM421" s="8"/>
      <c r="AN421" s="8"/>
      <c r="AO421" s="8"/>
      <c r="AP421" s="8"/>
      <c r="AQ421" s="8"/>
      <c r="AS421" s="37"/>
      <c r="AT421" s="37"/>
      <c r="AU421" s="9"/>
      <c r="AV421" s="8"/>
      <c r="AW421" s="8"/>
      <c r="AX421" s="8"/>
      <c r="AY421" s="8"/>
      <c r="AZ421" s="8"/>
      <c r="BA421" s="8"/>
      <c r="BB421" s="8"/>
      <c r="BC421" s="8"/>
    </row>
    <row r="422" spans="1:55" x14ac:dyDescent="0.25">
      <c r="A422" s="46">
        <v>58.6</v>
      </c>
      <c r="B422" s="48" t="b">
        <v>1</v>
      </c>
      <c r="U422" s="37"/>
      <c r="V422" s="37"/>
      <c r="W422" s="9"/>
      <c r="X422" s="8"/>
      <c r="Y422" s="8"/>
      <c r="Z422" s="8"/>
      <c r="AA422" s="8"/>
      <c r="AB422" s="8"/>
      <c r="AC422" s="8"/>
      <c r="AD422" s="8"/>
      <c r="AE422" s="8"/>
      <c r="AG422" s="37"/>
      <c r="AH422" s="37"/>
      <c r="AI422" s="9"/>
      <c r="AJ422" s="8"/>
      <c r="AK422" s="8"/>
      <c r="AL422" s="8"/>
      <c r="AM422" s="8"/>
      <c r="AN422" s="8"/>
      <c r="AO422" s="8"/>
      <c r="AP422" s="8"/>
      <c r="AQ422" s="8"/>
      <c r="AS422" s="37"/>
      <c r="AT422" s="37"/>
      <c r="AU422" s="9"/>
      <c r="AV422" s="8"/>
      <c r="AW422" s="8"/>
      <c r="AX422" s="8"/>
      <c r="AY422" s="8"/>
      <c r="AZ422" s="8"/>
      <c r="BA422" s="8"/>
      <c r="BB422" s="8"/>
      <c r="BC422" s="8"/>
    </row>
    <row r="423" spans="1:55" x14ac:dyDescent="0.25">
      <c r="A423" s="46">
        <v>58</v>
      </c>
      <c r="B423" s="48" t="b">
        <v>1</v>
      </c>
      <c r="U423" s="37"/>
      <c r="V423" s="37"/>
      <c r="W423" s="9"/>
      <c r="X423" s="8"/>
      <c r="Y423" s="8"/>
      <c r="Z423" s="8"/>
      <c r="AA423" s="8"/>
      <c r="AB423" s="8"/>
      <c r="AC423" s="8"/>
      <c r="AD423" s="8"/>
      <c r="AE423" s="8"/>
      <c r="AG423" s="37"/>
      <c r="AH423" s="37"/>
      <c r="AI423" s="9"/>
      <c r="AJ423" s="8"/>
      <c r="AK423" s="8"/>
      <c r="AL423" s="8"/>
      <c r="AM423" s="8"/>
      <c r="AN423" s="8"/>
      <c r="AO423" s="8"/>
      <c r="AP423" s="8"/>
      <c r="AQ423" s="8"/>
      <c r="AS423" s="37"/>
      <c r="AT423" s="37"/>
      <c r="AU423" s="9"/>
      <c r="AV423" s="8"/>
      <c r="AW423" s="8"/>
      <c r="AX423" s="8"/>
      <c r="AY423" s="8"/>
      <c r="AZ423" s="8"/>
      <c r="BA423" s="8"/>
      <c r="BB423" s="8"/>
      <c r="BC423" s="8"/>
    </row>
    <row r="424" spans="1:55" x14ac:dyDescent="0.25">
      <c r="A424" s="46">
        <v>57.4</v>
      </c>
      <c r="B424" s="48" t="b">
        <v>1</v>
      </c>
      <c r="U424" s="37"/>
      <c r="V424" s="37"/>
      <c r="W424" s="9"/>
      <c r="X424" s="8"/>
      <c r="Y424" s="8"/>
      <c r="Z424" s="8"/>
      <c r="AA424" s="8"/>
      <c r="AB424" s="8"/>
      <c r="AC424" s="8"/>
      <c r="AD424" s="8"/>
      <c r="AE424" s="8"/>
      <c r="AG424" s="37"/>
      <c r="AH424" s="37"/>
      <c r="AI424" s="9"/>
      <c r="AJ424" s="8"/>
      <c r="AK424" s="8"/>
      <c r="AL424" s="8"/>
      <c r="AM424" s="8"/>
      <c r="AN424" s="8"/>
      <c r="AO424" s="8"/>
      <c r="AP424" s="8"/>
      <c r="AQ424" s="8"/>
      <c r="AS424" s="37"/>
      <c r="AT424" s="37"/>
      <c r="AU424" s="9"/>
      <c r="AV424" s="8"/>
      <c r="AW424" s="8"/>
      <c r="AX424" s="8"/>
      <c r="AY424" s="8"/>
      <c r="AZ424" s="8"/>
      <c r="BA424" s="8"/>
      <c r="BB424" s="8"/>
      <c r="BC424" s="8"/>
    </row>
    <row r="425" spans="1:55" x14ac:dyDescent="0.25">
      <c r="A425" s="46">
        <v>56.8</v>
      </c>
      <c r="B425" s="48" t="b">
        <v>1</v>
      </c>
      <c r="U425" s="37"/>
      <c r="V425" s="37"/>
      <c r="W425" s="9"/>
      <c r="X425" s="8"/>
      <c r="Y425" s="8"/>
      <c r="Z425" s="8"/>
      <c r="AA425" s="8"/>
      <c r="AB425" s="8"/>
      <c r="AC425" s="8"/>
      <c r="AD425" s="8"/>
      <c r="AE425" s="8"/>
      <c r="AG425" s="37"/>
      <c r="AH425" s="37"/>
      <c r="AI425" s="9"/>
      <c r="AJ425" s="8"/>
      <c r="AK425" s="8"/>
      <c r="AL425" s="8"/>
      <c r="AM425" s="8"/>
      <c r="AN425" s="8"/>
      <c r="AO425" s="8"/>
      <c r="AP425" s="8"/>
      <c r="AQ425" s="8"/>
      <c r="AS425" s="37"/>
      <c r="AT425" s="37"/>
      <c r="AU425" s="9"/>
      <c r="AV425" s="8"/>
      <c r="AW425" s="8"/>
      <c r="AX425" s="8"/>
      <c r="AY425" s="8"/>
      <c r="AZ425" s="8"/>
      <c r="BA425" s="8"/>
      <c r="BB425" s="8"/>
      <c r="BC425" s="8"/>
    </row>
    <row r="426" spans="1:55" x14ac:dyDescent="0.25">
      <c r="A426" s="46">
        <v>56.2</v>
      </c>
      <c r="B426" s="48" t="b">
        <v>1</v>
      </c>
      <c r="U426" s="37"/>
      <c r="V426" s="37"/>
      <c r="W426" s="9"/>
      <c r="X426" s="8"/>
      <c r="Y426" s="8"/>
      <c r="Z426" s="8"/>
      <c r="AA426" s="8"/>
      <c r="AB426" s="8"/>
      <c r="AC426" s="8"/>
      <c r="AD426" s="8"/>
      <c r="AE426" s="8"/>
      <c r="AG426" s="37"/>
      <c r="AH426" s="37"/>
      <c r="AI426" s="9"/>
      <c r="AJ426" s="8"/>
      <c r="AK426" s="8"/>
      <c r="AL426" s="8"/>
      <c r="AM426" s="8"/>
      <c r="AN426" s="8"/>
      <c r="AO426" s="8"/>
      <c r="AP426" s="8"/>
      <c r="AQ426" s="8"/>
      <c r="AS426" s="37"/>
      <c r="AT426" s="37"/>
      <c r="AU426" s="9"/>
      <c r="AV426" s="8"/>
      <c r="AW426" s="8"/>
      <c r="AX426" s="8"/>
      <c r="AY426" s="8"/>
      <c r="AZ426" s="8"/>
      <c r="BA426" s="8"/>
      <c r="BB426" s="8"/>
      <c r="BC426" s="8"/>
    </row>
    <row r="427" spans="1:55" x14ac:dyDescent="0.25">
      <c r="A427" s="46">
        <v>55.3</v>
      </c>
      <c r="B427" s="48" t="b">
        <v>1</v>
      </c>
      <c r="U427" s="37"/>
      <c r="V427" s="37"/>
      <c r="W427" s="9"/>
      <c r="X427" s="8"/>
      <c r="Y427" s="8"/>
      <c r="Z427" s="8"/>
      <c r="AA427" s="8"/>
      <c r="AB427" s="8"/>
      <c r="AC427" s="8"/>
      <c r="AD427" s="8"/>
      <c r="AE427" s="8"/>
      <c r="AG427" s="37"/>
      <c r="AH427" s="37"/>
      <c r="AI427" s="9"/>
      <c r="AJ427" s="8"/>
      <c r="AK427" s="8"/>
      <c r="AL427" s="8"/>
      <c r="AM427" s="8"/>
      <c r="AN427" s="8"/>
      <c r="AO427" s="8"/>
      <c r="AP427" s="8"/>
      <c r="AQ427" s="8"/>
      <c r="AS427" s="37"/>
      <c r="AT427" s="37"/>
      <c r="AU427" s="9"/>
      <c r="AV427" s="8"/>
      <c r="AW427" s="8"/>
      <c r="AX427" s="8"/>
      <c r="AY427" s="8"/>
      <c r="AZ427" s="8"/>
      <c r="BA427" s="8"/>
      <c r="BB427" s="8"/>
      <c r="BC427" s="8"/>
    </row>
    <row r="428" spans="1:55" x14ac:dyDescent="0.25">
      <c r="A428" s="46">
        <v>54.8</v>
      </c>
      <c r="B428" s="48" t="b">
        <v>1</v>
      </c>
      <c r="U428" s="37"/>
      <c r="V428" s="37"/>
      <c r="W428" s="9"/>
      <c r="X428" s="8"/>
      <c r="Y428" s="8"/>
      <c r="Z428" s="8"/>
      <c r="AA428" s="8"/>
      <c r="AB428" s="8"/>
      <c r="AC428" s="8"/>
      <c r="AD428" s="8"/>
      <c r="AE428" s="8"/>
      <c r="AG428" s="37"/>
      <c r="AH428" s="37"/>
      <c r="AI428" s="9"/>
      <c r="AJ428" s="8"/>
      <c r="AK428" s="8"/>
      <c r="AL428" s="8"/>
      <c r="AM428" s="8"/>
      <c r="AN428" s="8"/>
      <c r="AO428" s="8"/>
      <c r="AP428" s="8"/>
      <c r="AQ428" s="8"/>
      <c r="AS428" s="37"/>
      <c r="AT428" s="37"/>
      <c r="AU428" s="9"/>
      <c r="AV428" s="8"/>
      <c r="AW428" s="8"/>
      <c r="AX428" s="8"/>
      <c r="AY428" s="8"/>
      <c r="AZ428" s="8"/>
      <c r="BA428" s="8"/>
      <c r="BB428" s="8"/>
      <c r="BC428" s="8"/>
    </row>
    <row r="429" spans="1:55" x14ac:dyDescent="0.25">
      <c r="A429" s="46">
        <v>54.1</v>
      </c>
      <c r="B429" s="48" t="b">
        <v>1</v>
      </c>
      <c r="U429" s="37"/>
      <c r="V429" s="37"/>
      <c r="W429" s="9"/>
      <c r="X429" s="8"/>
      <c r="Y429" s="8"/>
      <c r="Z429" s="8"/>
      <c r="AA429" s="8"/>
      <c r="AB429" s="8"/>
      <c r="AC429" s="8"/>
      <c r="AD429" s="8"/>
      <c r="AE429" s="8"/>
      <c r="AG429" s="37"/>
      <c r="AH429" s="37"/>
      <c r="AI429" s="9"/>
      <c r="AJ429" s="8"/>
      <c r="AK429" s="8"/>
      <c r="AL429" s="8"/>
      <c r="AM429" s="8"/>
      <c r="AN429" s="8"/>
      <c r="AO429" s="8"/>
      <c r="AP429" s="8"/>
      <c r="AQ429" s="8"/>
      <c r="AS429" s="37"/>
      <c r="AT429" s="37"/>
      <c r="AU429" s="9"/>
      <c r="AV429" s="8"/>
      <c r="AW429" s="8"/>
      <c r="AX429" s="8"/>
      <c r="AY429" s="8"/>
      <c r="AZ429" s="8"/>
      <c r="BA429" s="8"/>
      <c r="BB429" s="8"/>
      <c r="BC429" s="8"/>
    </row>
    <row r="430" spans="1:55" x14ac:dyDescent="0.25">
      <c r="A430" s="46">
        <v>53.4</v>
      </c>
      <c r="B430" s="48" t="b">
        <v>1</v>
      </c>
      <c r="U430" s="37"/>
      <c r="V430" s="37"/>
      <c r="W430" s="9"/>
      <c r="X430" s="8"/>
      <c r="Y430" s="8"/>
      <c r="Z430" s="8"/>
      <c r="AA430" s="8"/>
      <c r="AB430" s="8"/>
      <c r="AC430" s="8"/>
      <c r="AD430" s="8"/>
      <c r="AE430" s="8"/>
      <c r="AG430" s="37"/>
      <c r="AH430" s="37"/>
      <c r="AI430" s="9"/>
      <c r="AJ430" s="8"/>
      <c r="AK430" s="8"/>
      <c r="AL430" s="8"/>
      <c r="AM430" s="8"/>
      <c r="AN430" s="8"/>
      <c r="AO430" s="8"/>
      <c r="AP430" s="8"/>
      <c r="AQ430" s="8"/>
      <c r="AS430" s="37"/>
      <c r="AT430" s="37"/>
      <c r="AU430" s="9"/>
      <c r="AV430" s="8"/>
      <c r="AW430" s="8"/>
      <c r="AX430" s="8"/>
      <c r="AY430" s="8"/>
      <c r="AZ430" s="8"/>
      <c r="BA430" s="8"/>
      <c r="BB430" s="8"/>
      <c r="BC430" s="8"/>
    </row>
    <row r="431" spans="1:55" x14ac:dyDescent="0.25">
      <c r="A431" s="46">
        <v>52.6</v>
      </c>
      <c r="B431" s="48" t="b">
        <v>1</v>
      </c>
      <c r="U431" s="37"/>
      <c r="V431" s="37"/>
      <c r="W431" s="9"/>
      <c r="X431" s="8"/>
      <c r="Y431" s="8"/>
      <c r="Z431" s="8"/>
      <c r="AA431" s="8"/>
      <c r="AB431" s="8"/>
      <c r="AC431" s="8"/>
      <c r="AD431" s="8"/>
      <c r="AE431" s="8"/>
      <c r="AG431" s="37"/>
      <c r="AH431" s="37"/>
      <c r="AI431" s="9"/>
      <c r="AJ431" s="8"/>
      <c r="AK431" s="8"/>
      <c r="AL431" s="8"/>
      <c r="AM431" s="8"/>
      <c r="AN431" s="8"/>
      <c r="AO431" s="8"/>
      <c r="AP431" s="8"/>
      <c r="AQ431" s="8"/>
      <c r="AS431" s="37"/>
      <c r="AT431" s="37"/>
      <c r="AU431" s="9"/>
      <c r="AV431" s="8"/>
      <c r="AW431" s="8"/>
      <c r="AX431" s="8"/>
      <c r="AY431" s="8"/>
      <c r="AZ431" s="8"/>
      <c r="BA431" s="8"/>
      <c r="BB431" s="8"/>
      <c r="BC431" s="8"/>
    </row>
    <row r="432" spans="1:55" x14ac:dyDescent="0.25">
      <c r="A432" s="46">
        <v>51.9</v>
      </c>
      <c r="B432" s="48" t="b">
        <v>1</v>
      </c>
      <c r="U432" s="37"/>
      <c r="V432" s="37"/>
      <c r="W432" s="9"/>
      <c r="X432" s="8"/>
      <c r="Y432" s="8"/>
      <c r="Z432" s="8"/>
      <c r="AA432" s="8"/>
      <c r="AB432" s="8"/>
      <c r="AC432" s="8"/>
      <c r="AD432" s="8"/>
      <c r="AE432" s="8"/>
      <c r="AG432" s="37"/>
      <c r="AH432" s="37"/>
      <c r="AI432" s="9"/>
      <c r="AJ432" s="8"/>
      <c r="AK432" s="8"/>
      <c r="AL432" s="8"/>
      <c r="AM432" s="8"/>
      <c r="AN432" s="8"/>
      <c r="AO432" s="8"/>
      <c r="AP432" s="8"/>
      <c r="AQ432" s="8"/>
      <c r="AS432" s="37"/>
      <c r="AT432" s="37"/>
      <c r="AU432" s="9"/>
      <c r="AV432" s="8"/>
      <c r="AW432" s="8"/>
      <c r="AX432" s="8"/>
      <c r="AY432" s="8"/>
      <c r="AZ432" s="8"/>
      <c r="BA432" s="8"/>
      <c r="BB432" s="8"/>
      <c r="BC432" s="8"/>
    </row>
    <row r="433" spans="1:55" x14ac:dyDescent="0.25">
      <c r="A433" s="46">
        <v>51.5</v>
      </c>
      <c r="B433" s="48" t="b">
        <v>1</v>
      </c>
      <c r="U433" s="37"/>
      <c r="V433" s="37"/>
      <c r="W433" s="9"/>
      <c r="X433" s="8"/>
      <c r="Y433" s="8"/>
      <c r="Z433" s="8"/>
      <c r="AA433" s="8"/>
      <c r="AB433" s="8"/>
      <c r="AC433" s="8"/>
      <c r="AD433" s="8"/>
      <c r="AE433" s="8"/>
      <c r="AG433" s="37"/>
      <c r="AH433" s="37"/>
      <c r="AI433" s="9"/>
      <c r="AJ433" s="8"/>
      <c r="AK433" s="8"/>
      <c r="AL433" s="8"/>
      <c r="AM433" s="8"/>
      <c r="AN433" s="8"/>
      <c r="AO433" s="8"/>
      <c r="AP433" s="8"/>
      <c r="AQ433" s="8"/>
      <c r="AS433" s="37"/>
      <c r="AT433" s="37"/>
      <c r="AU433" s="9"/>
      <c r="AV433" s="8"/>
      <c r="AW433" s="8"/>
      <c r="AX433" s="8"/>
      <c r="AY433" s="8"/>
      <c r="AZ433" s="8"/>
      <c r="BA433" s="8"/>
      <c r="BB433" s="8"/>
      <c r="BC433" s="8"/>
    </row>
    <row r="434" spans="1:55" x14ac:dyDescent="0.25">
      <c r="A434" s="46">
        <v>51.3</v>
      </c>
      <c r="B434" s="48" t="b">
        <v>1</v>
      </c>
      <c r="U434" s="37"/>
      <c r="V434" s="37"/>
      <c r="W434" s="9"/>
      <c r="X434" s="8"/>
      <c r="Y434" s="8"/>
      <c r="Z434" s="8"/>
      <c r="AA434" s="8"/>
      <c r="AB434" s="8"/>
      <c r="AC434" s="8"/>
      <c r="AD434" s="8"/>
      <c r="AE434" s="8"/>
      <c r="AG434" s="37"/>
      <c r="AH434" s="37"/>
      <c r="AI434" s="9"/>
      <c r="AJ434" s="8"/>
      <c r="AK434" s="8"/>
      <c r="AL434" s="8"/>
      <c r="AM434" s="8"/>
      <c r="AN434" s="8"/>
      <c r="AO434" s="8"/>
      <c r="AP434" s="8"/>
      <c r="AQ434" s="8"/>
      <c r="AS434" s="37"/>
      <c r="AT434" s="37"/>
      <c r="AU434" s="9"/>
      <c r="AV434" s="8"/>
      <c r="AW434" s="8"/>
      <c r="AX434" s="8"/>
      <c r="AY434" s="8"/>
      <c r="AZ434" s="8"/>
      <c r="BA434" s="8"/>
      <c r="BB434" s="8"/>
      <c r="BC434" s="8"/>
    </row>
    <row r="435" spans="1:55" x14ac:dyDescent="0.25">
      <c r="A435" s="46">
        <v>58</v>
      </c>
      <c r="B435" s="48" t="b">
        <v>1</v>
      </c>
      <c r="U435" s="37"/>
      <c r="V435" s="37"/>
      <c r="W435" s="9"/>
      <c r="X435" s="8"/>
      <c r="Y435" s="8"/>
      <c r="Z435" s="8"/>
      <c r="AA435" s="8"/>
      <c r="AB435" s="8"/>
      <c r="AC435" s="8"/>
      <c r="AD435" s="8"/>
      <c r="AE435" s="8"/>
      <c r="AG435" s="37"/>
      <c r="AH435" s="37"/>
      <c r="AI435" s="9"/>
      <c r="AJ435" s="8"/>
      <c r="AK435" s="8"/>
      <c r="AL435" s="8"/>
      <c r="AM435" s="8"/>
      <c r="AN435" s="8"/>
      <c r="AO435" s="8"/>
      <c r="AP435" s="8"/>
      <c r="AQ435" s="8"/>
      <c r="AS435" s="37"/>
      <c r="AT435" s="37"/>
      <c r="AU435" s="9"/>
      <c r="AV435" s="8"/>
      <c r="AW435" s="8"/>
      <c r="AX435" s="8"/>
      <c r="AY435" s="8"/>
      <c r="AZ435" s="8"/>
      <c r="BA435" s="8"/>
      <c r="BB435" s="8"/>
      <c r="BC435" s="8"/>
    </row>
    <row r="436" spans="1:55" x14ac:dyDescent="0.25">
      <c r="A436" s="46">
        <v>53.3</v>
      </c>
      <c r="B436" s="48" t="b">
        <v>1</v>
      </c>
      <c r="U436" s="37"/>
      <c r="V436" s="37"/>
      <c r="W436" s="9"/>
      <c r="X436" s="8"/>
      <c r="Y436" s="8"/>
      <c r="Z436" s="8"/>
      <c r="AA436" s="8"/>
      <c r="AB436" s="8"/>
      <c r="AC436" s="8"/>
      <c r="AD436" s="8"/>
      <c r="AE436" s="8"/>
      <c r="AG436" s="37"/>
      <c r="AH436" s="37"/>
      <c r="AI436" s="9"/>
      <c r="AJ436" s="8"/>
      <c r="AK436" s="8"/>
      <c r="AL436" s="8"/>
      <c r="AM436" s="8"/>
      <c r="AN436" s="8"/>
      <c r="AO436" s="8"/>
      <c r="AP436" s="8"/>
      <c r="AQ436" s="8"/>
      <c r="AS436" s="37"/>
      <c r="AT436" s="37"/>
      <c r="AU436" s="9"/>
      <c r="AV436" s="8"/>
      <c r="AW436" s="8"/>
      <c r="AX436" s="8"/>
      <c r="AY436" s="8"/>
      <c r="AZ436" s="8"/>
      <c r="BA436" s="8"/>
      <c r="BB436" s="8"/>
      <c r="BC436" s="8"/>
    </row>
    <row r="437" spans="1:55" x14ac:dyDescent="0.25">
      <c r="A437" s="46">
        <v>52.8</v>
      </c>
      <c r="B437" s="48" t="b">
        <v>1</v>
      </c>
      <c r="U437" s="37"/>
      <c r="V437" s="37"/>
      <c r="W437" s="9"/>
      <c r="X437" s="8"/>
      <c r="Y437" s="8"/>
      <c r="Z437" s="8"/>
      <c r="AA437" s="8"/>
      <c r="AB437" s="8"/>
      <c r="AC437" s="8"/>
      <c r="AD437" s="8"/>
      <c r="AE437" s="8"/>
      <c r="AG437" s="37"/>
      <c r="AH437" s="37"/>
      <c r="AI437" s="9"/>
      <c r="AJ437" s="8"/>
      <c r="AK437" s="8"/>
      <c r="AL437" s="8"/>
      <c r="AM437" s="8"/>
      <c r="AN437" s="8"/>
      <c r="AO437" s="8"/>
      <c r="AP437" s="8"/>
      <c r="AQ437" s="8"/>
      <c r="AS437" s="37"/>
      <c r="AT437" s="37"/>
      <c r="AU437" s="9"/>
      <c r="AV437" s="8"/>
      <c r="AW437" s="8"/>
      <c r="AX437" s="8"/>
      <c r="AY437" s="8"/>
      <c r="AZ437" s="8"/>
      <c r="BA437" s="8"/>
      <c r="BB437" s="8"/>
      <c r="BC437" s="8"/>
    </row>
    <row r="438" spans="1:55" x14ac:dyDescent="0.25">
      <c r="A438" s="46">
        <v>52.3</v>
      </c>
      <c r="B438" s="48" t="b">
        <v>1</v>
      </c>
      <c r="U438" s="37"/>
      <c r="V438" s="37"/>
      <c r="W438" s="9"/>
      <c r="X438" s="8"/>
      <c r="Y438" s="8"/>
      <c r="Z438" s="8"/>
      <c r="AA438" s="8"/>
      <c r="AB438" s="8"/>
      <c r="AC438" s="8"/>
      <c r="AD438" s="8"/>
      <c r="AE438" s="8"/>
      <c r="AG438" s="37"/>
      <c r="AH438" s="37"/>
      <c r="AI438" s="9"/>
      <c r="AJ438" s="8"/>
      <c r="AK438" s="8"/>
      <c r="AL438" s="8"/>
      <c r="AM438" s="8"/>
      <c r="AN438" s="8"/>
      <c r="AO438" s="8"/>
      <c r="AP438" s="8"/>
      <c r="AQ438" s="8"/>
      <c r="AS438" s="37"/>
      <c r="AT438" s="37"/>
      <c r="AU438" s="9"/>
      <c r="AV438" s="8"/>
      <c r="AW438" s="8"/>
      <c r="AX438" s="8"/>
      <c r="AY438" s="8"/>
      <c r="AZ438" s="8"/>
      <c r="BA438" s="8"/>
      <c r="BB438" s="8"/>
      <c r="BC438" s="8"/>
    </row>
    <row r="439" spans="1:55" x14ac:dyDescent="0.25">
      <c r="A439" s="46">
        <v>52</v>
      </c>
      <c r="B439" s="48" t="b">
        <v>1</v>
      </c>
      <c r="U439" s="37"/>
      <c r="V439" s="37"/>
      <c r="W439" s="9"/>
      <c r="X439" s="8"/>
      <c r="Y439" s="8"/>
      <c r="Z439" s="8"/>
      <c r="AA439" s="8"/>
      <c r="AB439" s="8"/>
      <c r="AC439" s="8"/>
      <c r="AD439" s="8"/>
      <c r="AE439" s="8"/>
      <c r="AG439" s="37"/>
      <c r="AH439" s="37"/>
      <c r="AI439" s="9"/>
      <c r="AJ439" s="8"/>
      <c r="AK439" s="8"/>
      <c r="AL439" s="8"/>
      <c r="AM439" s="8"/>
      <c r="AN439" s="8"/>
      <c r="AO439" s="8"/>
      <c r="AP439" s="8"/>
      <c r="AQ439" s="8"/>
      <c r="AS439" s="37"/>
      <c r="AT439" s="37"/>
      <c r="AU439" s="9"/>
      <c r="AV439" s="8"/>
      <c r="AW439" s="8"/>
      <c r="AX439" s="8"/>
      <c r="AY439" s="8"/>
      <c r="AZ439" s="8"/>
      <c r="BA439" s="8"/>
      <c r="BB439" s="8"/>
      <c r="BC439" s="8"/>
    </row>
    <row r="440" spans="1:55" x14ac:dyDescent="0.25">
      <c r="A440" s="46">
        <v>51.7</v>
      </c>
      <c r="B440" s="48" t="b">
        <v>1</v>
      </c>
      <c r="U440" s="37"/>
      <c r="V440" s="37"/>
      <c r="W440" s="9"/>
      <c r="X440" s="8"/>
      <c r="Y440" s="8"/>
      <c r="Z440" s="8"/>
      <c r="AA440" s="8"/>
      <c r="AB440" s="8"/>
      <c r="AC440" s="8"/>
      <c r="AD440" s="8"/>
      <c r="AE440" s="8"/>
      <c r="AG440" s="37"/>
      <c r="AH440" s="37"/>
      <c r="AI440" s="9"/>
      <c r="AJ440" s="8"/>
      <c r="AK440" s="8"/>
      <c r="AL440" s="8"/>
      <c r="AM440" s="8"/>
      <c r="AN440" s="8"/>
      <c r="AO440" s="8"/>
      <c r="AP440" s="8"/>
      <c r="AQ440" s="8"/>
      <c r="AS440" s="37"/>
      <c r="AT440" s="37"/>
      <c r="AU440" s="9"/>
      <c r="AV440" s="8"/>
      <c r="AW440" s="8"/>
      <c r="AX440" s="8"/>
      <c r="AY440" s="8"/>
      <c r="AZ440" s="8"/>
      <c r="BA440" s="8"/>
      <c r="BB440" s="8"/>
      <c r="BC440" s="8"/>
    </row>
    <row r="441" spans="1:55" x14ac:dyDescent="0.25">
      <c r="A441" s="46">
        <v>51.5</v>
      </c>
      <c r="B441" s="48" t="b">
        <v>1</v>
      </c>
      <c r="U441" s="37"/>
      <c r="V441" s="37"/>
      <c r="W441" s="9"/>
      <c r="X441" s="8"/>
      <c r="Y441" s="8"/>
      <c r="Z441" s="8"/>
      <c r="AA441" s="8"/>
      <c r="AB441" s="8"/>
      <c r="AC441" s="8"/>
      <c r="AD441" s="8"/>
      <c r="AE441" s="8"/>
      <c r="AG441" s="37"/>
      <c r="AH441" s="37"/>
      <c r="AI441" s="9"/>
      <c r="AJ441" s="8"/>
      <c r="AK441" s="8"/>
      <c r="AL441" s="8"/>
      <c r="AM441" s="8"/>
      <c r="AN441" s="8"/>
      <c r="AO441" s="8"/>
      <c r="AP441" s="8"/>
      <c r="AQ441" s="8"/>
      <c r="AS441" s="37"/>
      <c r="AT441" s="37"/>
      <c r="AU441" s="9"/>
      <c r="AV441" s="8"/>
      <c r="AW441" s="8"/>
      <c r="AX441" s="8"/>
      <c r="AY441" s="8"/>
      <c r="AZ441" s="8"/>
      <c r="BA441" s="8"/>
      <c r="BB441" s="8"/>
      <c r="BC441" s="8"/>
    </row>
    <row r="442" spans="1:55" x14ac:dyDescent="0.25">
      <c r="A442" s="46">
        <v>51</v>
      </c>
      <c r="B442" s="48" t="b">
        <v>1</v>
      </c>
      <c r="U442" s="37"/>
      <c r="V442" s="37"/>
      <c r="W442" s="9"/>
      <c r="X442" s="8"/>
      <c r="Y442" s="8"/>
      <c r="Z442" s="8"/>
      <c r="AA442" s="8"/>
      <c r="AB442" s="8"/>
      <c r="AC442" s="8"/>
      <c r="AD442" s="8"/>
      <c r="AE442" s="8"/>
      <c r="AG442" s="37"/>
      <c r="AH442" s="37"/>
      <c r="AI442" s="9"/>
      <c r="AJ442" s="8"/>
      <c r="AK442" s="8"/>
      <c r="AL442" s="8"/>
      <c r="AM442" s="8"/>
      <c r="AN442" s="8"/>
      <c r="AO442" s="8"/>
      <c r="AP442" s="8"/>
      <c r="AQ442" s="8"/>
      <c r="AS442" s="37"/>
      <c r="AT442" s="37"/>
      <c r="AU442" s="9"/>
      <c r="AV442" s="8"/>
      <c r="AW442" s="8"/>
      <c r="AX442" s="8"/>
      <c r="AY442" s="8"/>
      <c r="AZ442" s="8"/>
      <c r="BA442" s="8"/>
      <c r="BB442" s="8"/>
      <c r="BC442" s="8"/>
    </row>
    <row r="443" spans="1:55" x14ac:dyDescent="0.25">
      <c r="A443" s="46">
        <v>54</v>
      </c>
      <c r="B443" s="48" t="b">
        <v>1</v>
      </c>
      <c r="U443" s="37"/>
      <c r="V443" s="37"/>
      <c r="W443" s="9"/>
      <c r="X443" s="8"/>
      <c r="Y443" s="8"/>
      <c r="Z443" s="8"/>
      <c r="AA443" s="8"/>
      <c r="AB443" s="8"/>
      <c r="AC443" s="8"/>
      <c r="AD443" s="8"/>
      <c r="AE443" s="8"/>
      <c r="AG443" s="37"/>
      <c r="AH443" s="37"/>
      <c r="AI443" s="9"/>
      <c r="AJ443" s="8"/>
      <c r="AK443" s="8"/>
      <c r="AL443" s="8"/>
      <c r="AM443" s="8"/>
      <c r="AN443" s="8"/>
      <c r="AO443" s="8"/>
      <c r="AP443" s="8"/>
      <c r="AQ443" s="8"/>
      <c r="AS443" s="37"/>
      <c r="AT443" s="37"/>
      <c r="AU443" s="9"/>
      <c r="AV443" s="8"/>
      <c r="AW443" s="8"/>
      <c r="AX443" s="8"/>
      <c r="AY443" s="8"/>
      <c r="AZ443" s="8"/>
      <c r="BA443" s="8"/>
      <c r="BB443" s="8"/>
      <c r="BC443" s="8"/>
    </row>
    <row r="444" spans="1:55" x14ac:dyDescent="0.25">
      <c r="A444" s="46">
        <v>49.9</v>
      </c>
      <c r="B444" s="48" t="b">
        <v>1</v>
      </c>
      <c r="U444" s="37"/>
      <c r="V444" s="37"/>
      <c r="W444" s="9"/>
      <c r="X444" s="8"/>
      <c r="Y444" s="8"/>
      <c r="Z444" s="8"/>
      <c r="AA444" s="8"/>
      <c r="AB444" s="8"/>
      <c r="AC444" s="8"/>
      <c r="AD444" s="8"/>
      <c r="AE444" s="8"/>
      <c r="AG444" s="37"/>
      <c r="AH444" s="37"/>
      <c r="AI444" s="9"/>
      <c r="AJ444" s="8"/>
      <c r="AK444" s="8"/>
      <c r="AL444" s="8"/>
      <c r="AM444" s="8"/>
      <c r="AN444" s="8"/>
      <c r="AO444" s="8"/>
      <c r="AP444" s="8"/>
      <c r="AQ444" s="8"/>
      <c r="AS444" s="37"/>
      <c r="AT444" s="37"/>
      <c r="AU444" s="9"/>
      <c r="AV444" s="8"/>
      <c r="AW444" s="8"/>
      <c r="AX444" s="8"/>
      <c r="AY444" s="8"/>
      <c r="AZ444" s="8"/>
      <c r="BA444" s="8"/>
      <c r="BB444" s="8"/>
      <c r="BC444" s="8"/>
    </row>
    <row r="445" spans="1:55" x14ac:dyDescent="0.25">
      <c r="A445" s="46">
        <v>49.4</v>
      </c>
      <c r="B445" s="48" t="b">
        <v>1</v>
      </c>
      <c r="U445" s="37"/>
      <c r="V445" s="37"/>
      <c r="W445" s="9"/>
      <c r="X445" s="8"/>
      <c r="Y445" s="8"/>
      <c r="Z445" s="8"/>
      <c r="AA445" s="8"/>
      <c r="AB445" s="8"/>
      <c r="AC445" s="8"/>
      <c r="AD445" s="8"/>
      <c r="AE445" s="8"/>
      <c r="AG445" s="37"/>
      <c r="AH445" s="37"/>
      <c r="AI445" s="9"/>
      <c r="AJ445" s="8"/>
      <c r="AK445" s="8"/>
      <c r="AL445" s="8"/>
      <c r="AM445" s="8"/>
      <c r="AN445" s="8"/>
      <c r="AO445" s="8"/>
      <c r="AP445" s="8"/>
      <c r="AQ445" s="8"/>
      <c r="AS445" s="37"/>
      <c r="AT445" s="37"/>
      <c r="AU445" s="9"/>
      <c r="AV445" s="8"/>
      <c r="AW445" s="8"/>
      <c r="AX445" s="8"/>
      <c r="AY445" s="8"/>
      <c r="AZ445" s="8"/>
      <c r="BA445" s="8"/>
      <c r="BB445" s="8"/>
      <c r="BC445" s="8"/>
    </row>
    <row r="446" spans="1:55" x14ac:dyDescent="0.25">
      <c r="A446" s="46">
        <v>48.7</v>
      </c>
      <c r="B446" s="48" t="b">
        <v>1</v>
      </c>
      <c r="U446" s="37"/>
      <c r="V446" s="37"/>
      <c r="W446" s="9"/>
      <c r="X446" s="8"/>
      <c r="Y446" s="8"/>
      <c r="Z446" s="8"/>
      <c r="AA446" s="8"/>
      <c r="AB446" s="8"/>
      <c r="AC446" s="8"/>
      <c r="AD446" s="8"/>
      <c r="AE446" s="8"/>
      <c r="AG446" s="37"/>
      <c r="AH446" s="37"/>
      <c r="AI446" s="9"/>
      <c r="AJ446" s="8"/>
      <c r="AK446" s="8"/>
      <c r="AL446" s="8"/>
      <c r="AM446" s="8"/>
      <c r="AN446" s="8"/>
      <c r="AO446" s="8"/>
      <c r="AP446" s="8"/>
      <c r="AQ446" s="8"/>
      <c r="AS446" s="37"/>
      <c r="AT446" s="37"/>
      <c r="AU446" s="9"/>
      <c r="AV446" s="8"/>
      <c r="AW446" s="8"/>
      <c r="AX446" s="8"/>
      <c r="AY446" s="8"/>
      <c r="AZ446" s="8"/>
      <c r="BA446" s="8"/>
      <c r="BB446" s="8"/>
      <c r="BC446" s="8"/>
    </row>
    <row r="447" spans="1:55" x14ac:dyDescent="0.25">
      <c r="A447" s="46">
        <v>48.2</v>
      </c>
      <c r="B447" s="48" t="b">
        <v>1</v>
      </c>
      <c r="U447" s="37"/>
      <c r="V447" s="37"/>
      <c r="W447" s="9"/>
      <c r="X447" s="8"/>
      <c r="Y447" s="8"/>
      <c r="Z447" s="8"/>
      <c r="AA447" s="8"/>
      <c r="AB447" s="8"/>
      <c r="AC447" s="8"/>
      <c r="AD447" s="8"/>
      <c r="AE447" s="8"/>
      <c r="AG447" s="37"/>
      <c r="AH447" s="37"/>
      <c r="AI447" s="9"/>
      <c r="AJ447" s="8"/>
      <c r="AK447" s="8"/>
      <c r="AL447" s="8"/>
      <c r="AM447" s="8"/>
      <c r="AN447" s="8"/>
      <c r="AO447" s="8"/>
      <c r="AP447" s="8"/>
      <c r="AQ447" s="8"/>
      <c r="AS447" s="37"/>
      <c r="AT447" s="37"/>
      <c r="AU447" s="9"/>
      <c r="AV447" s="8"/>
      <c r="AW447" s="8"/>
      <c r="AX447" s="8"/>
      <c r="AY447" s="8"/>
      <c r="AZ447" s="8"/>
      <c r="BA447" s="8"/>
      <c r="BB447" s="8"/>
      <c r="BC447" s="8"/>
    </row>
    <row r="448" spans="1:55" x14ac:dyDescent="0.25">
      <c r="A448" s="46">
        <v>48</v>
      </c>
      <c r="B448" s="48" t="b">
        <v>1</v>
      </c>
      <c r="U448" s="37"/>
      <c r="V448" s="37"/>
      <c r="W448" s="9"/>
      <c r="X448" s="8"/>
      <c r="Y448" s="8"/>
      <c r="Z448" s="8"/>
      <c r="AA448" s="8"/>
      <c r="AB448" s="8"/>
      <c r="AC448" s="8"/>
      <c r="AD448" s="8"/>
      <c r="AE448" s="8"/>
      <c r="AG448" s="37"/>
      <c r="AH448" s="37"/>
      <c r="AI448" s="9"/>
      <c r="AJ448" s="8"/>
      <c r="AK448" s="8"/>
      <c r="AL448" s="8"/>
      <c r="AM448" s="8"/>
      <c r="AN448" s="8"/>
      <c r="AO448" s="8"/>
      <c r="AP448" s="8"/>
      <c r="AQ448" s="8"/>
      <c r="AS448" s="37"/>
      <c r="AT448" s="37"/>
      <c r="AU448" s="9"/>
      <c r="AV448" s="8"/>
      <c r="AW448" s="8"/>
      <c r="AX448" s="8"/>
      <c r="AY448" s="8"/>
      <c r="AZ448" s="8"/>
      <c r="BA448" s="8"/>
      <c r="BB448" s="8"/>
      <c r="BC448" s="8"/>
    </row>
    <row r="449" spans="1:55" x14ac:dyDescent="0.25">
      <c r="A449" s="46">
        <v>47.7</v>
      </c>
      <c r="B449" s="48" t="b">
        <v>1</v>
      </c>
      <c r="U449" s="37"/>
      <c r="V449" s="37"/>
      <c r="W449" s="9"/>
      <c r="X449" s="8"/>
      <c r="Y449" s="8"/>
      <c r="Z449" s="8"/>
      <c r="AA449" s="8"/>
      <c r="AB449" s="8"/>
      <c r="AC449" s="8"/>
      <c r="AD449" s="8"/>
      <c r="AE449" s="8"/>
      <c r="AG449" s="37"/>
      <c r="AH449" s="37"/>
      <c r="AI449" s="9"/>
      <c r="AJ449" s="8"/>
      <c r="AK449" s="8"/>
      <c r="AL449" s="8"/>
      <c r="AM449" s="8"/>
      <c r="AN449" s="8"/>
      <c r="AO449" s="8"/>
      <c r="AP449" s="8"/>
      <c r="AQ449" s="8"/>
      <c r="AS449" s="37"/>
      <c r="AT449" s="37"/>
      <c r="AU449" s="9"/>
      <c r="AV449" s="8"/>
      <c r="AW449" s="8"/>
      <c r="AX449" s="8"/>
      <c r="AY449" s="8"/>
      <c r="AZ449" s="8"/>
      <c r="BA449" s="8"/>
      <c r="BB449" s="8"/>
      <c r="BC449" s="8"/>
    </row>
    <row r="450" spans="1:55" x14ac:dyDescent="0.25">
      <c r="A450" s="46">
        <v>47.8</v>
      </c>
      <c r="B450" s="48" t="b">
        <v>1</v>
      </c>
      <c r="U450" s="37"/>
      <c r="V450" s="37"/>
      <c r="W450" s="9"/>
      <c r="X450" s="8"/>
      <c r="Y450" s="8"/>
      <c r="Z450" s="8"/>
      <c r="AA450" s="8"/>
      <c r="AB450" s="8"/>
      <c r="AC450" s="8"/>
      <c r="AD450" s="8"/>
      <c r="AE450" s="8"/>
      <c r="AG450" s="37"/>
      <c r="AH450" s="37"/>
      <c r="AI450" s="9"/>
      <c r="AJ450" s="8"/>
      <c r="AK450" s="8"/>
      <c r="AL450" s="8"/>
      <c r="AM450" s="8"/>
      <c r="AN450" s="8"/>
      <c r="AO450" s="8"/>
      <c r="AP450" s="8"/>
      <c r="AQ450" s="8"/>
      <c r="AS450" s="37"/>
      <c r="AT450" s="37"/>
      <c r="AU450" s="9"/>
      <c r="AV450" s="8"/>
      <c r="AW450" s="8"/>
      <c r="AX450" s="8"/>
      <c r="AY450" s="8"/>
      <c r="AZ450" s="8"/>
      <c r="BA450" s="8"/>
      <c r="BB450" s="8"/>
      <c r="BC450" s="8"/>
    </row>
    <row r="451" spans="1:55" x14ac:dyDescent="0.25">
      <c r="A451" s="46">
        <v>47.9</v>
      </c>
      <c r="B451" s="48" t="b">
        <v>1</v>
      </c>
      <c r="U451" s="37"/>
      <c r="V451" s="37"/>
      <c r="W451" s="9"/>
      <c r="X451" s="8"/>
      <c r="Y451" s="8"/>
      <c r="Z451" s="8"/>
      <c r="AA451" s="8"/>
      <c r="AB451" s="8"/>
      <c r="AC451" s="8"/>
      <c r="AD451" s="8"/>
      <c r="AE451" s="8"/>
      <c r="AG451" s="37"/>
      <c r="AH451" s="37"/>
      <c r="AI451" s="9"/>
      <c r="AJ451" s="8"/>
      <c r="AK451" s="8"/>
      <c r="AL451" s="8"/>
      <c r="AM451" s="8"/>
      <c r="AN451" s="8"/>
      <c r="AO451" s="8"/>
      <c r="AP451" s="8"/>
      <c r="AQ451" s="8"/>
      <c r="AS451" s="37"/>
      <c r="AT451" s="37"/>
      <c r="AU451" s="9"/>
      <c r="AV451" s="8"/>
      <c r="AW451" s="8"/>
      <c r="AX451" s="8"/>
      <c r="AY451" s="8"/>
      <c r="AZ451" s="8"/>
      <c r="BA451" s="8"/>
      <c r="BB451" s="8"/>
      <c r="BC451" s="8"/>
    </row>
    <row r="452" spans="1:55" x14ac:dyDescent="0.25">
      <c r="A452" s="46">
        <v>73.3</v>
      </c>
      <c r="B452" s="48" t="b">
        <v>1</v>
      </c>
      <c r="U452" s="37"/>
      <c r="V452" s="37"/>
      <c r="W452" s="9"/>
      <c r="X452" s="8"/>
      <c r="Y452" s="8"/>
      <c r="Z452" s="8"/>
      <c r="AA452" s="8"/>
      <c r="AB452" s="8"/>
      <c r="AC452" s="8"/>
      <c r="AD452" s="8"/>
      <c r="AE452" s="8"/>
      <c r="AG452" s="37"/>
      <c r="AH452" s="37"/>
      <c r="AI452" s="9"/>
      <c r="AJ452" s="8"/>
      <c r="AK452" s="8"/>
      <c r="AL452" s="8"/>
      <c r="AM452" s="8"/>
      <c r="AN452" s="8"/>
      <c r="AO452" s="8"/>
      <c r="AP452" s="8"/>
      <c r="AQ452" s="8"/>
      <c r="AS452" s="37"/>
      <c r="AT452" s="37"/>
      <c r="AU452" s="9"/>
      <c r="AV452" s="8"/>
      <c r="AW452" s="8"/>
      <c r="AX452" s="8"/>
      <c r="AY452" s="8"/>
      <c r="AZ452" s="8"/>
      <c r="BA452" s="8"/>
      <c r="BB452" s="8"/>
      <c r="BC452" s="8"/>
    </row>
    <row r="453" spans="1:55" x14ac:dyDescent="0.25">
      <c r="A453" s="46">
        <v>73</v>
      </c>
      <c r="B453" s="48" t="b">
        <v>1</v>
      </c>
      <c r="U453" s="37"/>
      <c r="V453" s="37"/>
      <c r="W453" s="9"/>
      <c r="X453" s="8"/>
      <c r="Y453" s="8"/>
      <c r="Z453" s="8"/>
      <c r="AA453" s="8"/>
      <c r="AB453" s="8"/>
      <c r="AC453" s="8"/>
      <c r="AD453" s="8"/>
      <c r="AE453" s="8"/>
      <c r="AG453" s="37"/>
      <c r="AH453" s="37"/>
      <c r="AI453" s="9"/>
      <c r="AJ453" s="8"/>
      <c r="AK453" s="8"/>
      <c r="AL453" s="8"/>
      <c r="AM453" s="8"/>
      <c r="AN453" s="8"/>
      <c r="AO453" s="8"/>
      <c r="AP453" s="8"/>
      <c r="AQ453" s="8"/>
      <c r="AS453" s="37"/>
      <c r="AT453" s="37"/>
      <c r="AU453" s="9"/>
      <c r="AV453" s="8"/>
      <c r="AW453" s="8"/>
      <c r="AX453" s="8"/>
      <c r="AY453" s="8"/>
      <c r="AZ453" s="8"/>
      <c r="BA453" s="8"/>
      <c r="BB453" s="8"/>
      <c r="BC453" s="8"/>
    </row>
    <row r="454" spans="1:55" x14ac:dyDescent="0.25">
      <c r="A454" s="46">
        <v>72.8</v>
      </c>
      <c r="B454" s="48" t="b">
        <v>1</v>
      </c>
      <c r="U454" s="37"/>
      <c r="V454" s="37"/>
      <c r="W454" s="9"/>
      <c r="X454" s="8"/>
      <c r="Y454" s="8"/>
      <c r="Z454" s="8"/>
      <c r="AA454" s="8"/>
      <c r="AB454" s="8"/>
      <c r="AC454" s="8"/>
      <c r="AD454" s="8"/>
      <c r="AE454" s="8"/>
      <c r="AG454" s="37"/>
      <c r="AH454" s="37"/>
      <c r="AI454" s="9"/>
      <c r="AJ454" s="8"/>
      <c r="AK454" s="8"/>
      <c r="AL454" s="8"/>
      <c r="AM454" s="8"/>
      <c r="AN454" s="8"/>
      <c r="AO454" s="8"/>
      <c r="AP454" s="8"/>
      <c r="AQ454" s="8"/>
      <c r="AS454" s="37"/>
      <c r="AT454" s="37"/>
      <c r="AU454" s="9"/>
      <c r="AV454" s="8"/>
      <c r="AW454" s="8"/>
      <c r="AX454" s="8"/>
      <c r="AY454" s="8"/>
      <c r="AZ454" s="8"/>
      <c r="BA454" s="8"/>
      <c r="BB454" s="8"/>
      <c r="BC454" s="8"/>
    </row>
    <row r="455" spans="1:55" x14ac:dyDescent="0.25">
      <c r="A455" s="46">
        <v>72.7</v>
      </c>
      <c r="B455" s="48" t="b">
        <v>1</v>
      </c>
      <c r="U455" s="37"/>
      <c r="V455" s="37"/>
      <c r="W455" s="9"/>
      <c r="X455" s="8"/>
      <c r="Y455" s="8"/>
      <c r="Z455" s="8"/>
      <c r="AA455" s="8"/>
      <c r="AB455" s="8"/>
      <c r="AC455" s="8"/>
      <c r="AD455" s="8"/>
      <c r="AE455" s="8"/>
      <c r="AG455" s="37"/>
      <c r="AH455" s="37"/>
      <c r="AI455" s="9"/>
      <c r="AJ455" s="8"/>
      <c r="AK455" s="8"/>
      <c r="AL455" s="8"/>
      <c r="AM455" s="8"/>
      <c r="AN455" s="8"/>
      <c r="AO455" s="8"/>
      <c r="AP455" s="8"/>
      <c r="AQ455" s="8"/>
      <c r="AS455" s="37"/>
      <c r="AT455" s="37"/>
      <c r="AU455" s="9"/>
      <c r="AV455" s="8"/>
      <c r="AW455" s="8"/>
      <c r="AX455" s="8"/>
      <c r="AY455" s="8"/>
      <c r="AZ455" s="8"/>
      <c r="BA455" s="8"/>
      <c r="BB455" s="8"/>
      <c r="BC455" s="8"/>
    </row>
    <row r="456" spans="1:55" x14ac:dyDescent="0.25">
      <c r="A456" s="46">
        <v>72.599999999999994</v>
      </c>
      <c r="B456" s="48" t="b">
        <v>1</v>
      </c>
      <c r="U456" s="37"/>
      <c r="V456" s="37"/>
      <c r="W456" s="9"/>
      <c r="X456" s="8"/>
      <c r="Y456" s="8"/>
      <c r="Z456" s="8"/>
      <c r="AA456" s="8"/>
      <c r="AB456" s="8"/>
      <c r="AC456" s="8"/>
      <c r="AD456" s="8"/>
      <c r="AE456" s="8"/>
      <c r="AG456" s="37"/>
      <c r="AH456" s="37"/>
      <c r="AI456" s="9"/>
      <c r="AJ456" s="8"/>
      <c r="AK456" s="8"/>
      <c r="AL456" s="8"/>
      <c r="AM456" s="8"/>
      <c r="AN456" s="8"/>
      <c r="AO456" s="8"/>
      <c r="AP456" s="8"/>
      <c r="AQ456" s="8"/>
      <c r="AS456" s="37"/>
      <c r="AT456" s="37"/>
      <c r="AU456" s="9"/>
      <c r="AV456" s="8"/>
      <c r="AW456" s="8"/>
      <c r="AX456" s="8"/>
      <c r="AY456" s="8"/>
      <c r="AZ456" s="8"/>
      <c r="BA456" s="8"/>
      <c r="BB456" s="8"/>
      <c r="BC456" s="8"/>
    </row>
    <row r="457" spans="1:55" x14ac:dyDescent="0.25">
      <c r="A457" s="46">
        <v>72.5</v>
      </c>
      <c r="B457" s="48" t="b">
        <v>1</v>
      </c>
      <c r="U457" s="37"/>
      <c r="V457" s="37"/>
      <c r="W457" s="9"/>
      <c r="X457" s="8"/>
      <c r="Y457" s="8"/>
      <c r="Z457" s="8"/>
      <c r="AA457" s="8"/>
      <c r="AB457" s="8"/>
      <c r="AC457" s="8"/>
      <c r="AD457" s="8"/>
      <c r="AE457" s="8"/>
      <c r="AG457" s="37"/>
      <c r="AH457" s="37"/>
      <c r="AI457" s="9"/>
      <c r="AJ457" s="8"/>
      <c r="AK457" s="8"/>
      <c r="AL457" s="8"/>
      <c r="AM457" s="8"/>
      <c r="AN457" s="8"/>
      <c r="AO457" s="8"/>
      <c r="AP457" s="8"/>
      <c r="AQ457" s="8"/>
      <c r="AS457" s="37"/>
      <c r="AT457" s="37"/>
      <c r="AU457" s="9"/>
      <c r="AV457" s="8"/>
      <c r="AW457" s="8"/>
      <c r="AX457" s="8"/>
      <c r="AY457" s="8"/>
      <c r="AZ457" s="8"/>
      <c r="BA457" s="8"/>
      <c r="BB457" s="8"/>
      <c r="BC457" s="8"/>
    </row>
    <row r="458" spans="1:55" x14ac:dyDescent="0.25">
      <c r="A458" s="46">
        <v>72.400000000000006</v>
      </c>
      <c r="B458" s="48" t="b">
        <v>1</v>
      </c>
      <c r="U458" s="37"/>
      <c r="V458" s="37"/>
      <c r="W458" s="9"/>
      <c r="X458" s="8"/>
      <c r="Y458" s="8"/>
      <c r="Z458" s="8"/>
      <c r="AA458" s="8"/>
      <c r="AB458" s="8"/>
      <c r="AC458" s="8"/>
      <c r="AD458" s="8"/>
      <c r="AE458" s="8"/>
      <c r="AG458" s="37"/>
      <c r="AH458" s="37"/>
      <c r="AI458" s="9"/>
      <c r="AJ458" s="8"/>
      <c r="AK458" s="8"/>
      <c r="AL458" s="8"/>
      <c r="AM458" s="8"/>
      <c r="AN458" s="8"/>
      <c r="AO458" s="8"/>
      <c r="AP458" s="8"/>
      <c r="AQ458" s="8"/>
      <c r="AS458" s="37"/>
      <c r="AT458" s="37"/>
      <c r="AU458" s="9"/>
      <c r="AV458" s="8"/>
      <c r="AW458" s="8"/>
      <c r="AX458" s="8"/>
      <c r="AY458" s="8"/>
      <c r="AZ458" s="8"/>
      <c r="BA458" s="8"/>
      <c r="BB458" s="8"/>
      <c r="BC458" s="8"/>
    </row>
    <row r="459" spans="1:55" x14ac:dyDescent="0.25">
      <c r="A459" s="46">
        <v>72.400000000000006</v>
      </c>
      <c r="B459" s="48" t="b">
        <v>1</v>
      </c>
      <c r="U459" s="37"/>
      <c r="V459" s="37"/>
      <c r="W459" s="9"/>
      <c r="X459" s="8"/>
      <c r="Y459" s="8"/>
      <c r="Z459" s="8"/>
      <c r="AA459" s="8"/>
      <c r="AB459" s="8"/>
      <c r="AC459" s="8"/>
      <c r="AD459" s="8"/>
      <c r="AE459" s="8"/>
      <c r="AG459" s="37"/>
      <c r="AH459" s="37"/>
      <c r="AI459" s="9"/>
      <c r="AJ459" s="8"/>
      <c r="AK459" s="8"/>
      <c r="AL459" s="8"/>
      <c r="AM459" s="8"/>
      <c r="AN459" s="8"/>
      <c r="AO459" s="8"/>
      <c r="AP459" s="8"/>
      <c r="AQ459" s="8"/>
      <c r="AS459" s="37"/>
      <c r="AT459" s="37"/>
      <c r="AU459" s="9"/>
      <c r="AV459" s="8"/>
      <c r="AW459" s="8"/>
      <c r="AX459" s="8"/>
      <c r="AY459" s="8"/>
      <c r="AZ459" s="8"/>
      <c r="BA459" s="8"/>
      <c r="BB459" s="8"/>
      <c r="BC459" s="8"/>
    </row>
    <row r="460" spans="1:55" x14ac:dyDescent="0.25">
      <c r="A460" s="46">
        <v>72.3</v>
      </c>
      <c r="B460" s="48" t="b">
        <v>1</v>
      </c>
      <c r="U460" s="37"/>
      <c r="V460" s="37"/>
      <c r="W460" s="9"/>
      <c r="X460" s="8"/>
      <c r="Y460" s="8"/>
      <c r="Z460" s="8"/>
      <c r="AA460" s="8"/>
      <c r="AB460" s="8"/>
      <c r="AC460" s="8"/>
      <c r="AD460" s="8"/>
      <c r="AE460" s="8"/>
      <c r="AG460" s="37"/>
      <c r="AH460" s="37"/>
      <c r="AI460" s="9"/>
      <c r="AJ460" s="8"/>
      <c r="AK460" s="8"/>
      <c r="AL460" s="8"/>
      <c r="AM460" s="8"/>
      <c r="AN460" s="8"/>
      <c r="AO460" s="8"/>
      <c r="AP460" s="8"/>
      <c r="AQ460" s="8"/>
      <c r="AS460" s="37"/>
      <c r="AT460" s="37"/>
      <c r="AU460" s="9"/>
      <c r="AV460" s="8"/>
      <c r="AW460" s="8"/>
      <c r="AX460" s="8"/>
      <c r="AY460" s="8"/>
      <c r="AZ460" s="8"/>
      <c r="BA460" s="8"/>
      <c r="BB460" s="8"/>
      <c r="BC460" s="8"/>
    </row>
    <row r="461" spans="1:55" x14ac:dyDescent="0.25">
      <c r="A461" s="46">
        <v>72.099999999999994</v>
      </c>
      <c r="B461" s="48" t="b">
        <v>1</v>
      </c>
      <c r="U461" s="37"/>
      <c r="V461" s="37"/>
      <c r="W461" s="9"/>
      <c r="X461" s="8"/>
      <c r="Y461" s="8"/>
      <c r="Z461" s="8"/>
      <c r="AA461" s="8"/>
      <c r="AB461" s="8"/>
      <c r="AC461" s="8"/>
      <c r="AD461" s="8"/>
      <c r="AE461" s="8"/>
      <c r="AG461" s="37"/>
      <c r="AH461" s="37"/>
      <c r="AI461" s="9"/>
      <c r="AJ461" s="8"/>
      <c r="AK461" s="8"/>
      <c r="AL461" s="8"/>
      <c r="AM461" s="8"/>
      <c r="AN461" s="8"/>
      <c r="AO461" s="8"/>
      <c r="AP461" s="8"/>
      <c r="AQ461" s="8"/>
      <c r="AS461" s="37"/>
      <c r="AT461" s="37"/>
      <c r="AU461" s="9"/>
      <c r="AV461" s="8"/>
      <c r="AW461" s="8"/>
      <c r="AX461" s="8"/>
      <c r="AY461" s="8"/>
      <c r="AZ461" s="8"/>
      <c r="BA461" s="8"/>
      <c r="BB461" s="8"/>
      <c r="BC461" s="8"/>
    </row>
    <row r="462" spans="1:55" x14ac:dyDescent="0.25">
      <c r="A462" s="46">
        <v>71.8</v>
      </c>
      <c r="B462" s="48" t="b">
        <v>1</v>
      </c>
      <c r="U462" s="37"/>
      <c r="V462" s="37"/>
      <c r="W462" s="9"/>
      <c r="X462" s="8"/>
      <c r="Y462" s="8"/>
      <c r="Z462" s="8"/>
      <c r="AA462" s="8"/>
      <c r="AB462" s="8"/>
      <c r="AC462" s="8"/>
      <c r="AD462" s="8"/>
      <c r="AE462" s="8"/>
      <c r="AG462" s="37"/>
      <c r="AH462" s="37"/>
      <c r="AI462" s="9"/>
      <c r="AJ462" s="8"/>
      <c r="AK462" s="8"/>
      <c r="AL462" s="8"/>
      <c r="AM462" s="8"/>
      <c r="AN462" s="8"/>
      <c r="AO462" s="8"/>
      <c r="AP462" s="8"/>
      <c r="AQ462" s="8"/>
      <c r="AS462" s="37"/>
      <c r="AT462" s="37"/>
      <c r="AU462" s="9"/>
      <c r="AV462" s="8"/>
      <c r="AW462" s="8"/>
      <c r="AX462" s="8"/>
      <c r="AY462" s="8"/>
      <c r="AZ462" s="8"/>
      <c r="BA462" s="8"/>
      <c r="BB462" s="8"/>
      <c r="BC462" s="8"/>
    </row>
    <row r="463" spans="1:55" x14ac:dyDescent="0.25">
      <c r="A463" s="46">
        <v>71.400000000000006</v>
      </c>
      <c r="B463" s="48" t="b">
        <v>1</v>
      </c>
      <c r="U463" s="37"/>
      <c r="V463" s="37"/>
      <c r="W463" s="9"/>
      <c r="X463" s="8"/>
      <c r="Y463" s="8"/>
      <c r="Z463" s="8"/>
      <c r="AA463" s="8"/>
      <c r="AB463" s="8"/>
      <c r="AC463" s="8"/>
      <c r="AD463" s="8"/>
      <c r="AE463" s="8"/>
      <c r="AG463" s="37"/>
      <c r="AH463" s="37"/>
      <c r="AI463" s="9"/>
      <c r="AJ463" s="8"/>
      <c r="AK463" s="8"/>
      <c r="AL463" s="8"/>
      <c r="AM463" s="8"/>
      <c r="AN463" s="8"/>
      <c r="AO463" s="8"/>
      <c r="AP463" s="8"/>
      <c r="AQ463" s="8"/>
      <c r="AS463" s="37"/>
      <c r="AT463" s="37"/>
      <c r="AU463" s="9"/>
      <c r="AV463" s="8"/>
      <c r="AW463" s="8"/>
      <c r="AX463" s="8"/>
      <c r="AY463" s="8"/>
      <c r="AZ463" s="8"/>
      <c r="BA463" s="8"/>
      <c r="BB463" s="8"/>
      <c r="BC463" s="8"/>
    </row>
    <row r="464" spans="1:55" x14ac:dyDescent="0.25">
      <c r="A464" s="46">
        <v>71.099999999999994</v>
      </c>
      <c r="B464" s="48" t="b">
        <v>1</v>
      </c>
      <c r="U464" s="37"/>
      <c r="V464" s="37"/>
      <c r="W464" s="9"/>
      <c r="X464" s="8"/>
      <c r="Y464" s="8"/>
      <c r="Z464" s="8"/>
      <c r="AA464" s="8"/>
      <c r="AB464" s="8"/>
      <c r="AC464" s="8"/>
      <c r="AD464" s="8"/>
      <c r="AE464" s="8"/>
      <c r="AG464" s="37"/>
      <c r="AH464" s="37"/>
      <c r="AI464" s="9"/>
      <c r="AJ464" s="8"/>
      <c r="AK464" s="8"/>
      <c r="AL464" s="8"/>
      <c r="AM464" s="8"/>
      <c r="AN464" s="8"/>
      <c r="AO464" s="8"/>
      <c r="AP464" s="8"/>
      <c r="AQ464" s="8"/>
      <c r="AS464" s="37"/>
      <c r="AT464" s="37"/>
      <c r="AU464" s="9"/>
      <c r="AV464" s="8"/>
      <c r="AW464" s="8"/>
      <c r="AX464" s="8"/>
      <c r="AY464" s="8"/>
      <c r="AZ464" s="8"/>
      <c r="BA464" s="8"/>
      <c r="BB464" s="8"/>
      <c r="BC464" s="8"/>
    </row>
    <row r="465" spans="1:55" x14ac:dyDescent="0.25">
      <c r="A465" s="46">
        <v>77</v>
      </c>
      <c r="B465" s="48" t="b">
        <v>1</v>
      </c>
      <c r="U465" s="37"/>
      <c r="V465" s="37"/>
      <c r="W465" s="9"/>
      <c r="X465" s="8"/>
      <c r="Y465" s="8"/>
      <c r="Z465" s="8"/>
      <c r="AA465" s="8"/>
      <c r="AB465" s="8"/>
      <c r="AC465" s="8"/>
      <c r="AD465" s="8"/>
      <c r="AE465" s="8"/>
      <c r="AG465" s="37"/>
      <c r="AH465" s="37"/>
      <c r="AI465" s="9"/>
      <c r="AJ465" s="8"/>
      <c r="AK465" s="8"/>
      <c r="AL465" s="8"/>
      <c r="AM465" s="8"/>
      <c r="AN465" s="8"/>
      <c r="AO465" s="8"/>
      <c r="AP465" s="8"/>
      <c r="AQ465" s="8"/>
      <c r="AS465" s="37"/>
      <c r="AT465" s="37"/>
      <c r="AU465" s="9"/>
      <c r="AV465" s="8"/>
      <c r="AW465" s="8"/>
      <c r="AX465" s="8"/>
      <c r="AY465" s="8"/>
      <c r="AZ465" s="8"/>
      <c r="BA465" s="8"/>
      <c r="BB465" s="8"/>
      <c r="BC465" s="8"/>
    </row>
    <row r="466" spans="1:55" x14ac:dyDescent="0.25">
      <c r="A466" s="46">
        <v>73</v>
      </c>
      <c r="B466" s="48" t="b">
        <v>1</v>
      </c>
      <c r="U466" s="37"/>
      <c r="V466" s="37"/>
      <c r="W466" s="9"/>
      <c r="X466" s="8"/>
      <c r="Y466" s="8"/>
      <c r="Z466" s="8"/>
      <c r="AA466" s="8"/>
      <c r="AB466" s="8"/>
      <c r="AC466" s="8"/>
      <c r="AD466" s="8"/>
      <c r="AE466" s="8"/>
      <c r="AG466" s="37"/>
      <c r="AH466" s="37"/>
      <c r="AI466" s="9"/>
      <c r="AJ466" s="8"/>
      <c r="AK466" s="8"/>
      <c r="AL466" s="8"/>
      <c r="AM466" s="8"/>
      <c r="AN466" s="8"/>
      <c r="AO466" s="8"/>
      <c r="AP466" s="8"/>
      <c r="AQ466" s="8"/>
      <c r="AS466" s="37"/>
      <c r="AT466" s="37"/>
      <c r="AU466" s="9"/>
      <c r="AV466" s="8"/>
      <c r="AW466" s="8"/>
      <c r="AX466" s="8"/>
      <c r="AY466" s="8"/>
      <c r="AZ466" s="8"/>
      <c r="BA466" s="8"/>
      <c r="BB466" s="8"/>
      <c r="BC466" s="8"/>
    </row>
    <row r="467" spans="1:55" x14ac:dyDescent="0.25">
      <c r="A467" s="46">
        <v>69.900000000000006</v>
      </c>
      <c r="B467" s="48" t="b">
        <v>1</v>
      </c>
      <c r="U467" s="37"/>
      <c r="V467" s="37"/>
      <c r="W467" s="9"/>
      <c r="X467" s="8"/>
      <c r="Y467" s="8"/>
      <c r="Z467" s="8"/>
      <c r="AA467" s="8"/>
      <c r="AB467" s="8"/>
      <c r="AC467" s="8"/>
      <c r="AD467" s="8"/>
      <c r="AE467" s="8"/>
      <c r="AG467" s="37"/>
      <c r="AH467" s="37"/>
      <c r="AI467" s="9"/>
      <c r="AJ467" s="8"/>
      <c r="AK467" s="8"/>
      <c r="AL467" s="8"/>
      <c r="AM467" s="8"/>
      <c r="AN467" s="8"/>
      <c r="AO467" s="8"/>
      <c r="AP467" s="8"/>
      <c r="AQ467" s="8"/>
      <c r="AS467" s="37"/>
      <c r="AT467" s="37"/>
      <c r="AU467" s="9"/>
      <c r="AV467" s="8"/>
      <c r="AW467" s="8"/>
      <c r="AX467" s="8"/>
      <c r="AY467" s="8"/>
      <c r="AZ467" s="8"/>
      <c r="BA467" s="8"/>
      <c r="BB467" s="8"/>
      <c r="BC467" s="8"/>
    </row>
    <row r="468" spans="1:55" x14ac:dyDescent="0.25">
      <c r="A468" s="46">
        <v>68.7</v>
      </c>
      <c r="B468" s="48" t="b">
        <v>1</v>
      </c>
      <c r="U468" s="37"/>
      <c r="V468" s="37"/>
      <c r="W468" s="9"/>
      <c r="X468" s="8"/>
      <c r="Y468" s="8"/>
      <c r="Z468" s="8"/>
      <c r="AA468" s="8"/>
      <c r="AB468" s="8"/>
      <c r="AC468" s="8"/>
      <c r="AD468" s="8"/>
      <c r="AE468" s="8"/>
      <c r="AG468" s="37"/>
      <c r="AH468" s="37"/>
      <c r="AI468" s="9"/>
      <c r="AJ468" s="8"/>
      <c r="AK468" s="8"/>
      <c r="AL468" s="8"/>
      <c r="AM468" s="8"/>
      <c r="AN468" s="8"/>
      <c r="AO468" s="8"/>
      <c r="AP468" s="8"/>
      <c r="AQ468" s="8"/>
      <c r="AS468" s="37"/>
      <c r="AT468" s="37"/>
      <c r="AU468" s="9"/>
      <c r="AV468" s="8"/>
      <c r="AW468" s="8"/>
      <c r="AX468" s="8"/>
      <c r="AY468" s="8"/>
      <c r="AZ468" s="8"/>
      <c r="BA468" s="8"/>
      <c r="BB468" s="8"/>
      <c r="BC468" s="8"/>
    </row>
    <row r="469" spans="1:55" x14ac:dyDescent="0.25">
      <c r="A469" s="46">
        <v>68.3</v>
      </c>
      <c r="B469" s="48" t="b">
        <v>1</v>
      </c>
      <c r="U469" s="37"/>
      <c r="V469" s="37"/>
      <c r="W469" s="9"/>
      <c r="X469" s="8"/>
      <c r="Y469" s="8"/>
      <c r="Z469" s="8"/>
      <c r="AA469" s="8"/>
      <c r="AB469" s="8"/>
      <c r="AC469" s="8"/>
      <c r="AD469" s="8"/>
      <c r="AE469" s="8"/>
      <c r="AG469" s="37"/>
      <c r="AH469" s="37"/>
      <c r="AI469" s="9"/>
      <c r="AJ469" s="8"/>
      <c r="AK469" s="8"/>
      <c r="AL469" s="8"/>
      <c r="AM469" s="8"/>
      <c r="AN469" s="8"/>
      <c r="AO469" s="8"/>
      <c r="AP469" s="8"/>
      <c r="AQ469" s="8"/>
      <c r="AS469" s="37"/>
      <c r="AT469" s="37"/>
      <c r="AU469" s="9"/>
      <c r="AV469" s="8"/>
      <c r="AW469" s="8"/>
      <c r="AX469" s="8"/>
      <c r="AY469" s="8"/>
      <c r="AZ469" s="8"/>
      <c r="BA469" s="8"/>
      <c r="BB469" s="8"/>
      <c r="BC469" s="8"/>
    </row>
    <row r="470" spans="1:55" x14ac:dyDescent="0.25">
      <c r="A470" s="46">
        <v>67.8</v>
      </c>
      <c r="B470" s="48" t="b">
        <v>1</v>
      </c>
      <c r="U470" s="37"/>
      <c r="V470" s="37"/>
      <c r="W470" s="9"/>
      <c r="X470" s="8"/>
      <c r="Y470" s="8"/>
      <c r="Z470" s="8"/>
      <c r="AA470" s="8"/>
      <c r="AB470" s="8"/>
      <c r="AC470" s="8"/>
      <c r="AD470" s="8"/>
      <c r="AE470" s="8"/>
      <c r="AG470" s="37"/>
      <c r="AH470" s="37"/>
      <c r="AI470" s="9"/>
      <c r="AJ470" s="8"/>
      <c r="AK470" s="8"/>
      <c r="AL470" s="8"/>
      <c r="AM470" s="8"/>
      <c r="AN470" s="8"/>
      <c r="AO470" s="8"/>
      <c r="AP470" s="8"/>
      <c r="AQ470" s="8"/>
      <c r="AS470" s="37"/>
      <c r="AT470" s="37"/>
      <c r="AU470" s="9"/>
      <c r="AV470" s="8"/>
      <c r="AW470" s="8"/>
      <c r="AX470" s="8"/>
      <c r="AY470" s="8"/>
      <c r="AZ470" s="8"/>
      <c r="BA470" s="8"/>
      <c r="BB470" s="8"/>
      <c r="BC470" s="8"/>
    </row>
    <row r="471" spans="1:55" x14ac:dyDescent="0.25">
      <c r="A471" s="46">
        <v>67.400000000000006</v>
      </c>
      <c r="B471" s="48" t="b">
        <v>1</v>
      </c>
      <c r="U471" s="37"/>
      <c r="V471" s="37"/>
      <c r="W471" s="9"/>
      <c r="X471" s="8"/>
      <c r="Y471" s="8"/>
      <c r="Z471" s="8"/>
      <c r="AA471" s="8"/>
      <c r="AB471" s="8"/>
      <c r="AC471" s="8"/>
      <c r="AD471" s="8"/>
      <c r="AE471" s="8"/>
      <c r="AG471" s="37"/>
      <c r="AH471" s="37"/>
      <c r="AI471" s="9"/>
      <c r="AJ471" s="8"/>
      <c r="AK471" s="8"/>
      <c r="AL471" s="8"/>
      <c r="AM471" s="8"/>
      <c r="AN471" s="8"/>
      <c r="AO471" s="8"/>
      <c r="AP471" s="8"/>
      <c r="AQ471" s="8"/>
      <c r="AS471" s="37"/>
      <c r="AT471" s="37"/>
      <c r="AU471" s="9"/>
      <c r="AV471" s="8"/>
      <c r="AW471" s="8"/>
      <c r="AX471" s="8"/>
      <c r="AY471" s="8"/>
      <c r="AZ471" s="8"/>
      <c r="BA471" s="8"/>
      <c r="BB471" s="8"/>
      <c r="BC471" s="8"/>
    </row>
    <row r="472" spans="1:55" x14ac:dyDescent="0.25">
      <c r="A472" s="46">
        <v>67</v>
      </c>
      <c r="B472" s="48" t="b">
        <v>1</v>
      </c>
      <c r="U472" s="37"/>
      <c r="V472" s="37"/>
      <c r="W472" s="9"/>
      <c r="X472" s="8"/>
      <c r="Y472" s="8"/>
      <c r="Z472" s="8"/>
      <c r="AA472" s="8"/>
      <c r="AB472" s="8"/>
      <c r="AC472" s="8"/>
      <c r="AD472" s="8"/>
      <c r="AE472" s="8"/>
      <c r="AG472" s="37"/>
      <c r="AH472" s="37"/>
      <c r="AI472" s="9"/>
      <c r="AJ472" s="8"/>
      <c r="AK472" s="8"/>
      <c r="AL472" s="8"/>
      <c r="AM472" s="8"/>
      <c r="AN472" s="8"/>
      <c r="AO472" s="8"/>
      <c r="AP472" s="8"/>
      <c r="AQ472" s="8"/>
      <c r="AS472" s="37"/>
      <c r="AT472" s="37"/>
      <c r="AU472" s="9"/>
      <c r="AV472" s="8"/>
      <c r="AW472" s="8"/>
      <c r="AX472" s="8"/>
      <c r="AY472" s="8"/>
      <c r="AZ472" s="8"/>
      <c r="BA472" s="8"/>
      <c r="BB472" s="8"/>
      <c r="BC472" s="8"/>
    </row>
    <row r="473" spans="1:55" x14ac:dyDescent="0.25">
      <c r="A473" s="46">
        <v>66.599999999999994</v>
      </c>
      <c r="B473" s="48" t="b">
        <v>1</v>
      </c>
      <c r="U473" s="37"/>
      <c r="V473" s="37"/>
      <c r="W473" s="9"/>
      <c r="X473" s="8"/>
      <c r="Y473" s="8"/>
      <c r="Z473" s="8"/>
      <c r="AA473" s="8"/>
      <c r="AB473" s="8"/>
      <c r="AC473" s="8"/>
      <c r="AD473" s="8"/>
      <c r="AE473" s="8"/>
      <c r="AG473" s="37"/>
      <c r="AH473" s="37"/>
      <c r="AI473" s="9"/>
      <c r="AJ473" s="8"/>
      <c r="AK473" s="8"/>
      <c r="AL473" s="8"/>
      <c r="AM473" s="8"/>
      <c r="AN473" s="8"/>
      <c r="AO473" s="8"/>
      <c r="AP473" s="8"/>
      <c r="AQ473" s="8"/>
      <c r="AS473" s="37"/>
      <c r="AT473" s="37"/>
      <c r="AU473" s="9"/>
      <c r="AV473" s="8"/>
      <c r="AW473" s="8"/>
      <c r="AX473" s="8"/>
      <c r="AY473" s="8"/>
      <c r="AZ473" s="8"/>
      <c r="BA473" s="8"/>
      <c r="BB473" s="8"/>
      <c r="BC473" s="8"/>
    </row>
    <row r="474" spans="1:55" x14ac:dyDescent="0.25">
      <c r="A474" s="46">
        <v>66.099999999999994</v>
      </c>
      <c r="B474" s="48" t="b">
        <v>1</v>
      </c>
      <c r="U474" s="37"/>
      <c r="V474" s="37"/>
      <c r="W474" s="9"/>
      <c r="X474" s="8"/>
      <c r="Y474" s="8"/>
      <c r="Z474" s="8"/>
      <c r="AA474" s="8"/>
      <c r="AB474" s="8"/>
      <c r="AC474" s="8"/>
      <c r="AD474" s="8"/>
      <c r="AE474" s="8"/>
      <c r="AG474" s="37"/>
      <c r="AH474" s="37"/>
      <c r="AI474" s="9"/>
      <c r="AJ474" s="8"/>
      <c r="AK474" s="8"/>
      <c r="AL474" s="8"/>
      <c r="AM474" s="8"/>
      <c r="AN474" s="8"/>
      <c r="AO474" s="8"/>
      <c r="AP474" s="8"/>
      <c r="AQ474" s="8"/>
      <c r="AS474" s="37"/>
      <c r="AT474" s="37"/>
      <c r="AU474" s="9"/>
      <c r="AV474" s="8"/>
      <c r="AW474" s="8"/>
      <c r="AX474" s="8"/>
      <c r="AY474" s="8"/>
      <c r="AZ474" s="8"/>
      <c r="BA474" s="8"/>
      <c r="BB474" s="8"/>
      <c r="BC474" s="8"/>
    </row>
    <row r="475" spans="1:55" x14ac:dyDescent="0.25">
      <c r="A475" s="46">
        <v>65.599999999999994</v>
      </c>
      <c r="B475" s="48" t="b">
        <v>1</v>
      </c>
      <c r="U475" s="37"/>
      <c r="V475" s="37"/>
      <c r="W475" s="9"/>
      <c r="X475" s="8"/>
      <c r="Y475" s="8"/>
      <c r="Z475" s="8"/>
      <c r="AA475" s="8"/>
      <c r="AB475" s="8"/>
      <c r="AC475" s="8"/>
      <c r="AD475" s="8"/>
      <c r="AE475" s="8"/>
      <c r="AG475" s="37"/>
      <c r="AH475" s="37"/>
      <c r="AI475" s="9"/>
      <c r="AJ475" s="8"/>
      <c r="AK475" s="8"/>
      <c r="AL475" s="8"/>
      <c r="AM475" s="8"/>
      <c r="AN475" s="8"/>
      <c r="AO475" s="8"/>
      <c r="AP475" s="8"/>
      <c r="AQ475" s="8"/>
      <c r="AS475" s="37"/>
      <c r="AT475" s="37"/>
      <c r="AU475" s="9"/>
      <c r="AV475" s="8"/>
      <c r="AW475" s="8"/>
      <c r="AX475" s="8"/>
      <c r="AY475" s="8"/>
      <c r="AZ475" s="8"/>
      <c r="BA475" s="8"/>
      <c r="BB475" s="8"/>
      <c r="BC475" s="8"/>
    </row>
    <row r="476" spans="1:55" x14ac:dyDescent="0.25">
      <c r="A476" s="46">
        <v>65</v>
      </c>
      <c r="B476" s="48" t="b">
        <v>1</v>
      </c>
      <c r="U476" s="37"/>
      <c r="V476" s="37"/>
      <c r="W476" s="9"/>
      <c r="X476" s="8"/>
      <c r="Y476" s="8"/>
      <c r="Z476" s="8"/>
      <c r="AA476" s="8"/>
      <c r="AB476" s="8"/>
      <c r="AC476" s="8"/>
      <c r="AD476" s="8"/>
      <c r="AE476" s="8"/>
      <c r="AG476" s="37"/>
      <c r="AH476" s="37"/>
      <c r="AI476" s="9"/>
      <c r="AJ476" s="8"/>
      <c r="AK476" s="8"/>
      <c r="AL476" s="8"/>
      <c r="AM476" s="8"/>
      <c r="AN476" s="8"/>
      <c r="AO476" s="8"/>
      <c r="AP476" s="8"/>
      <c r="AQ476" s="8"/>
      <c r="AS476" s="37"/>
      <c r="AT476" s="37"/>
      <c r="AU476" s="9"/>
      <c r="AV476" s="8"/>
      <c r="AW476" s="8"/>
      <c r="AX476" s="8"/>
      <c r="AY476" s="8"/>
      <c r="AZ476" s="8"/>
      <c r="BA476" s="8"/>
      <c r="BB476" s="8"/>
      <c r="BC476" s="8"/>
    </row>
    <row r="477" spans="1:55" x14ac:dyDescent="0.25">
      <c r="A477" s="46">
        <v>64.099999999999994</v>
      </c>
      <c r="B477" s="48" t="b">
        <v>1</v>
      </c>
      <c r="U477" s="37"/>
      <c r="V477" s="37"/>
      <c r="W477" s="9"/>
      <c r="X477" s="8"/>
      <c r="Y477" s="8"/>
      <c r="Z477" s="8"/>
      <c r="AA477" s="8"/>
      <c r="AB477" s="8"/>
      <c r="AC477" s="8"/>
      <c r="AD477" s="8"/>
      <c r="AE477" s="8"/>
      <c r="AG477" s="37"/>
      <c r="AH477" s="37"/>
      <c r="AI477" s="9"/>
      <c r="AJ477" s="8"/>
      <c r="AK477" s="8"/>
      <c r="AL477" s="8"/>
      <c r="AM477" s="8"/>
      <c r="AN477" s="8"/>
      <c r="AO477" s="8"/>
      <c r="AP477" s="8"/>
      <c r="AQ477" s="8"/>
      <c r="AS477" s="37"/>
      <c r="AT477" s="37"/>
      <c r="AU477" s="9"/>
      <c r="AV477" s="8"/>
      <c r="AW477" s="8"/>
      <c r="AX477" s="8"/>
      <c r="AY477" s="8"/>
      <c r="AZ477" s="8"/>
      <c r="BA477" s="8"/>
      <c r="BB477" s="8"/>
      <c r="BC477" s="8"/>
    </row>
    <row r="478" spans="1:55" x14ac:dyDescent="0.25">
      <c r="A478" s="46">
        <v>62.9</v>
      </c>
      <c r="B478" s="48" t="b">
        <v>1</v>
      </c>
      <c r="U478" s="37"/>
      <c r="V478" s="37"/>
      <c r="W478" s="9"/>
      <c r="X478" s="8"/>
      <c r="Y478" s="8"/>
      <c r="Z478" s="8"/>
      <c r="AA478" s="8"/>
      <c r="AB478" s="8"/>
      <c r="AC478" s="8"/>
      <c r="AD478" s="8"/>
      <c r="AE478" s="8"/>
      <c r="AG478" s="37"/>
      <c r="AH478" s="37"/>
      <c r="AI478" s="9"/>
      <c r="AJ478" s="8"/>
      <c r="AK478" s="8"/>
      <c r="AL478" s="8"/>
      <c r="AM478" s="8"/>
      <c r="AN478" s="8"/>
      <c r="AO478" s="8"/>
      <c r="AP478" s="8"/>
      <c r="AQ478" s="8"/>
      <c r="AS478" s="37"/>
      <c r="AT478" s="37"/>
      <c r="AU478" s="9"/>
      <c r="AV478" s="8"/>
      <c r="AW478" s="8"/>
      <c r="AX478" s="8"/>
      <c r="AY478" s="8"/>
      <c r="AZ478" s="8"/>
      <c r="BA478" s="8"/>
      <c r="BB478" s="8"/>
      <c r="BC478" s="8"/>
    </row>
    <row r="479" spans="1:55" x14ac:dyDescent="0.25">
      <c r="A479" s="46">
        <v>61.5</v>
      </c>
      <c r="B479" s="48" t="b">
        <v>1</v>
      </c>
      <c r="U479" s="37"/>
      <c r="V479" s="37"/>
      <c r="W479" s="9"/>
      <c r="X479" s="8"/>
      <c r="Y479" s="8"/>
      <c r="Z479" s="8"/>
      <c r="AA479" s="8"/>
      <c r="AB479" s="8"/>
      <c r="AC479" s="8"/>
      <c r="AD479" s="8"/>
      <c r="AE479" s="8"/>
      <c r="AG479" s="37"/>
      <c r="AH479" s="37"/>
      <c r="AI479" s="9"/>
      <c r="AJ479" s="8"/>
      <c r="AK479" s="8"/>
      <c r="AL479" s="8"/>
      <c r="AM479" s="8"/>
      <c r="AN479" s="8"/>
      <c r="AO479" s="8"/>
      <c r="AP479" s="8"/>
      <c r="AQ479" s="8"/>
      <c r="AS479" s="37"/>
      <c r="AT479" s="37"/>
      <c r="AU479" s="9"/>
      <c r="AV479" s="8"/>
      <c r="AW479" s="8"/>
      <c r="AX479" s="8"/>
      <c r="AY479" s="8"/>
      <c r="AZ479" s="8"/>
      <c r="BA479" s="8"/>
      <c r="BB479" s="8"/>
      <c r="BC479" s="8"/>
    </row>
    <row r="480" spans="1:55" x14ac:dyDescent="0.25">
      <c r="A480" s="46">
        <v>63</v>
      </c>
      <c r="B480" s="48" t="b">
        <v>1</v>
      </c>
      <c r="U480" s="37"/>
      <c r="V480" s="37"/>
      <c r="W480" s="9"/>
      <c r="X480" s="8"/>
      <c r="Y480" s="8"/>
      <c r="Z480" s="8"/>
      <c r="AA480" s="8"/>
      <c r="AB480" s="8"/>
      <c r="AC480" s="8"/>
      <c r="AD480" s="8"/>
      <c r="AE480" s="8"/>
      <c r="AG480" s="37"/>
      <c r="AH480" s="37"/>
      <c r="AI480" s="9"/>
      <c r="AJ480" s="8"/>
      <c r="AK480" s="8"/>
      <c r="AL480" s="8"/>
      <c r="AM480" s="8"/>
      <c r="AN480" s="8"/>
      <c r="AO480" s="8"/>
      <c r="AP480" s="8"/>
      <c r="AQ480" s="8"/>
      <c r="AS480" s="37"/>
      <c r="AT480" s="37"/>
      <c r="AU480" s="9"/>
      <c r="AV480" s="8"/>
      <c r="AW480" s="8"/>
      <c r="AX480" s="8"/>
      <c r="AY480" s="8"/>
      <c r="AZ480" s="8"/>
      <c r="BA480" s="8"/>
      <c r="BB480" s="8"/>
      <c r="BC480" s="8"/>
    </row>
    <row r="481" spans="1:55" x14ac:dyDescent="0.25">
      <c r="A481" s="46">
        <v>59.3</v>
      </c>
      <c r="B481" s="48" t="b">
        <v>1</v>
      </c>
      <c r="U481" s="37"/>
      <c r="V481" s="37"/>
      <c r="W481" s="9"/>
      <c r="X481" s="8"/>
      <c r="Y481" s="8"/>
      <c r="Z481" s="8"/>
      <c r="AA481" s="8"/>
      <c r="AB481" s="8"/>
      <c r="AC481" s="8"/>
      <c r="AD481" s="8"/>
      <c r="AE481" s="8"/>
      <c r="AG481" s="37"/>
      <c r="AH481" s="37"/>
      <c r="AI481" s="9"/>
      <c r="AJ481" s="8"/>
      <c r="AK481" s="8"/>
      <c r="AL481" s="8"/>
      <c r="AM481" s="8"/>
      <c r="AN481" s="8"/>
      <c r="AO481" s="8"/>
      <c r="AP481" s="8"/>
      <c r="AQ481" s="8"/>
      <c r="AS481" s="37"/>
      <c r="AT481" s="37"/>
      <c r="AU481" s="9"/>
      <c r="AV481" s="8"/>
      <c r="AW481" s="8"/>
      <c r="AX481" s="8"/>
      <c r="AY481" s="8"/>
      <c r="AZ481" s="8"/>
      <c r="BA481" s="8"/>
      <c r="BB481" s="8"/>
      <c r="BC481" s="8"/>
    </row>
    <row r="482" spans="1:55" x14ac:dyDescent="0.25">
      <c r="A482" s="46">
        <v>58.5</v>
      </c>
      <c r="B482" s="48" t="b">
        <v>1</v>
      </c>
      <c r="U482" s="37"/>
      <c r="V482" s="37"/>
      <c r="W482" s="9"/>
      <c r="X482" s="8"/>
      <c r="Y482" s="8"/>
      <c r="Z482" s="8"/>
      <c r="AA482" s="8"/>
      <c r="AB482" s="8"/>
      <c r="AC482" s="8"/>
      <c r="AD482" s="8"/>
      <c r="AE482" s="8"/>
      <c r="AG482" s="37"/>
      <c r="AH482" s="37"/>
      <c r="AI482" s="9"/>
      <c r="AJ482" s="8"/>
      <c r="AK482" s="8"/>
      <c r="AL482" s="8"/>
      <c r="AM482" s="8"/>
      <c r="AN482" s="8"/>
      <c r="AO482" s="8"/>
      <c r="AP482" s="8"/>
      <c r="AQ482" s="8"/>
      <c r="AS482" s="37"/>
      <c r="AT482" s="37"/>
      <c r="AU482" s="9"/>
      <c r="AV482" s="8"/>
      <c r="AW482" s="8"/>
      <c r="AX482" s="8"/>
      <c r="AY482" s="8"/>
      <c r="AZ482" s="8"/>
      <c r="BA482" s="8"/>
      <c r="BB482" s="8"/>
      <c r="BC482" s="8"/>
    </row>
    <row r="483" spans="1:55" x14ac:dyDescent="0.25">
      <c r="A483" s="46">
        <v>57.7</v>
      </c>
      <c r="B483" s="48" t="b">
        <v>1</v>
      </c>
      <c r="U483" s="37"/>
      <c r="V483" s="37"/>
      <c r="W483" s="9"/>
      <c r="X483" s="8"/>
      <c r="Y483" s="8"/>
      <c r="Z483" s="8"/>
      <c r="AA483" s="8"/>
      <c r="AB483" s="8"/>
      <c r="AC483" s="8"/>
      <c r="AD483" s="8"/>
      <c r="AE483" s="8"/>
      <c r="AG483" s="37"/>
      <c r="AH483" s="37"/>
      <c r="AI483" s="9"/>
      <c r="AJ483" s="8"/>
      <c r="AK483" s="8"/>
      <c r="AL483" s="8"/>
      <c r="AM483" s="8"/>
      <c r="AN483" s="8"/>
      <c r="AO483" s="8"/>
      <c r="AP483" s="8"/>
      <c r="AQ483" s="8"/>
      <c r="AS483" s="37"/>
      <c r="AT483" s="37"/>
      <c r="AU483" s="9"/>
      <c r="AV483" s="8"/>
      <c r="AW483" s="8"/>
      <c r="AX483" s="8"/>
      <c r="AY483" s="8"/>
      <c r="AZ483" s="8"/>
      <c r="BA483" s="8"/>
      <c r="BB483" s="8"/>
      <c r="BC483" s="8"/>
    </row>
    <row r="484" spans="1:55" x14ac:dyDescent="0.25">
      <c r="A484" s="46">
        <v>57.3</v>
      </c>
      <c r="B484" s="48" t="b">
        <v>1</v>
      </c>
      <c r="U484" s="37"/>
      <c r="V484" s="37"/>
      <c r="W484" s="9"/>
      <c r="X484" s="8"/>
      <c r="Y484" s="8"/>
      <c r="Z484" s="8"/>
      <c r="AA484" s="8"/>
      <c r="AB484" s="8"/>
      <c r="AC484" s="8"/>
      <c r="AD484" s="8"/>
      <c r="AE484" s="8"/>
      <c r="AG484" s="37"/>
      <c r="AH484" s="37"/>
      <c r="AI484" s="9"/>
      <c r="AJ484" s="8"/>
      <c r="AK484" s="8"/>
      <c r="AL484" s="8"/>
      <c r="AM484" s="8"/>
      <c r="AN484" s="8"/>
      <c r="AO484" s="8"/>
      <c r="AP484" s="8"/>
      <c r="AQ484" s="8"/>
      <c r="AS484" s="37"/>
      <c r="AT484" s="37"/>
      <c r="AU484" s="9"/>
      <c r="AV484" s="8"/>
      <c r="AW484" s="8"/>
      <c r="AX484" s="8"/>
      <c r="AY484" s="8"/>
      <c r="AZ484" s="8"/>
      <c r="BA484" s="8"/>
      <c r="BB484" s="8"/>
      <c r="BC484" s="8"/>
    </row>
    <row r="485" spans="1:55" x14ac:dyDescent="0.25">
      <c r="A485" s="46">
        <v>56.7</v>
      </c>
      <c r="B485" s="48" t="b">
        <v>1</v>
      </c>
      <c r="U485" s="37"/>
      <c r="V485" s="37"/>
      <c r="W485" s="9"/>
      <c r="X485" s="8"/>
      <c r="Y485" s="8"/>
      <c r="Z485" s="8"/>
      <c r="AA485" s="8"/>
      <c r="AB485" s="8"/>
      <c r="AC485" s="8"/>
      <c r="AD485" s="8"/>
      <c r="AE485" s="8"/>
      <c r="AG485" s="37"/>
      <c r="AH485" s="37"/>
      <c r="AI485" s="9"/>
      <c r="AJ485" s="8"/>
      <c r="AK485" s="8"/>
      <c r="AL485" s="8"/>
      <c r="AM485" s="8"/>
      <c r="AN485" s="8"/>
      <c r="AO485" s="8"/>
      <c r="AP485" s="8"/>
      <c r="AQ485" s="8"/>
      <c r="AS485" s="37"/>
      <c r="AT485" s="37"/>
      <c r="AU485" s="9"/>
      <c r="AV485" s="8"/>
      <c r="AW485" s="8"/>
      <c r="AX485" s="8"/>
      <c r="AY485" s="8"/>
      <c r="AZ485" s="8"/>
      <c r="BA485" s="8"/>
      <c r="BB485" s="8"/>
      <c r="BC485" s="8"/>
    </row>
    <row r="486" spans="1:55" x14ac:dyDescent="0.25">
      <c r="A486" s="46">
        <v>56.4</v>
      </c>
      <c r="B486" s="48" t="b">
        <v>1</v>
      </c>
      <c r="U486" s="37"/>
      <c r="V486" s="37"/>
      <c r="W486" s="9"/>
      <c r="X486" s="8"/>
      <c r="Y486" s="8"/>
      <c r="Z486" s="8"/>
      <c r="AA486" s="8"/>
      <c r="AB486" s="8"/>
      <c r="AC486" s="8"/>
      <c r="AD486" s="8"/>
      <c r="AE486" s="8"/>
      <c r="AG486" s="37"/>
      <c r="AH486" s="37"/>
      <c r="AI486" s="9"/>
      <c r="AJ486" s="8"/>
      <c r="AK486" s="8"/>
      <c r="AL486" s="8"/>
      <c r="AM486" s="8"/>
      <c r="AN486" s="8"/>
      <c r="AO486" s="8"/>
      <c r="AP486" s="8"/>
      <c r="AQ486" s="8"/>
      <c r="AS486" s="37"/>
      <c r="AT486" s="37"/>
      <c r="AU486" s="9"/>
      <c r="AV486" s="8"/>
      <c r="AW486" s="8"/>
      <c r="AX486" s="8"/>
      <c r="AY486" s="8"/>
      <c r="AZ486" s="8"/>
      <c r="BA486" s="8"/>
      <c r="BB486" s="8"/>
      <c r="BC486" s="8"/>
    </row>
    <row r="487" spans="1:55" x14ac:dyDescent="0.25">
      <c r="A487" s="46">
        <v>55.9</v>
      </c>
      <c r="B487" s="48" t="b">
        <v>1</v>
      </c>
      <c r="U487" s="37"/>
      <c r="V487" s="37"/>
      <c r="W487" s="9"/>
      <c r="X487" s="8"/>
      <c r="Y487" s="8"/>
      <c r="Z487" s="8"/>
      <c r="AA487" s="8"/>
      <c r="AB487" s="8"/>
      <c r="AC487" s="8"/>
      <c r="AD487" s="8"/>
      <c r="AE487" s="8"/>
      <c r="AG487" s="37"/>
      <c r="AH487" s="37"/>
      <c r="AI487" s="9"/>
      <c r="AJ487" s="8"/>
      <c r="AK487" s="8"/>
      <c r="AL487" s="8"/>
      <c r="AM487" s="8"/>
      <c r="AN487" s="8"/>
      <c r="AO487" s="8"/>
      <c r="AP487" s="8"/>
      <c r="AQ487" s="8"/>
      <c r="AS487" s="37"/>
      <c r="AT487" s="37"/>
      <c r="AU487" s="9"/>
      <c r="AV487" s="8"/>
      <c r="AW487" s="8"/>
      <c r="AX487" s="8"/>
      <c r="AY487" s="8"/>
      <c r="AZ487" s="8"/>
      <c r="BA487" s="8"/>
      <c r="BB487" s="8"/>
      <c r="BC487" s="8"/>
    </row>
    <row r="488" spans="1:55" x14ac:dyDescent="0.25">
      <c r="A488" s="46">
        <v>55.6</v>
      </c>
      <c r="B488" s="48" t="b">
        <v>1</v>
      </c>
      <c r="U488" s="37"/>
      <c r="V488" s="37"/>
      <c r="W488" s="9"/>
      <c r="X488" s="8"/>
      <c r="Y488" s="8"/>
      <c r="Z488" s="8"/>
      <c r="AA488" s="8"/>
      <c r="AB488" s="8"/>
      <c r="AC488" s="8"/>
      <c r="AD488" s="8"/>
      <c r="AE488" s="8"/>
      <c r="AG488" s="37"/>
      <c r="AH488" s="37"/>
      <c r="AI488" s="9"/>
      <c r="AJ488" s="8"/>
      <c r="AK488" s="8"/>
      <c r="AL488" s="8"/>
      <c r="AM488" s="8"/>
      <c r="AN488" s="8"/>
      <c r="AO488" s="8"/>
      <c r="AP488" s="8"/>
      <c r="AQ488" s="8"/>
      <c r="AS488" s="37"/>
      <c r="AT488" s="37"/>
      <c r="AU488" s="9"/>
      <c r="AV488" s="8"/>
      <c r="AW488" s="8"/>
      <c r="AX488" s="8"/>
      <c r="AY488" s="8"/>
      <c r="AZ488" s="8"/>
      <c r="BA488" s="8"/>
      <c r="BB488" s="8"/>
      <c r="BC488" s="8"/>
    </row>
    <row r="489" spans="1:55" x14ac:dyDescent="0.25">
      <c r="A489" s="46">
        <v>55.3</v>
      </c>
      <c r="B489" s="48" t="b">
        <v>1</v>
      </c>
      <c r="U489" s="37"/>
      <c r="V489" s="37"/>
      <c r="W489" s="9"/>
      <c r="X489" s="8"/>
      <c r="Y489" s="8"/>
      <c r="Z489" s="8"/>
      <c r="AA489" s="8"/>
      <c r="AB489" s="8"/>
      <c r="AC489" s="8"/>
      <c r="AD489" s="8"/>
      <c r="AE489" s="8"/>
      <c r="AG489" s="37"/>
      <c r="AH489" s="37"/>
      <c r="AI489" s="9"/>
      <c r="AJ489" s="8"/>
      <c r="AK489" s="8"/>
      <c r="AL489" s="8"/>
      <c r="AM489" s="8"/>
      <c r="AN489" s="8"/>
      <c r="AO489" s="8"/>
      <c r="AP489" s="8"/>
      <c r="AQ489" s="8"/>
      <c r="AS489" s="37"/>
      <c r="AT489" s="37"/>
      <c r="AU489" s="9"/>
      <c r="AV489" s="8"/>
      <c r="AW489" s="8"/>
      <c r="AX489" s="8"/>
      <c r="AY489" s="8"/>
      <c r="AZ489" s="8"/>
      <c r="BA489" s="8"/>
      <c r="BB489" s="8"/>
      <c r="BC489" s="8"/>
    </row>
    <row r="490" spans="1:55" x14ac:dyDescent="0.25">
      <c r="A490" s="46">
        <v>54.8</v>
      </c>
      <c r="B490" s="48" t="b">
        <v>1</v>
      </c>
      <c r="U490" s="37"/>
      <c r="V490" s="37"/>
      <c r="W490" s="9"/>
      <c r="X490" s="8"/>
      <c r="Y490" s="8"/>
      <c r="Z490" s="8"/>
      <c r="AA490" s="8"/>
      <c r="AB490" s="8"/>
      <c r="AC490" s="8"/>
      <c r="AD490" s="8"/>
      <c r="AE490" s="8"/>
      <c r="AG490" s="37"/>
      <c r="AH490" s="37"/>
      <c r="AI490" s="9"/>
      <c r="AJ490" s="8"/>
      <c r="AK490" s="8"/>
      <c r="AL490" s="8"/>
      <c r="AM490" s="8"/>
      <c r="AN490" s="8"/>
      <c r="AO490" s="8"/>
      <c r="AP490" s="8"/>
      <c r="AQ490" s="8"/>
      <c r="AS490" s="37"/>
      <c r="AT490" s="37"/>
      <c r="AU490" s="9"/>
      <c r="AV490" s="8"/>
      <c r="AW490" s="8"/>
      <c r="AX490" s="8"/>
      <c r="AY490" s="8"/>
      <c r="AZ490" s="8"/>
      <c r="BA490" s="8"/>
      <c r="BB490" s="8"/>
      <c r="BC490" s="8"/>
    </row>
    <row r="491" spans="1:55" x14ac:dyDescent="0.25">
      <c r="A491" s="46">
        <v>54.2</v>
      </c>
      <c r="B491" s="48" t="b">
        <v>1</v>
      </c>
      <c r="U491" s="37"/>
      <c r="V491" s="37"/>
      <c r="W491" s="9"/>
      <c r="X491" s="8"/>
      <c r="Y491" s="8"/>
      <c r="Z491" s="8"/>
      <c r="AA491" s="8"/>
      <c r="AB491" s="8"/>
      <c r="AC491" s="8"/>
      <c r="AD491" s="8"/>
      <c r="AE491" s="8"/>
      <c r="AG491" s="37"/>
      <c r="AH491" s="37"/>
      <c r="AI491" s="9"/>
      <c r="AJ491" s="8"/>
      <c r="AK491" s="8"/>
      <c r="AL491" s="8"/>
      <c r="AM491" s="8"/>
      <c r="AN491" s="8"/>
      <c r="AO491" s="8"/>
      <c r="AP491" s="8"/>
      <c r="AQ491" s="8"/>
      <c r="AS491" s="37"/>
      <c r="AT491" s="37"/>
      <c r="AU491" s="9"/>
      <c r="AV491" s="8"/>
      <c r="AW491" s="8"/>
      <c r="AX491" s="8"/>
      <c r="AY491" s="8"/>
      <c r="AZ491" s="8"/>
      <c r="BA491" s="8"/>
      <c r="BB491" s="8"/>
      <c r="BC491" s="8"/>
    </row>
    <row r="492" spans="1:55" x14ac:dyDescent="0.25">
      <c r="A492" s="46">
        <v>53.6</v>
      </c>
      <c r="B492" s="48" t="b">
        <v>1</v>
      </c>
      <c r="U492" s="37"/>
      <c r="V492" s="37"/>
      <c r="W492" s="9"/>
      <c r="X492" s="8"/>
      <c r="Y492" s="8"/>
      <c r="Z492" s="8"/>
      <c r="AA492" s="8"/>
      <c r="AB492" s="8"/>
      <c r="AC492" s="8"/>
      <c r="AD492" s="8"/>
      <c r="AE492" s="8"/>
      <c r="AG492" s="37"/>
      <c r="AH492" s="37"/>
      <c r="AI492" s="9"/>
      <c r="AJ492" s="8"/>
      <c r="AK492" s="8"/>
      <c r="AL492" s="8"/>
      <c r="AM492" s="8"/>
      <c r="AN492" s="8"/>
      <c r="AO492" s="8"/>
      <c r="AP492" s="8"/>
      <c r="AQ492" s="8"/>
      <c r="AS492" s="37"/>
      <c r="AT492" s="37"/>
      <c r="AU492" s="9"/>
      <c r="AV492" s="8"/>
      <c r="AW492" s="8"/>
      <c r="AX492" s="8"/>
      <c r="AY492" s="8"/>
      <c r="AZ492" s="8"/>
      <c r="BA492" s="8"/>
      <c r="BB492" s="8"/>
      <c r="BC492" s="8"/>
    </row>
    <row r="493" spans="1:55" x14ac:dyDescent="0.25">
      <c r="A493" s="46">
        <v>53.3</v>
      </c>
      <c r="B493" s="48" t="b">
        <v>1</v>
      </c>
      <c r="U493" s="37"/>
      <c r="V493" s="37"/>
      <c r="W493" s="9"/>
      <c r="X493" s="8"/>
      <c r="Y493" s="8"/>
      <c r="Z493" s="8"/>
      <c r="AA493" s="8"/>
      <c r="AB493" s="8"/>
      <c r="AC493" s="8"/>
      <c r="AD493" s="8"/>
      <c r="AE493" s="8"/>
      <c r="AG493" s="37"/>
      <c r="AH493" s="37"/>
      <c r="AI493" s="9"/>
      <c r="AJ493" s="8"/>
      <c r="AK493" s="8"/>
      <c r="AL493" s="8"/>
      <c r="AM493" s="8"/>
      <c r="AN493" s="8"/>
      <c r="AO493" s="8"/>
      <c r="AP493" s="8"/>
      <c r="AQ493" s="8"/>
      <c r="AS493" s="37"/>
      <c r="AT493" s="37"/>
      <c r="AU493" s="9"/>
      <c r="AV493" s="8"/>
      <c r="AW493" s="8"/>
      <c r="AX493" s="8"/>
      <c r="AY493" s="8"/>
      <c r="AZ493" s="8"/>
      <c r="BA493" s="8"/>
      <c r="BB493" s="8"/>
      <c r="BC493" s="8"/>
    </row>
    <row r="494" spans="1:55" x14ac:dyDescent="0.25">
      <c r="A494" s="46">
        <v>52.8</v>
      </c>
      <c r="B494" s="48" t="b">
        <v>1</v>
      </c>
      <c r="U494" s="37"/>
      <c r="V494" s="37"/>
      <c r="W494" s="9"/>
      <c r="X494" s="8"/>
      <c r="Y494" s="8"/>
      <c r="Z494" s="8"/>
      <c r="AA494" s="8"/>
      <c r="AB494" s="8"/>
      <c r="AC494" s="8"/>
      <c r="AD494" s="8"/>
      <c r="AE494" s="8"/>
      <c r="AG494" s="37"/>
      <c r="AH494" s="37"/>
      <c r="AI494" s="9"/>
      <c r="AJ494" s="8"/>
      <c r="AK494" s="8"/>
      <c r="AL494" s="8"/>
      <c r="AM494" s="8"/>
      <c r="AN494" s="8"/>
      <c r="AO494" s="8"/>
      <c r="AP494" s="8"/>
      <c r="AQ494" s="8"/>
      <c r="AS494" s="37"/>
      <c r="AT494" s="37"/>
      <c r="AU494" s="9"/>
      <c r="AV494" s="8"/>
      <c r="AW494" s="8"/>
      <c r="AX494" s="8"/>
      <c r="AY494" s="8"/>
      <c r="AZ494" s="8"/>
      <c r="BA494" s="8"/>
      <c r="BB494" s="8"/>
      <c r="BC494" s="8"/>
    </row>
    <row r="495" spans="1:55" x14ac:dyDescent="0.25">
      <c r="A495" s="46">
        <v>52.1</v>
      </c>
      <c r="B495" s="48" t="b">
        <v>1</v>
      </c>
      <c r="U495" s="37"/>
      <c r="V495" s="37"/>
      <c r="W495" s="9"/>
      <c r="X495" s="8"/>
      <c r="Y495" s="8"/>
      <c r="Z495" s="8"/>
      <c r="AA495" s="8"/>
      <c r="AB495" s="8"/>
      <c r="AC495" s="8"/>
      <c r="AD495" s="8"/>
      <c r="AE495" s="8"/>
      <c r="AG495" s="37"/>
      <c r="AH495" s="37"/>
      <c r="AI495" s="9"/>
      <c r="AJ495" s="8"/>
      <c r="AK495" s="8"/>
      <c r="AL495" s="8"/>
      <c r="AM495" s="8"/>
      <c r="AN495" s="8"/>
      <c r="AO495" s="8"/>
      <c r="AP495" s="8"/>
      <c r="AQ495" s="8"/>
      <c r="AS495" s="37"/>
      <c r="AT495" s="37"/>
      <c r="AU495" s="9"/>
      <c r="AV495" s="8"/>
      <c r="AW495" s="8"/>
      <c r="AX495" s="8"/>
      <c r="AY495" s="8"/>
      <c r="AZ495" s="8"/>
      <c r="BA495" s="8"/>
      <c r="BB495" s="8"/>
      <c r="BC495" s="8"/>
    </row>
    <row r="496" spans="1:55" x14ac:dyDescent="0.25">
      <c r="A496" s="46">
        <v>51.8</v>
      </c>
      <c r="B496" s="48" t="b">
        <v>1</v>
      </c>
      <c r="U496" s="37"/>
      <c r="V496" s="37"/>
      <c r="W496" s="9"/>
      <c r="X496" s="8"/>
      <c r="Y496" s="8"/>
      <c r="Z496" s="8"/>
      <c r="AA496" s="8"/>
      <c r="AB496" s="8"/>
      <c r="AC496" s="8"/>
      <c r="AD496" s="8"/>
      <c r="AE496" s="8"/>
      <c r="AG496" s="37"/>
      <c r="AH496" s="37"/>
      <c r="AI496" s="9"/>
      <c r="AJ496" s="8"/>
      <c r="AK496" s="8"/>
      <c r="AL496" s="8"/>
      <c r="AM496" s="8"/>
      <c r="AN496" s="8"/>
      <c r="AO496" s="8"/>
      <c r="AP496" s="8"/>
      <c r="AQ496" s="8"/>
      <c r="AS496" s="37"/>
      <c r="AT496" s="37"/>
      <c r="AU496" s="9"/>
      <c r="AV496" s="8"/>
      <c r="AW496" s="8"/>
      <c r="AX496" s="8"/>
      <c r="AY496" s="8"/>
      <c r="AZ496" s="8"/>
      <c r="BA496" s="8"/>
      <c r="BB496" s="8"/>
      <c r="BC496" s="8"/>
    </row>
    <row r="497" spans="1:55" x14ac:dyDescent="0.25">
      <c r="A497" s="46">
        <v>51.6</v>
      </c>
      <c r="B497" s="48" t="b">
        <v>1</v>
      </c>
      <c r="U497" s="37"/>
      <c r="V497" s="37"/>
      <c r="W497" s="9"/>
      <c r="X497" s="8"/>
      <c r="Y497" s="8"/>
      <c r="Z497" s="8"/>
      <c r="AA497" s="8"/>
      <c r="AB497" s="8"/>
      <c r="AC497" s="8"/>
      <c r="AD497" s="8"/>
      <c r="AE497" s="8"/>
      <c r="AG497" s="37"/>
      <c r="AH497" s="37"/>
      <c r="AI497" s="9"/>
      <c r="AJ497" s="8"/>
      <c r="AK497" s="8"/>
      <c r="AL497" s="8"/>
      <c r="AM497" s="8"/>
      <c r="AN497" s="8"/>
      <c r="AO497" s="8"/>
      <c r="AP497" s="8"/>
      <c r="AQ497" s="8"/>
      <c r="AS497" s="37"/>
      <c r="AT497" s="37"/>
      <c r="AU497" s="9"/>
      <c r="AV497" s="8"/>
      <c r="AW497" s="8"/>
      <c r="AX497" s="8"/>
      <c r="AY497" s="8"/>
      <c r="AZ497" s="8"/>
      <c r="BA497" s="8"/>
      <c r="BB497" s="8"/>
      <c r="BC497" s="8"/>
    </row>
    <row r="498" spans="1:55" x14ac:dyDescent="0.25">
      <c r="A498" s="46">
        <v>51.5</v>
      </c>
      <c r="B498" s="48" t="b">
        <v>1</v>
      </c>
      <c r="U498" s="37"/>
      <c r="V498" s="37"/>
      <c r="W498" s="9"/>
      <c r="X498" s="8"/>
      <c r="Y498" s="8"/>
      <c r="Z498" s="8"/>
      <c r="AA498" s="8"/>
      <c r="AB498" s="8"/>
      <c r="AC498" s="8"/>
      <c r="AD498" s="8"/>
      <c r="AE498" s="8"/>
      <c r="AG498" s="37"/>
      <c r="AH498" s="37"/>
      <c r="AI498" s="9"/>
      <c r="AJ498" s="8"/>
      <c r="AK498" s="8"/>
      <c r="AL498" s="8"/>
      <c r="AM498" s="8"/>
      <c r="AN498" s="8"/>
      <c r="AO498" s="8"/>
      <c r="AP498" s="8"/>
      <c r="AQ498" s="8"/>
      <c r="AS498" s="37"/>
      <c r="AT498" s="37"/>
      <c r="AU498" s="9"/>
      <c r="AV498" s="8"/>
      <c r="AW498" s="8"/>
      <c r="AX498" s="8"/>
      <c r="AY498" s="8"/>
      <c r="AZ498" s="8"/>
      <c r="BA498" s="8"/>
      <c r="BB498" s="8"/>
      <c r="BC498" s="8"/>
    </row>
    <row r="499" spans="1:55" x14ac:dyDescent="0.25">
      <c r="A499" s="46">
        <v>51.4</v>
      </c>
      <c r="B499" s="48" t="b">
        <v>1</v>
      </c>
      <c r="U499" s="37"/>
      <c r="V499" s="37"/>
      <c r="W499" s="9"/>
      <c r="X499" s="8"/>
      <c r="Y499" s="8"/>
      <c r="Z499" s="8"/>
      <c r="AA499" s="8"/>
      <c r="AB499" s="8"/>
      <c r="AC499" s="8"/>
      <c r="AD499" s="8"/>
      <c r="AE499" s="8"/>
      <c r="AG499" s="37"/>
      <c r="AH499" s="37"/>
      <c r="AI499" s="9"/>
      <c r="AJ499" s="8"/>
      <c r="AK499" s="8"/>
      <c r="AL499" s="8"/>
      <c r="AM499" s="8"/>
      <c r="AN499" s="8"/>
      <c r="AO499" s="8"/>
      <c r="AP499" s="8"/>
      <c r="AQ499" s="8"/>
      <c r="AS499" s="37"/>
      <c r="AT499" s="37"/>
      <c r="AU499" s="9"/>
      <c r="AV499" s="8"/>
      <c r="AW499" s="8"/>
      <c r="AX499" s="8"/>
      <c r="AY499" s="8"/>
      <c r="AZ499" s="8"/>
      <c r="BA499" s="8"/>
      <c r="BB499" s="8"/>
      <c r="BC499" s="8"/>
    </row>
    <row r="500" spans="1:55" x14ac:dyDescent="0.25">
      <c r="A500" s="46">
        <v>82.2</v>
      </c>
      <c r="B500" s="48" t="b">
        <v>1</v>
      </c>
      <c r="U500" s="37"/>
      <c r="V500" s="37"/>
      <c r="W500" s="9"/>
      <c r="X500" s="8"/>
      <c r="Y500" s="8"/>
      <c r="Z500" s="8"/>
      <c r="AA500" s="8"/>
      <c r="AB500" s="8"/>
      <c r="AC500" s="8"/>
      <c r="AD500" s="8"/>
      <c r="AE500" s="8"/>
      <c r="AG500" s="37"/>
      <c r="AH500" s="37"/>
      <c r="AI500" s="9"/>
      <c r="AJ500" s="8"/>
      <c r="AK500" s="8"/>
      <c r="AL500" s="8"/>
      <c r="AM500" s="8"/>
      <c r="AN500" s="8"/>
      <c r="AO500" s="8"/>
      <c r="AP500" s="8"/>
      <c r="AQ500" s="8"/>
      <c r="AS500" s="37"/>
      <c r="AT500" s="37"/>
      <c r="AU500" s="9"/>
      <c r="AV500" s="8"/>
      <c r="AW500" s="8"/>
      <c r="AX500" s="8"/>
      <c r="AY500" s="8"/>
      <c r="AZ500" s="8"/>
      <c r="BA500" s="8"/>
      <c r="BB500" s="8"/>
      <c r="BC500" s="8"/>
    </row>
    <row r="501" spans="1:55" x14ac:dyDescent="0.25">
      <c r="A501" s="46">
        <v>82</v>
      </c>
      <c r="B501" s="48" t="b">
        <v>1</v>
      </c>
      <c r="U501" s="37"/>
      <c r="V501" s="37"/>
      <c r="W501" s="9"/>
      <c r="X501" s="8"/>
      <c r="Y501" s="8"/>
      <c r="Z501" s="8"/>
      <c r="AA501" s="8"/>
      <c r="AB501" s="8"/>
      <c r="AC501" s="8"/>
      <c r="AD501" s="8"/>
      <c r="AE501" s="8"/>
      <c r="AG501" s="37"/>
      <c r="AH501" s="37"/>
      <c r="AI501" s="9"/>
      <c r="AJ501" s="8"/>
      <c r="AK501" s="8"/>
      <c r="AL501" s="8"/>
      <c r="AM501" s="8"/>
      <c r="AN501" s="8"/>
      <c r="AO501" s="8"/>
      <c r="AP501" s="8"/>
      <c r="AQ501" s="8"/>
      <c r="AS501" s="37"/>
      <c r="AT501" s="37"/>
      <c r="AU501" s="9"/>
      <c r="AV501" s="8"/>
      <c r="AW501" s="8"/>
      <c r="AX501" s="8"/>
      <c r="AY501" s="8"/>
      <c r="AZ501" s="8"/>
      <c r="BA501" s="8"/>
      <c r="BB501" s="8"/>
      <c r="BC501" s="8"/>
    </row>
    <row r="502" spans="1:55" x14ac:dyDescent="0.25">
      <c r="A502" s="46">
        <v>81.8</v>
      </c>
      <c r="B502" s="48" t="b">
        <v>1</v>
      </c>
      <c r="U502" s="37"/>
      <c r="V502" s="37"/>
      <c r="W502" s="9"/>
      <c r="X502" s="8"/>
      <c r="Y502" s="8"/>
      <c r="Z502" s="8"/>
      <c r="AA502" s="8"/>
      <c r="AB502" s="8"/>
      <c r="AC502" s="8"/>
      <c r="AD502" s="8"/>
      <c r="AE502" s="8"/>
      <c r="AG502" s="37"/>
      <c r="AH502" s="37"/>
      <c r="AI502" s="9"/>
      <c r="AJ502" s="8"/>
      <c r="AK502" s="8"/>
      <c r="AL502" s="8"/>
      <c r="AM502" s="8"/>
      <c r="AN502" s="8"/>
      <c r="AO502" s="8"/>
      <c r="AP502" s="8"/>
      <c r="AQ502" s="8"/>
      <c r="AS502" s="37"/>
      <c r="AT502" s="37"/>
      <c r="AU502" s="9"/>
      <c r="AV502" s="8"/>
      <c r="AW502" s="8"/>
      <c r="AX502" s="8"/>
      <c r="AY502" s="8"/>
      <c r="AZ502" s="8"/>
      <c r="BA502" s="8"/>
      <c r="BB502" s="8"/>
      <c r="BC502" s="8"/>
    </row>
    <row r="503" spans="1:55" x14ac:dyDescent="0.25">
      <c r="A503" s="46">
        <v>81.599999999999994</v>
      </c>
      <c r="B503" s="48" t="b">
        <v>1</v>
      </c>
      <c r="U503" s="37"/>
      <c r="V503" s="37"/>
      <c r="W503" s="9"/>
      <c r="X503" s="8"/>
      <c r="Y503" s="8"/>
      <c r="Z503" s="8"/>
      <c r="AA503" s="8"/>
      <c r="AB503" s="8"/>
      <c r="AC503" s="8"/>
      <c r="AD503" s="8"/>
      <c r="AE503" s="8"/>
      <c r="AG503" s="37"/>
      <c r="AH503" s="37"/>
      <c r="AI503" s="9"/>
      <c r="AJ503" s="8"/>
      <c r="AK503" s="8"/>
      <c r="AL503" s="8"/>
      <c r="AM503" s="8"/>
      <c r="AN503" s="8"/>
      <c r="AO503" s="8"/>
      <c r="AP503" s="8"/>
      <c r="AQ503" s="8"/>
      <c r="AS503" s="37"/>
      <c r="AT503" s="37"/>
      <c r="AU503" s="9"/>
      <c r="AV503" s="8"/>
      <c r="AW503" s="8"/>
      <c r="AX503" s="8"/>
      <c r="AY503" s="8"/>
      <c r="AZ503" s="8"/>
      <c r="BA503" s="8"/>
      <c r="BB503" s="8"/>
      <c r="BC503" s="8"/>
    </row>
    <row r="504" spans="1:55" x14ac:dyDescent="0.25">
      <c r="A504" s="46">
        <v>81.5</v>
      </c>
      <c r="B504" s="48" t="b">
        <v>1</v>
      </c>
      <c r="U504" s="37"/>
      <c r="V504" s="37"/>
      <c r="W504" s="9"/>
      <c r="X504" s="8"/>
      <c r="Y504" s="8"/>
      <c r="Z504" s="8"/>
      <c r="AA504" s="8"/>
      <c r="AB504" s="8"/>
      <c r="AC504" s="8"/>
      <c r="AD504" s="8"/>
      <c r="AE504" s="8"/>
      <c r="AG504" s="37"/>
      <c r="AH504" s="37"/>
      <c r="AI504" s="9"/>
      <c r="AJ504" s="8"/>
      <c r="AK504" s="8"/>
      <c r="AL504" s="8"/>
      <c r="AM504" s="8"/>
      <c r="AN504" s="8"/>
      <c r="AO504" s="8"/>
      <c r="AP504" s="8"/>
      <c r="AQ504" s="8"/>
      <c r="AS504" s="37"/>
      <c r="AT504" s="37"/>
      <c r="AU504" s="9"/>
      <c r="AV504" s="8"/>
      <c r="AW504" s="8"/>
      <c r="AX504" s="8"/>
      <c r="AY504" s="8"/>
      <c r="AZ504" s="8"/>
      <c r="BA504" s="8"/>
      <c r="BB504" s="8"/>
      <c r="BC504" s="8"/>
    </row>
    <row r="505" spans="1:55" x14ac:dyDescent="0.25">
      <c r="A505" s="46">
        <v>81.2</v>
      </c>
      <c r="B505" s="48" t="b">
        <v>1</v>
      </c>
      <c r="U505" s="37"/>
      <c r="V505" s="37"/>
      <c r="W505" s="9"/>
      <c r="X505" s="8"/>
      <c r="Y505" s="8"/>
      <c r="Z505" s="8"/>
      <c r="AA505" s="8"/>
      <c r="AB505" s="8"/>
      <c r="AC505" s="8"/>
      <c r="AD505" s="8"/>
      <c r="AE505" s="8"/>
      <c r="AG505" s="37"/>
      <c r="AH505" s="37"/>
      <c r="AI505" s="9"/>
      <c r="AJ505" s="8"/>
      <c r="AK505" s="8"/>
      <c r="AL505" s="8"/>
      <c r="AM505" s="8"/>
      <c r="AN505" s="8"/>
      <c r="AO505" s="8"/>
      <c r="AP505" s="8"/>
      <c r="AQ505" s="8"/>
      <c r="AS505" s="37"/>
      <c r="AT505" s="37"/>
      <c r="AU505" s="9"/>
      <c r="AV505" s="8"/>
      <c r="AW505" s="8"/>
      <c r="AX505" s="8"/>
      <c r="AY505" s="8"/>
      <c r="AZ505" s="8"/>
      <c r="BA505" s="8"/>
      <c r="BB505" s="8"/>
      <c r="BC505" s="8"/>
    </row>
    <row r="506" spans="1:55" x14ac:dyDescent="0.25">
      <c r="A506" s="46">
        <v>81</v>
      </c>
      <c r="B506" s="48" t="b">
        <v>1</v>
      </c>
      <c r="U506" s="37"/>
      <c r="V506" s="37"/>
      <c r="W506" s="9"/>
      <c r="X506" s="8"/>
      <c r="Y506" s="8"/>
      <c r="Z506" s="8"/>
      <c r="AA506" s="8"/>
      <c r="AB506" s="8"/>
      <c r="AC506" s="8"/>
      <c r="AD506" s="8"/>
      <c r="AE506" s="8"/>
      <c r="AG506" s="37"/>
      <c r="AH506" s="37"/>
      <c r="AI506" s="9"/>
      <c r="AJ506" s="8"/>
      <c r="AK506" s="8"/>
      <c r="AL506" s="8"/>
      <c r="AM506" s="8"/>
      <c r="AN506" s="8"/>
      <c r="AO506" s="8"/>
      <c r="AP506" s="8"/>
      <c r="AQ506" s="8"/>
      <c r="AS506" s="37"/>
      <c r="AT506" s="37"/>
      <c r="AU506" s="9"/>
      <c r="AV506" s="8"/>
      <c r="AW506" s="8"/>
      <c r="AX506" s="8"/>
      <c r="AY506" s="8"/>
      <c r="AZ506" s="8"/>
      <c r="BA506" s="8"/>
      <c r="BB506" s="8"/>
      <c r="BC506" s="8"/>
    </row>
    <row r="507" spans="1:55" x14ac:dyDescent="0.25">
      <c r="A507" s="46">
        <v>87</v>
      </c>
      <c r="B507" s="48" t="b">
        <v>1</v>
      </c>
      <c r="U507" s="37"/>
      <c r="V507" s="37"/>
      <c r="W507" s="9"/>
      <c r="X507" s="8"/>
      <c r="Y507" s="8"/>
      <c r="Z507" s="8"/>
      <c r="AA507" s="8"/>
      <c r="AB507" s="8"/>
      <c r="AC507" s="8"/>
      <c r="AD507" s="8"/>
      <c r="AE507" s="8"/>
      <c r="AG507" s="37"/>
      <c r="AH507" s="37"/>
      <c r="AI507" s="9"/>
      <c r="AJ507" s="8"/>
      <c r="AK507" s="8"/>
      <c r="AL507" s="8"/>
      <c r="AM507" s="8"/>
      <c r="AN507" s="8"/>
      <c r="AO507" s="8"/>
      <c r="AP507" s="8"/>
      <c r="AQ507" s="8"/>
      <c r="AS507" s="37"/>
      <c r="AT507" s="37"/>
      <c r="AU507" s="9"/>
      <c r="AV507" s="8"/>
      <c r="AW507" s="8"/>
      <c r="AX507" s="8"/>
      <c r="AY507" s="8"/>
      <c r="AZ507" s="8"/>
      <c r="BA507" s="8"/>
      <c r="BB507" s="8"/>
      <c r="BC507" s="8"/>
    </row>
    <row r="508" spans="1:55" x14ac:dyDescent="0.25">
      <c r="A508" s="46">
        <v>85</v>
      </c>
      <c r="B508" s="48" t="b">
        <v>1</v>
      </c>
      <c r="U508" s="37"/>
      <c r="V508" s="37"/>
      <c r="W508" s="9"/>
      <c r="X508" s="8"/>
      <c r="Y508" s="8"/>
      <c r="Z508" s="8"/>
      <c r="AA508" s="8"/>
      <c r="AB508" s="8"/>
      <c r="AC508" s="8"/>
      <c r="AD508" s="8"/>
      <c r="AE508" s="8"/>
      <c r="AG508" s="37"/>
      <c r="AH508" s="37"/>
      <c r="AI508" s="9"/>
      <c r="AJ508" s="8"/>
      <c r="AK508" s="8"/>
      <c r="AL508" s="8"/>
      <c r="AM508" s="8"/>
      <c r="AN508" s="8"/>
      <c r="AO508" s="8"/>
      <c r="AP508" s="8"/>
      <c r="AQ508" s="8"/>
      <c r="AS508" s="37"/>
      <c r="AT508" s="37"/>
      <c r="AU508" s="9"/>
      <c r="AV508" s="8"/>
      <c r="AW508" s="8"/>
      <c r="AX508" s="8"/>
      <c r="AY508" s="8"/>
      <c r="AZ508" s="8"/>
      <c r="BA508" s="8"/>
      <c r="BB508" s="8"/>
      <c r="BC508" s="8"/>
    </row>
    <row r="509" spans="1:55" x14ac:dyDescent="0.25">
      <c r="A509" s="46">
        <v>85</v>
      </c>
      <c r="B509" s="48" t="b">
        <v>1</v>
      </c>
      <c r="U509" s="37"/>
      <c r="V509" s="37"/>
      <c r="W509" s="9"/>
      <c r="X509" s="8"/>
      <c r="Y509" s="8"/>
      <c r="Z509" s="8"/>
      <c r="AA509" s="8"/>
      <c r="AB509" s="8"/>
      <c r="AC509" s="8"/>
      <c r="AD509" s="8"/>
      <c r="AE509" s="8"/>
      <c r="AG509" s="37"/>
      <c r="AH509" s="37"/>
      <c r="AI509" s="9"/>
      <c r="AJ509" s="8"/>
      <c r="AK509" s="8"/>
      <c r="AL509" s="8"/>
      <c r="AM509" s="8"/>
      <c r="AN509" s="8"/>
      <c r="AO509" s="8"/>
      <c r="AP509" s="8"/>
      <c r="AQ509" s="8"/>
      <c r="AS509" s="37"/>
      <c r="AT509" s="37"/>
      <c r="AU509" s="9"/>
      <c r="AV509" s="8"/>
      <c r="AW509" s="8"/>
      <c r="AX509" s="8"/>
      <c r="AY509" s="8"/>
      <c r="AZ509" s="8"/>
      <c r="BA509" s="8"/>
      <c r="BB509" s="8"/>
      <c r="BC509" s="8"/>
    </row>
    <row r="510" spans="1:55" x14ac:dyDescent="0.25">
      <c r="A510" s="46">
        <v>81</v>
      </c>
      <c r="B510" s="48" t="b">
        <v>1</v>
      </c>
      <c r="U510" s="37"/>
      <c r="V510" s="37"/>
      <c r="W510" s="9"/>
      <c r="X510" s="8"/>
      <c r="Y510" s="8"/>
      <c r="Z510" s="8"/>
      <c r="AA510" s="8"/>
      <c r="AB510" s="8"/>
      <c r="AC510" s="8"/>
      <c r="AD510" s="8"/>
      <c r="AE510" s="8"/>
      <c r="AG510" s="37"/>
      <c r="AH510" s="37"/>
      <c r="AI510" s="9"/>
      <c r="AJ510" s="8"/>
      <c r="AK510" s="8"/>
      <c r="AL510" s="8"/>
      <c r="AM510" s="8"/>
      <c r="AN510" s="8"/>
      <c r="AO510" s="8"/>
      <c r="AP510" s="8"/>
      <c r="AQ510" s="8"/>
      <c r="AS510" s="37"/>
      <c r="AT510" s="37"/>
      <c r="AU510" s="9"/>
      <c r="AV510" s="8"/>
      <c r="AW510" s="8"/>
      <c r="AX510" s="8"/>
      <c r="AY510" s="8"/>
      <c r="AZ510" s="8"/>
      <c r="BA510" s="8"/>
      <c r="BB510" s="8"/>
      <c r="BC510" s="8"/>
    </row>
    <row r="511" spans="1:55" x14ac:dyDescent="0.25">
      <c r="A511" s="46">
        <v>80</v>
      </c>
      <c r="B511" s="48" t="b">
        <v>1</v>
      </c>
      <c r="U511" s="37"/>
      <c r="V511" s="37"/>
      <c r="W511" s="9"/>
      <c r="X511" s="8"/>
      <c r="Y511" s="8"/>
      <c r="Z511" s="8"/>
      <c r="AA511" s="8"/>
      <c r="AB511" s="8"/>
      <c r="AC511" s="8"/>
      <c r="AD511" s="8"/>
      <c r="AE511" s="8"/>
      <c r="AG511" s="37"/>
      <c r="AH511" s="37"/>
      <c r="AI511" s="9"/>
      <c r="AJ511" s="8"/>
      <c r="AK511" s="8"/>
      <c r="AL511" s="8"/>
      <c r="AM511" s="8"/>
      <c r="AN511" s="8"/>
      <c r="AO511" s="8"/>
      <c r="AP511" s="8"/>
      <c r="AQ511" s="8"/>
      <c r="AS511" s="37"/>
      <c r="AT511" s="37"/>
      <c r="AU511" s="9"/>
      <c r="AV511" s="8"/>
      <c r="AW511" s="8"/>
      <c r="AX511" s="8"/>
      <c r="AY511" s="8"/>
      <c r="AZ511" s="8"/>
      <c r="BA511" s="8"/>
      <c r="BB511" s="8"/>
      <c r="BC511" s="8"/>
    </row>
    <row r="512" spans="1:55" x14ac:dyDescent="0.25">
      <c r="A512" s="46">
        <v>79.7</v>
      </c>
      <c r="B512" s="48" t="b">
        <v>1</v>
      </c>
      <c r="U512" s="37"/>
      <c r="V512" s="37"/>
      <c r="W512" s="9"/>
      <c r="X512" s="8"/>
      <c r="Y512" s="8"/>
      <c r="Z512" s="8"/>
      <c r="AA512" s="8"/>
      <c r="AB512" s="8"/>
      <c r="AC512" s="8"/>
      <c r="AD512" s="8"/>
      <c r="AE512" s="8"/>
      <c r="AG512" s="37"/>
      <c r="AH512" s="37"/>
      <c r="AI512" s="9"/>
      <c r="AJ512" s="8"/>
      <c r="AK512" s="8"/>
      <c r="AL512" s="8"/>
      <c r="AM512" s="8"/>
      <c r="AN512" s="8"/>
      <c r="AO512" s="8"/>
      <c r="AP512" s="8"/>
      <c r="AQ512" s="8"/>
      <c r="AS512" s="37"/>
      <c r="AT512" s="37"/>
      <c r="AU512" s="9"/>
      <c r="AV512" s="8"/>
      <c r="AW512" s="8"/>
      <c r="AX512" s="8"/>
      <c r="AY512" s="8"/>
      <c r="AZ512" s="8"/>
      <c r="BA512" s="8"/>
      <c r="BB512" s="8"/>
      <c r="BC512" s="8"/>
    </row>
    <row r="513" spans="1:55" x14ac:dyDescent="0.25">
      <c r="A513" s="46">
        <v>79.5</v>
      </c>
      <c r="B513" s="48" t="b">
        <v>1</v>
      </c>
      <c r="U513" s="37"/>
      <c r="V513" s="37"/>
      <c r="W513" s="9"/>
      <c r="X513" s="8"/>
      <c r="Y513" s="8"/>
      <c r="Z513" s="8"/>
      <c r="AA513" s="8"/>
      <c r="AB513" s="8"/>
      <c r="AC513" s="8"/>
      <c r="AD513" s="8"/>
      <c r="AE513" s="8"/>
      <c r="AG513" s="37"/>
      <c r="AH513" s="37"/>
      <c r="AI513" s="9"/>
      <c r="AJ513" s="8"/>
      <c r="AK513" s="8"/>
      <c r="AL513" s="8"/>
      <c r="AM513" s="8"/>
      <c r="AN513" s="8"/>
      <c r="AO513" s="8"/>
      <c r="AP513" s="8"/>
      <c r="AQ513" s="8"/>
      <c r="AS513" s="37"/>
      <c r="AT513" s="37"/>
      <c r="AU513" s="9"/>
      <c r="AV513" s="8"/>
      <c r="AW513" s="8"/>
      <c r="AX513" s="8"/>
      <c r="AY513" s="8"/>
      <c r="AZ513" s="8"/>
      <c r="BA513" s="8"/>
      <c r="BB513" s="8"/>
      <c r="BC513" s="8"/>
    </row>
    <row r="514" spans="1:55" x14ac:dyDescent="0.25">
      <c r="A514" s="46">
        <v>79.400000000000006</v>
      </c>
      <c r="B514" s="48" t="b">
        <v>1</v>
      </c>
      <c r="U514" s="37"/>
      <c r="V514" s="37"/>
      <c r="W514" s="9"/>
      <c r="X514" s="8"/>
      <c r="Y514" s="8"/>
      <c r="Z514" s="8"/>
      <c r="AA514" s="8"/>
      <c r="AB514" s="8"/>
      <c r="AC514" s="8"/>
      <c r="AD514" s="8"/>
      <c r="AE514" s="8"/>
      <c r="AG514" s="37"/>
      <c r="AH514" s="37"/>
      <c r="AI514" s="9"/>
      <c r="AJ514" s="8"/>
      <c r="AK514" s="8"/>
      <c r="AL514" s="8"/>
      <c r="AM514" s="8"/>
      <c r="AN514" s="8"/>
      <c r="AO514" s="8"/>
      <c r="AP514" s="8"/>
      <c r="AQ514" s="8"/>
      <c r="AS514" s="37"/>
      <c r="AT514" s="37"/>
      <c r="AU514" s="9"/>
      <c r="AV514" s="8"/>
      <c r="AW514" s="8"/>
      <c r="AX514" s="8"/>
      <c r="AY514" s="8"/>
      <c r="AZ514" s="8"/>
      <c r="BA514" s="8"/>
      <c r="BB514" s="8"/>
      <c r="BC514" s="8"/>
    </row>
    <row r="515" spans="1:55" x14ac:dyDescent="0.25">
      <c r="A515" s="46">
        <v>79.099999999999994</v>
      </c>
      <c r="B515" s="48" t="b">
        <v>1</v>
      </c>
      <c r="U515" s="37"/>
      <c r="V515" s="37"/>
      <c r="W515" s="9"/>
      <c r="X515" s="8"/>
      <c r="Y515" s="8"/>
      <c r="Z515" s="8"/>
      <c r="AA515" s="8"/>
      <c r="AB515" s="8"/>
      <c r="AC515" s="8"/>
      <c r="AD515" s="8"/>
      <c r="AE515" s="8"/>
      <c r="AG515" s="37"/>
      <c r="AH515" s="37"/>
      <c r="AI515" s="9"/>
      <c r="AJ515" s="8"/>
      <c r="AK515" s="8"/>
      <c r="AL515" s="8"/>
      <c r="AM515" s="8"/>
      <c r="AN515" s="8"/>
      <c r="AO515" s="8"/>
      <c r="AP515" s="8"/>
      <c r="AQ515" s="8"/>
      <c r="AS515" s="37"/>
      <c r="AT515" s="37"/>
      <c r="AU515" s="9"/>
      <c r="AV515" s="8"/>
      <c r="AW515" s="8"/>
      <c r="AX515" s="8"/>
      <c r="AY515" s="8"/>
      <c r="AZ515" s="8"/>
      <c r="BA515" s="8"/>
      <c r="BB515" s="8"/>
      <c r="BC515" s="8"/>
    </row>
    <row r="516" spans="1:55" x14ac:dyDescent="0.25">
      <c r="A516" s="46">
        <v>52.5</v>
      </c>
      <c r="B516" s="48" t="b">
        <v>1</v>
      </c>
      <c r="U516" s="37"/>
      <c r="V516" s="37"/>
      <c r="W516" s="9"/>
      <c r="X516" s="8"/>
      <c r="Y516" s="8"/>
      <c r="Z516" s="8"/>
      <c r="AA516" s="8"/>
      <c r="AB516" s="8"/>
      <c r="AC516" s="8"/>
      <c r="AD516" s="8"/>
      <c r="AE516" s="8"/>
      <c r="AG516" s="37"/>
      <c r="AH516" s="37"/>
      <c r="AI516" s="9"/>
      <c r="AJ516" s="8"/>
      <c r="AK516" s="8"/>
      <c r="AL516" s="8"/>
      <c r="AM516" s="8"/>
      <c r="AN516" s="8"/>
      <c r="AO516" s="8"/>
      <c r="AP516" s="8"/>
      <c r="AQ516" s="8"/>
      <c r="AS516" s="37"/>
      <c r="AT516" s="37"/>
      <c r="AU516" s="9"/>
      <c r="AV516" s="8"/>
      <c r="AW516" s="8"/>
      <c r="AX516" s="8"/>
      <c r="AY516" s="8"/>
      <c r="AZ516" s="8"/>
      <c r="BA516" s="8"/>
      <c r="BB516" s="8"/>
      <c r="BC516" s="8"/>
    </row>
    <row r="517" spans="1:55" x14ac:dyDescent="0.25">
      <c r="A517" s="46">
        <v>58</v>
      </c>
      <c r="B517" s="48" t="b">
        <v>1</v>
      </c>
      <c r="U517" s="37"/>
      <c r="V517" s="37"/>
      <c r="W517" s="9"/>
      <c r="X517" s="8"/>
      <c r="Y517" s="8"/>
      <c r="Z517" s="8"/>
      <c r="AA517" s="8"/>
      <c r="AB517" s="8"/>
      <c r="AC517" s="8"/>
      <c r="AD517" s="8"/>
      <c r="AE517" s="8"/>
      <c r="AG517" s="37"/>
      <c r="AH517" s="37"/>
      <c r="AI517" s="9"/>
      <c r="AJ517" s="8"/>
      <c r="AK517" s="8"/>
      <c r="AL517" s="8"/>
      <c r="AM517" s="8"/>
      <c r="AN517" s="8"/>
      <c r="AO517" s="8"/>
      <c r="AP517" s="8"/>
      <c r="AQ517" s="8"/>
      <c r="AS517" s="37"/>
      <c r="AT517" s="37"/>
      <c r="AU517" s="9"/>
      <c r="AV517" s="8"/>
      <c r="AW517" s="8"/>
      <c r="AX517" s="8"/>
      <c r="AY517" s="8"/>
      <c r="AZ517" s="8"/>
      <c r="BA517" s="8"/>
      <c r="BB517" s="8"/>
      <c r="BC517" s="8"/>
    </row>
    <row r="518" spans="1:55" x14ac:dyDescent="0.25">
      <c r="A518" s="46">
        <v>49.9</v>
      </c>
      <c r="B518" s="48" t="b">
        <v>1</v>
      </c>
      <c r="U518" s="37"/>
      <c r="V518" s="37"/>
      <c r="W518" s="9"/>
      <c r="X518" s="8"/>
      <c r="Y518" s="8"/>
      <c r="Z518" s="8"/>
      <c r="AA518" s="8"/>
      <c r="AB518" s="8"/>
      <c r="AC518" s="8"/>
      <c r="AD518" s="8"/>
      <c r="AE518" s="8"/>
      <c r="AG518" s="37"/>
      <c r="AH518" s="37"/>
      <c r="AI518" s="9"/>
      <c r="AJ518" s="8"/>
      <c r="AK518" s="8"/>
      <c r="AL518" s="8"/>
      <c r="AM518" s="8"/>
      <c r="AN518" s="8"/>
      <c r="AO518" s="8"/>
      <c r="AP518" s="8"/>
      <c r="AQ518" s="8"/>
      <c r="AS518" s="37"/>
      <c r="AT518" s="37"/>
      <c r="AU518" s="9"/>
      <c r="AV518" s="8"/>
      <c r="AW518" s="8"/>
      <c r="AX518" s="8"/>
      <c r="AY518" s="8"/>
      <c r="AZ518" s="8"/>
      <c r="BA518" s="8"/>
      <c r="BB518" s="8"/>
      <c r="BC518" s="8"/>
    </row>
    <row r="519" spans="1:55" x14ac:dyDescent="0.25">
      <c r="A519" s="46">
        <v>53</v>
      </c>
      <c r="B519" s="48" t="b">
        <v>1</v>
      </c>
      <c r="U519" s="37"/>
      <c r="V519" s="37"/>
      <c r="W519" s="9"/>
      <c r="X519" s="8"/>
      <c r="Y519" s="8"/>
      <c r="Z519" s="8"/>
      <c r="AA519" s="8"/>
      <c r="AB519" s="8"/>
      <c r="AC519" s="8"/>
      <c r="AD519" s="8"/>
      <c r="AE519" s="8"/>
      <c r="AG519" s="37"/>
      <c r="AH519" s="37"/>
      <c r="AI519" s="9"/>
      <c r="AJ519" s="8"/>
      <c r="AK519" s="8"/>
      <c r="AL519" s="8"/>
      <c r="AM519" s="8"/>
      <c r="AN519" s="8"/>
      <c r="AO519" s="8"/>
      <c r="AP519" s="8"/>
      <c r="AQ519" s="8"/>
      <c r="AS519" s="37"/>
      <c r="AT519" s="37"/>
      <c r="AU519" s="9"/>
      <c r="AV519" s="8"/>
      <c r="AW519" s="8"/>
      <c r="AX519" s="8"/>
      <c r="AY519" s="8"/>
      <c r="AZ519" s="8"/>
      <c r="BA519" s="8"/>
      <c r="BB519" s="8"/>
      <c r="BC519" s="8"/>
    </row>
    <row r="520" spans="1:55" x14ac:dyDescent="0.25">
      <c r="A520" s="46">
        <v>49.8</v>
      </c>
      <c r="B520" s="48" t="b">
        <v>1</v>
      </c>
      <c r="U520" s="37"/>
      <c r="V520" s="37"/>
      <c r="W520" s="9"/>
      <c r="X520" s="8"/>
      <c r="Y520" s="8"/>
      <c r="Z520" s="8"/>
      <c r="AA520" s="8"/>
      <c r="AB520" s="8"/>
      <c r="AC520" s="8"/>
      <c r="AD520" s="8"/>
      <c r="AE520" s="8"/>
      <c r="AG520" s="37"/>
      <c r="AH520" s="37"/>
      <c r="AI520" s="9"/>
      <c r="AJ520" s="8"/>
      <c r="AK520" s="8"/>
      <c r="AL520" s="8"/>
      <c r="AM520" s="8"/>
      <c r="AN520" s="8"/>
      <c r="AO520" s="8"/>
      <c r="AP520" s="8"/>
      <c r="AQ520" s="8"/>
      <c r="AS520" s="37"/>
      <c r="AT520" s="37"/>
      <c r="AU520" s="9"/>
      <c r="AV520" s="8"/>
      <c r="AW520" s="8"/>
      <c r="AX520" s="8"/>
      <c r="AY520" s="8"/>
      <c r="AZ520" s="8"/>
      <c r="BA520" s="8"/>
      <c r="BB520" s="8"/>
      <c r="BC520" s="8"/>
    </row>
    <row r="521" spans="1:55" x14ac:dyDescent="0.25">
      <c r="A521" s="46">
        <v>49.2</v>
      </c>
      <c r="B521" s="48" t="b">
        <v>1</v>
      </c>
      <c r="U521" s="37"/>
      <c r="V521" s="37"/>
      <c r="W521" s="9"/>
      <c r="X521" s="8"/>
      <c r="Y521" s="8"/>
      <c r="Z521" s="8"/>
      <c r="AA521" s="8"/>
      <c r="AB521" s="8"/>
      <c r="AC521" s="8"/>
      <c r="AD521" s="8"/>
      <c r="AE521" s="8"/>
      <c r="AG521" s="37"/>
      <c r="AH521" s="37"/>
      <c r="AI521" s="9"/>
      <c r="AJ521" s="8"/>
      <c r="AK521" s="8"/>
      <c r="AL521" s="8"/>
      <c r="AM521" s="8"/>
      <c r="AN521" s="8"/>
      <c r="AO521" s="8"/>
      <c r="AP521" s="8"/>
      <c r="AQ521" s="8"/>
      <c r="AS521" s="37"/>
      <c r="AT521" s="37"/>
      <c r="AU521" s="9"/>
      <c r="AV521" s="8"/>
      <c r="AW521" s="8"/>
      <c r="AX521" s="8"/>
      <c r="AY521" s="8"/>
      <c r="AZ521" s="8"/>
      <c r="BA521" s="8"/>
      <c r="BB521" s="8"/>
      <c r="BC521" s="8"/>
    </row>
    <row r="522" spans="1:55" x14ac:dyDescent="0.25">
      <c r="A522" s="46">
        <v>48.6</v>
      </c>
      <c r="B522" s="48" t="b">
        <v>1</v>
      </c>
      <c r="U522" s="37"/>
      <c r="V522" s="37"/>
      <c r="W522" s="9"/>
      <c r="X522" s="8"/>
      <c r="Y522" s="8"/>
      <c r="Z522" s="8"/>
      <c r="AA522" s="8"/>
      <c r="AB522" s="8"/>
      <c r="AC522" s="8"/>
      <c r="AD522" s="8"/>
      <c r="AE522" s="8"/>
      <c r="AG522" s="37"/>
      <c r="AH522" s="37"/>
      <c r="AI522" s="9"/>
      <c r="AJ522" s="8"/>
      <c r="AK522" s="8"/>
      <c r="AL522" s="8"/>
      <c r="AM522" s="8"/>
      <c r="AN522" s="8"/>
      <c r="AO522" s="8"/>
      <c r="AP522" s="8"/>
      <c r="AQ522" s="8"/>
      <c r="AS522" s="37"/>
      <c r="AT522" s="37"/>
      <c r="AU522" s="9"/>
      <c r="AV522" s="8"/>
      <c r="AW522" s="8"/>
      <c r="AX522" s="8"/>
      <c r="AY522" s="8"/>
      <c r="AZ522" s="8"/>
      <c r="BA522" s="8"/>
      <c r="BB522" s="8"/>
      <c r="BC522" s="8"/>
    </row>
    <row r="523" spans="1:55" x14ac:dyDescent="0.25">
      <c r="A523" s="46">
        <v>47.6</v>
      </c>
      <c r="B523" s="48" t="b">
        <v>1</v>
      </c>
      <c r="U523" s="37"/>
      <c r="V523" s="37"/>
      <c r="W523" s="9"/>
      <c r="X523" s="8"/>
      <c r="Y523" s="8"/>
      <c r="Z523" s="8"/>
      <c r="AA523" s="8"/>
      <c r="AB523" s="8"/>
      <c r="AC523" s="8"/>
      <c r="AD523" s="8"/>
      <c r="AE523" s="8"/>
      <c r="AG523" s="37"/>
      <c r="AH523" s="37"/>
      <c r="AI523" s="9"/>
      <c r="AJ523" s="8"/>
      <c r="AK523" s="8"/>
      <c r="AL523" s="8"/>
      <c r="AM523" s="8"/>
      <c r="AN523" s="8"/>
      <c r="AO523" s="8"/>
      <c r="AP523" s="8"/>
      <c r="AQ523" s="8"/>
      <c r="AS523" s="37"/>
      <c r="AT523" s="37"/>
      <c r="AU523" s="9"/>
      <c r="AV523" s="8"/>
      <c r="AW523" s="8"/>
      <c r="AX523" s="8"/>
      <c r="AY523" s="8"/>
      <c r="AZ523" s="8"/>
      <c r="BA523" s="8"/>
      <c r="BB523" s="8"/>
      <c r="BC523" s="8"/>
    </row>
    <row r="524" spans="1:55" x14ac:dyDescent="0.25">
      <c r="A524" s="46">
        <v>46.8</v>
      </c>
      <c r="B524" s="48" t="b">
        <v>1</v>
      </c>
      <c r="U524" s="37"/>
      <c r="V524" s="37"/>
      <c r="W524" s="9"/>
      <c r="X524" s="8"/>
      <c r="Y524" s="8"/>
      <c r="Z524" s="8"/>
      <c r="AA524" s="8"/>
      <c r="AB524" s="8"/>
      <c r="AC524" s="8"/>
      <c r="AD524" s="8"/>
      <c r="AE524" s="8"/>
      <c r="AG524" s="37"/>
      <c r="AH524" s="37"/>
      <c r="AI524" s="9"/>
      <c r="AJ524" s="8"/>
      <c r="AK524" s="8"/>
      <c r="AL524" s="8"/>
      <c r="AM524" s="8"/>
      <c r="AN524" s="8"/>
      <c r="AO524" s="8"/>
      <c r="AP524" s="8"/>
      <c r="AQ524" s="8"/>
      <c r="AS524" s="37"/>
      <c r="AT524" s="37"/>
      <c r="AU524" s="9"/>
      <c r="AV524" s="8"/>
      <c r="AW524" s="8"/>
      <c r="AX524" s="8"/>
      <c r="AY524" s="8"/>
      <c r="AZ524" s="8"/>
      <c r="BA524" s="8"/>
      <c r="BB524" s="8"/>
      <c r="BC524" s="8"/>
    </row>
    <row r="525" spans="1:55" x14ac:dyDescent="0.25">
      <c r="A525" s="46">
        <v>46.3</v>
      </c>
      <c r="B525" s="48" t="b">
        <v>1</v>
      </c>
      <c r="U525" s="37"/>
      <c r="V525" s="37"/>
      <c r="W525" s="9"/>
      <c r="X525" s="8"/>
      <c r="Y525" s="8"/>
      <c r="Z525" s="8"/>
      <c r="AA525" s="8"/>
      <c r="AB525" s="8"/>
      <c r="AC525" s="8"/>
      <c r="AD525" s="8"/>
      <c r="AE525" s="8"/>
      <c r="AG525" s="37"/>
      <c r="AH525" s="37"/>
      <c r="AI525" s="9"/>
      <c r="AJ525" s="8"/>
      <c r="AK525" s="8"/>
      <c r="AL525" s="8"/>
      <c r="AM525" s="8"/>
      <c r="AN525" s="8"/>
      <c r="AO525" s="8"/>
      <c r="AP525" s="8"/>
      <c r="AQ525" s="8"/>
      <c r="AS525" s="37"/>
      <c r="AT525" s="37"/>
      <c r="AU525" s="9"/>
      <c r="AV525" s="8"/>
      <c r="AW525" s="8"/>
      <c r="AX525" s="8"/>
      <c r="AY525" s="8"/>
      <c r="AZ525" s="8"/>
      <c r="BA525" s="8"/>
      <c r="BB525" s="8"/>
      <c r="BC525" s="8"/>
    </row>
    <row r="526" spans="1:55" x14ac:dyDescent="0.25">
      <c r="A526" s="46">
        <v>45.9</v>
      </c>
      <c r="B526" s="48" t="b">
        <v>1</v>
      </c>
      <c r="U526" s="37"/>
      <c r="V526" s="37"/>
      <c r="W526" s="9"/>
      <c r="X526" s="8"/>
      <c r="Y526" s="8"/>
      <c r="Z526" s="8"/>
      <c r="AA526" s="8"/>
      <c r="AB526" s="8"/>
      <c r="AC526" s="8"/>
      <c r="AD526" s="8"/>
      <c r="AE526" s="8"/>
      <c r="AG526" s="37"/>
      <c r="AH526" s="37"/>
      <c r="AI526" s="9"/>
      <c r="AJ526" s="8"/>
      <c r="AK526" s="8"/>
      <c r="AL526" s="8"/>
      <c r="AM526" s="8"/>
      <c r="AN526" s="8"/>
      <c r="AO526" s="8"/>
      <c r="AP526" s="8"/>
      <c r="AQ526" s="8"/>
      <c r="AS526" s="37"/>
      <c r="AT526" s="37"/>
      <c r="AU526" s="9"/>
      <c r="AV526" s="8"/>
      <c r="AW526" s="8"/>
      <c r="AX526" s="8"/>
      <c r="AY526" s="8"/>
      <c r="AZ526" s="8"/>
      <c r="BA526" s="8"/>
      <c r="BB526" s="8"/>
      <c r="BC526" s="8"/>
    </row>
    <row r="527" spans="1:55" x14ac:dyDescent="0.25">
      <c r="A527" s="46">
        <v>45.7</v>
      </c>
      <c r="B527" s="48" t="b">
        <v>1</v>
      </c>
      <c r="U527" s="37"/>
      <c r="V527" s="37"/>
      <c r="W527" s="9"/>
      <c r="X527" s="8"/>
      <c r="Y527" s="8"/>
      <c r="Z527" s="8"/>
      <c r="AA527" s="8"/>
      <c r="AB527" s="8"/>
      <c r="AC527" s="8"/>
      <c r="AD527" s="8"/>
      <c r="AE527" s="8"/>
      <c r="AG527" s="37"/>
      <c r="AH527" s="37"/>
      <c r="AI527" s="9"/>
      <c r="AJ527" s="8"/>
      <c r="AK527" s="8"/>
      <c r="AL527" s="8"/>
      <c r="AM527" s="8"/>
      <c r="AN527" s="8"/>
      <c r="AO527" s="8"/>
      <c r="AP527" s="8"/>
      <c r="AQ527" s="8"/>
      <c r="AS527" s="37"/>
      <c r="AT527" s="37"/>
      <c r="AU527" s="9"/>
      <c r="AV527" s="8"/>
      <c r="AW527" s="8"/>
      <c r="AX527" s="8"/>
      <c r="AY527" s="8"/>
      <c r="AZ527" s="8"/>
      <c r="BA527" s="8"/>
      <c r="BB527" s="8"/>
      <c r="BC527" s="8"/>
    </row>
    <row r="528" spans="1:55" x14ac:dyDescent="0.25">
      <c r="A528" s="46">
        <v>45.7</v>
      </c>
      <c r="B528" s="48" t="b">
        <v>1</v>
      </c>
      <c r="U528" s="37"/>
      <c r="V528" s="37"/>
      <c r="W528" s="9"/>
      <c r="X528" s="8"/>
      <c r="Y528" s="8"/>
      <c r="Z528" s="8"/>
      <c r="AA528" s="8"/>
      <c r="AB528" s="8"/>
      <c r="AC528" s="8"/>
      <c r="AD528" s="8"/>
      <c r="AE528" s="8"/>
      <c r="AG528" s="37"/>
      <c r="AH528" s="37"/>
      <c r="AI528" s="9"/>
      <c r="AJ528" s="8"/>
      <c r="AK528" s="8"/>
      <c r="AL528" s="8"/>
      <c r="AM528" s="8"/>
      <c r="AN528" s="8"/>
      <c r="AO528" s="8"/>
      <c r="AP528" s="8"/>
      <c r="AQ528" s="8"/>
      <c r="AS528" s="37"/>
      <c r="AT528" s="37"/>
      <c r="AU528" s="9"/>
      <c r="AV528" s="8"/>
      <c r="AW528" s="8"/>
      <c r="AX528" s="8"/>
      <c r="AY528" s="8"/>
      <c r="AZ528" s="8"/>
      <c r="BA528" s="8"/>
      <c r="BB528" s="8"/>
      <c r="BC528" s="8"/>
    </row>
    <row r="529" spans="1:55" x14ac:dyDescent="0.25">
      <c r="A529" s="46">
        <v>45.6</v>
      </c>
      <c r="B529" s="48" t="b">
        <v>1</v>
      </c>
      <c r="U529" s="37"/>
      <c r="V529" s="37"/>
      <c r="W529" s="9"/>
      <c r="X529" s="8"/>
      <c r="Y529" s="8"/>
      <c r="Z529" s="8"/>
      <c r="AA529" s="8"/>
      <c r="AB529" s="8"/>
      <c r="AC529" s="8"/>
      <c r="AD529" s="8"/>
      <c r="AE529" s="8"/>
      <c r="AG529" s="37"/>
      <c r="AH529" s="37"/>
      <c r="AI529" s="9"/>
      <c r="AJ529" s="8"/>
      <c r="AK529" s="8"/>
      <c r="AL529" s="8"/>
      <c r="AM529" s="8"/>
      <c r="AN529" s="8"/>
      <c r="AO529" s="8"/>
      <c r="AP529" s="8"/>
      <c r="AQ529" s="8"/>
      <c r="AS529" s="37"/>
      <c r="AT529" s="37"/>
      <c r="AU529" s="9"/>
      <c r="AV529" s="8"/>
      <c r="AW529" s="8"/>
      <c r="AX529" s="8"/>
      <c r="AY529" s="8"/>
      <c r="AZ529" s="8"/>
      <c r="BA529" s="8"/>
      <c r="BB529" s="8"/>
      <c r="BC529" s="8"/>
    </row>
    <row r="530" spans="1:55" x14ac:dyDescent="0.25">
      <c r="A530" s="46">
        <v>45.6</v>
      </c>
      <c r="B530" s="48" t="b">
        <v>1</v>
      </c>
      <c r="U530" s="37"/>
      <c r="V530" s="37"/>
      <c r="W530" s="9"/>
      <c r="X530" s="8"/>
      <c r="Y530" s="8"/>
      <c r="Z530" s="8"/>
      <c r="AA530" s="8"/>
      <c r="AB530" s="8"/>
      <c r="AC530" s="8"/>
      <c r="AD530" s="8"/>
      <c r="AE530" s="8"/>
      <c r="AG530" s="37"/>
      <c r="AH530" s="37"/>
      <c r="AI530" s="9"/>
      <c r="AJ530" s="8"/>
      <c r="AK530" s="8"/>
      <c r="AL530" s="8"/>
      <c r="AM530" s="8"/>
      <c r="AN530" s="8"/>
      <c r="AO530" s="8"/>
      <c r="AP530" s="8"/>
      <c r="AQ530" s="8"/>
      <c r="AS530" s="37"/>
      <c r="AT530" s="37"/>
      <c r="AU530" s="9"/>
      <c r="AV530" s="8"/>
      <c r="AW530" s="8"/>
      <c r="AX530" s="8"/>
      <c r="AY530" s="8"/>
      <c r="AZ530" s="8"/>
      <c r="BA530" s="8"/>
      <c r="BB530" s="8"/>
      <c r="BC530" s="8"/>
    </row>
    <row r="531" spans="1:55" x14ac:dyDescent="0.25">
      <c r="A531" s="46">
        <v>46</v>
      </c>
      <c r="B531" s="48" t="b">
        <v>1</v>
      </c>
      <c r="U531" s="37"/>
      <c r="V531" s="37"/>
      <c r="W531" s="9"/>
      <c r="X531" s="8"/>
      <c r="Y531" s="8"/>
      <c r="Z531" s="8"/>
      <c r="AA531" s="8"/>
      <c r="AB531" s="8"/>
      <c r="AC531" s="8"/>
      <c r="AD531" s="8"/>
      <c r="AE531" s="8"/>
      <c r="AG531" s="37"/>
      <c r="AH531" s="37"/>
      <c r="AI531" s="9"/>
      <c r="AJ531" s="8"/>
      <c r="AK531" s="8"/>
      <c r="AL531" s="8"/>
      <c r="AM531" s="8"/>
      <c r="AN531" s="8"/>
      <c r="AO531" s="8"/>
      <c r="AP531" s="8"/>
      <c r="AQ531" s="8"/>
      <c r="AS531" s="37"/>
      <c r="AT531" s="37"/>
      <c r="AU531" s="9"/>
      <c r="AV531" s="8"/>
      <c r="AW531" s="8"/>
      <c r="AX531" s="8"/>
      <c r="AY531" s="8"/>
      <c r="AZ531" s="8"/>
      <c r="BA531" s="8"/>
      <c r="BB531" s="8"/>
      <c r="BC531" s="8"/>
    </row>
    <row r="532" spans="1:55" x14ac:dyDescent="0.25">
      <c r="A532" s="46">
        <v>53.1</v>
      </c>
      <c r="B532" s="48" t="b">
        <v>1</v>
      </c>
      <c r="U532" s="37"/>
      <c r="V532" s="37"/>
      <c r="W532" s="9"/>
      <c r="X532" s="8"/>
      <c r="Y532" s="8"/>
      <c r="Z532" s="8"/>
      <c r="AA532" s="8"/>
      <c r="AB532" s="8"/>
      <c r="AC532" s="8"/>
      <c r="AD532" s="8"/>
      <c r="AE532" s="8"/>
      <c r="AG532" s="37"/>
      <c r="AH532" s="37"/>
      <c r="AI532" s="9"/>
      <c r="AJ532" s="8"/>
      <c r="AK532" s="8"/>
      <c r="AL532" s="8"/>
      <c r="AM532" s="8"/>
      <c r="AN532" s="8"/>
      <c r="AO532" s="8"/>
      <c r="AP532" s="8"/>
      <c r="AQ532" s="8"/>
      <c r="AS532" s="37"/>
      <c r="AT532" s="37"/>
      <c r="AU532" s="9"/>
      <c r="AV532" s="8"/>
      <c r="AW532" s="8"/>
      <c r="AX532" s="8"/>
      <c r="AY532" s="8"/>
      <c r="AZ532" s="8"/>
      <c r="BA532" s="8"/>
      <c r="BB532" s="8"/>
      <c r="BC532" s="8"/>
    </row>
    <row r="533" spans="1:55" x14ac:dyDescent="0.25">
      <c r="A533" s="46">
        <v>52.6</v>
      </c>
      <c r="B533" s="48" t="b">
        <v>1</v>
      </c>
      <c r="U533" s="37"/>
      <c r="V533" s="37"/>
      <c r="W533" s="9"/>
      <c r="X533" s="8"/>
      <c r="Y533" s="8"/>
      <c r="Z533" s="8"/>
      <c r="AA533" s="8"/>
      <c r="AB533" s="8"/>
      <c r="AC533" s="8"/>
      <c r="AD533" s="8"/>
      <c r="AE533" s="8"/>
      <c r="AG533" s="37"/>
      <c r="AH533" s="37"/>
      <c r="AI533" s="9"/>
      <c r="AJ533" s="8"/>
      <c r="AK533" s="8"/>
      <c r="AL533" s="8"/>
      <c r="AM533" s="8"/>
      <c r="AN533" s="8"/>
      <c r="AO533" s="8"/>
      <c r="AP533" s="8"/>
      <c r="AQ533" s="8"/>
      <c r="AS533" s="37"/>
      <c r="AT533" s="37"/>
      <c r="AU533" s="9"/>
      <c r="AV533" s="8"/>
      <c r="AW533" s="8"/>
      <c r="AX533" s="8"/>
      <c r="AY533" s="8"/>
      <c r="AZ533" s="8"/>
      <c r="BA533" s="8"/>
      <c r="BB533" s="8"/>
      <c r="BC533" s="8"/>
    </row>
    <row r="534" spans="1:55" x14ac:dyDescent="0.25">
      <c r="A534" s="46">
        <v>52.2</v>
      </c>
      <c r="B534" s="48" t="b">
        <v>1</v>
      </c>
      <c r="U534" s="37"/>
      <c r="V534" s="37"/>
      <c r="W534" s="9"/>
      <c r="X534" s="8"/>
      <c r="Y534" s="8"/>
      <c r="Z534" s="8"/>
      <c r="AA534" s="8"/>
      <c r="AB534" s="8"/>
      <c r="AC534" s="8"/>
      <c r="AD534" s="8"/>
      <c r="AE534" s="8"/>
      <c r="AG534" s="37"/>
      <c r="AH534" s="37"/>
      <c r="AI534" s="9"/>
      <c r="AJ534" s="8"/>
      <c r="AK534" s="8"/>
      <c r="AL534" s="8"/>
      <c r="AM534" s="8"/>
      <c r="AN534" s="8"/>
      <c r="AO534" s="8"/>
      <c r="AP534" s="8"/>
      <c r="AQ534" s="8"/>
      <c r="AS534" s="37"/>
      <c r="AT534" s="37"/>
      <c r="AU534" s="9"/>
      <c r="AV534" s="8"/>
      <c r="AW534" s="8"/>
      <c r="AX534" s="8"/>
      <c r="AY534" s="8"/>
      <c r="AZ534" s="8"/>
      <c r="BA534" s="8"/>
      <c r="BB534" s="8"/>
      <c r="BC534" s="8"/>
    </row>
    <row r="535" spans="1:55" x14ac:dyDescent="0.25">
      <c r="A535" s="46">
        <v>51.8</v>
      </c>
      <c r="B535" s="48" t="b">
        <v>1</v>
      </c>
      <c r="U535" s="37"/>
      <c r="V535" s="37"/>
      <c r="W535" s="9"/>
      <c r="X535" s="8"/>
      <c r="Y535" s="8"/>
      <c r="Z535" s="8"/>
      <c r="AA535" s="8"/>
      <c r="AB535" s="8"/>
      <c r="AC535" s="8"/>
      <c r="AD535" s="8"/>
      <c r="AE535" s="8"/>
      <c r="AG535" s="37"/>
      <c r="AH535" s="37"/>
      <c r="AI535" s="9"/>
      <c r="AJ535" s="8"/>
      <c r="AK535" s="8"/>
      <c r="AL535" s="8"/>
      <c r="AM535" s="8"/>
      <c r="AN535" s="8"/>
      <c r="AO535" s="8"/>
      <c r="AP535" s="8"/>
      <c r="AQ535" s="8"/>
      <c r="AS535" s="37"/>
      <c r="AT535" s="37"/>
      <c r="AU535" s="9"/>
      <c r="AV535" s="8"/>
      <c r="AW535" s="8"/>
      <c r="AX535" s="8"/>
      <c r="AY535" s="8"/>
      <c r="AZ535" s="8"/>
      <c r="BA535" s="8"/>
      <c r="BB535" s="8"/>
      <c r="BC535" s="8"/>
    </row>
    <row r="536" spans="1:55" x14ac:dyDescent="0.25">
      <c r="A536" s="46">
        <v>51.6</v>
      </c>
      <c r="B536" s="48" t="b">
        <v>1</v>
      </c>
      <c r="U536" s="37"/>
      <c r="V536" s="37"/>
      <c r="W536" s="9"/>
      <c r="X536" s="8"/>
      <c r="Y536" s="8"/>
      <c r="Z536" s="8"/>
      <c r="AA536" s="8"/>
      <c r="AB536" s="8"/>
      <c r="AC536" s="8"/>
      <c r="AD536" s="8"/>
      <c r="AE536" s="8"/>
      <c r="AG536" s="37"/>
      <c r="AH536" s="37"/>
      <c r="AI536" s="9"/>
      <c r="AJ536" s="8"/>
      <c r="AK536" s="8"/>
      <c r="AL536" s="8"/>
      <c r="AM536" s="8"/>
      <c r="AN536" s="8"/>
      <c r="AO536" s="8"/>
      <c r="AP536" s="8"/>
      <c r="AQ536" s="8"/>
      <c r="AS536" s="37"/>
      <c r="AT536" s="37"/>
      <c r="AU536" s="9"/>
      <c r="AV536" s="8"/>
      <c r="AW536" s="8"/>
      <c r="AX536" s="8"/>
      <c r="AY536" s="8"/>
      <c r="AZ536" s="8"/>
      <c r="BA536" s="8"/>
      <c r="BB536" s="8"/>
      <c r="BC536" s="8"/>
    </row>
    <row r="537" spans="1:55" x14ac:dyDescent="0.25">
      <c r="A537" s="46">
        <v>51.2</v>
      </c>
      <c r="B537" s="48" t="b">
        <v>1</v>
      </c>
      <c r="U537" s="37"/>
      <c r="V537" s="37"/>
      <c r="W537" s="9"/>
      <c r="X537" s="8"/>
      <c r="Y537" s="8"/>
      <c r="Z537" s="8"/>
      <c r="AA537" s="8"/>
      <c r="AB537" s="8"/>
      <c r="AC537" s="8"/>
      <c r="AD537" s="8"/>
      <c r="AE537" s="8"/>
      <c r="AG537" s="37"/>
      <c r="AH537" s="37"/>
      <c r="AI537" s="9"/>
      <c r="AJ537" s="8"/>
      <c r="AK537" s="8"/>
      <c r="AL537" s="8"/>
      <c r="AM537" s="8"/>
      <c r="AN537" s="8"/>
      <c r="AO537" s="8"/>
      <c r="AP537" s="8"/>
      <c r="AQ537" s="8"/>
      <c r="AS537" s="37"/>
      <c r="AT537" s="37"/>
      <c r="AU537" s="9"/>
      <c r="AV537" s="8"/>
      <c r="AW537" s="8"/>
      <c r="AX537" s="8"/>
      <c r="AY537" s="8"/>
      <c r="AZ537" s="8"/>
      <c r="BA537" s="8"/>
      <c r="BB537" s="8"/>
      <c r="BC537" s="8"/>
    </row>
    <row r="538" spans="1:55" x14ac:dyDescent="0.25">
      <c r="A538" s="46">
        <v>57</v>
      </c>
      <c r="B538" s="48" t="b">
        <v>1</v>
      </c>
      <c r="U538" s="37"/>
      <c r="V538" s="37"/>
      <c r="W538" s="9"/>
      <c r="X538" s="8"/>
      <c r="Y538" s="8"/>
      <c r="Z538" s="8"/>
      <c r="AA538" s="8"/>
      <c r="AB538" s="8"/>
      <c r="AC538" s="8"/>
      <c r="AD538" s="8"/>
      <c r="AE538" s="8"/>
      <c r="AG538" s="37"/>
      <c r="AH538" s="37"/>
      <c r="AI538" s="9"/>
      <c r="AJ538" s="8"/>
      <c r="AK538" s="8"/>
      <c r="AL538" s="8"/>
      <c r="AM538" s="8"/>
      <c r="AN538" s="8"/>
      <c r="AO538" s="8"/>
      <c r="AP538" s="8"/>
      <c r="AQ538" s="8"/>
      <c r="AS538" s="37"/>
      <c r="AT538" s="37"/>
      <c r="AU538" s="9"/>
      <c r="AV538" s="8"/>
      <c r="AW538" s="8"/>
      <c r="AX538" s="8"/>
      <c r="AY538" s="8"/>
      <c r="AZ538" s="8"/>
      <c r="BA538" s="8"/>
      <c r="BB538" s="8"/>
      <c r="BC538" s="8"/>
    </row>
    <row r="539" spans="1:55" x14ac:dyDescent="0.25">
      <c r="A539" s="46">
        <v>49.6</v>
      </c>
      <c r="B539" s="48" t="b">
        <v>1</v>
      </c>
      <c r="U539" s="37"/>
      <c r="V539" s="37"/>
      <c r="W539" s="9"/>
      <c r="X539" s="8"/>
      <c r="Y539" s="8"/>
      <c r="Z539" s="8"/>
      <c r="AA539" s="8"/>
      <c r="AB539" s="8"/>
      <c r="AC539" s="8"/>
      <c r="AD539" s="8"/>
      <c r="AE539" s="8"/>
      <c r="AG539" s="37"/>
      <c r="AH539" s="37"/>
      <c r="AI539" s="9"/>
      <c r="AJ539" s="8"/>
      <c r="AK539" s="8"/>
      <c r="AL539" s="8"/>
      <c r="AM539" s="8"/>
      <c r="AN539" s="8"/>
      <c r="AO539" s="8"/>
      <c r="AP539" s="8"/>
      <c r="AQ539" s="8"/>
      <c r="AS539" s="37"/>
      <c r="AT539" s="37"/>
      <c r="AU539" s="9"/>
      <c r="AV539" s="8"/>
      <c r="AW539" s="8"/>
      <c r="AX539" s="8"/>
      <c r="AY539" s="8"/>
      <c r="AZ539" s="8"/>
      <c r="BA539" s="8"/>
      <c r="BB539" s="8"/>
      <c r="BC539" s="8"/>
    </row>
    <row r="540" spans="1:55" x14ac:dyDescent="0.25">
      <c r="A540" s="46">
        <v>49.4</v>
      </c>
      <c r="B540" s="48" t="b">
        <v>1</v>
      </c>
      <c r="U540" s="37"/>
      <c r="V540" s="37"/>
      <c r="W540" s="9"/>
      <c r="X540" s="8"/>
      <c r="Y540" s="8"/>
      <c r="Z540" s="8"/>
      <c r="AA540" s="8"/>
      <c r="AB540" s="8"/>
      <c r="AC540" s="8"/>
      <c r="AD540" s="8"/>
      <c r="AE540" s="8"/>
      <c r="AG540" s="37"/>
      <c r="AH540" s="37"/>
      <c r="AI540" s="9"/>
      <c r="AJ540" s="8"/>
      <c r="AK540" s="8"/>
      <c r="AL540" s="8"/>
      <c r="AM540" s="8"/>
      <c r="AN540" s="8"/>
      <c r="AO540" s="8"/>
      <c r="AP540" s="8"/>
      <c r="AQ540" s="8"/>
      <c r="AS540" s="37"/>
      <c r="AT540" s="37"/>
      <c r="AU540" s="9"/>
      <c r="AV540" s="8"/>
      <c r="AW540" s="8"/>
      <c r="AX540" s="8"/>
      <c r="AY540" s="8"/>
      <c r="AZ540" s="8"/>
      <c r="BA540" s="8"/>
      <c r="BB540" s="8"/>
      <c r="BC540" s="8"/>
    </row>
    <row r="541" spans="1:55" x14ac:dyDescent="0.25">
      <c r="A541" s="46">
        <v>48.5</v>
      </c>
      <c r="B541" s="48" t="b">
        <v>1</v>
      </c>
      <c r="U541" s="37"/>
      <c r="V541" s="37"/>
      <c r="W541" s="9"/>
      <c r="X541" s="8"/>
      <c r="Y541" s="8"/>
      <c r="Z541" s="8"/>
      <c r="AA541" s="8"/>
      <c r="AB541" s="8"/>
      <c r="AC541" s="8"/>
      <c r="AD541" s="8"/>
      <c r="AE541" s="8"/>
      <c r="AG541" s="37"/>
      <c r="AH541" s="37"/>
      <c r="AI541" s="9"/>
      <c r="AJ541" s="8"/>
      <c r="AK541" s="8"/>
      <c r="AL541" s="8"/>
      <c r="AM541" s="8"/>
      <c r="AN541" s="8"/>
      <c r="AO541" s="8"/>
      <c r="AP541" s="8"/>
      <c r="AQ541" s="8"/>
      <c r="AS541" s="37"/>
      <c r="AT541" s="37"/>
      <c r="AU541" s="9"/>
      <c r="AV541" s="8"/>
      <c r="AW541" s="8"/>
      <c r="AX541" s="8"/>
      <c r="AY541" s="8"/>
      <c r="AZ541" s="8"/>
      <c r="BA541" s="8"/>
      <c r="BB541" s="8"/>
      <c r="BC541" s="8"/>
    </row>
    <row r="542" spans="1:55" x14ac:dyDescent="0.25">
      <c r="A542" s="46">
        <v>48.6</v>
      </c>
      <c r="B542" s="48" t="b">
        <v>1</v>
      </c>
      <c r="U542" s="37"/>
      <c r="V542" s="37"/>
      <c r="W542" s="9"/>
      <c r="X542" s="8"/>
      <c r="Y542" s="8"/>
      <c r="Z542" s="8"/>
      <c r="AA542" s="8"/>
      <c r="AB542" s="8"/>
      <c r="AC542" s="8"/>
      <c r="AD542" s="8"/>
      <c r="AE542" s="8"/>
      <c r="AG542" s="37"/>
      <c r="AH542" s="37"/>
      <c r="AI542" s="9"/>
      <c r="AJ542" s="8"/>
      <c r="AK542" s="8"/>
      <c r="AL542" s="8"/>
      <c r="AM542" s="8"/>
      <c r="AN542" s="8"/>
      <c r="AO542" s="8"/>
      <c r="AP542" s="8"/>
      <c r="AQ542" s="8"/>
      <c r="AS542" s="37"/>
      <c r="AT542" s="37"/>
      <c r="AU542" s="9"/>
      <c r="AV542" s="8"/>
      <c r="AW542" s="8"/>
      <c r="AX542" s="8"/>
      <c r="AY542" s="8"/>
      <c r="AZ542" s="8"/>
      <c r="BA542" s="8"/>
      <c r="BB542" s="8"/>
      <c r="BC542" s="8"/>
    </row>
    <row r="543" spans="1:55" x14ac:dyDescent="0.25">
      <c r="A543" s="46">
        <v>48.5</v>
      </c>
      <c r="B543" s="48" t="b">
        <v>1</v>
      </c>
      <c r="U543" s="37"/>
      <c r="V543" s="37"/>
      <c r="W543" s="9"/>
      <c r="X543" s="8"/>
      <c r="Y543" s="8"/>
      <c r="Z543" s="8"/>
      <c r="AA543" s="8"/>
      <c r="AB543" s="8"/>
      <c r="AC543" s="8"/>
      <c r="AD543" s="8"/>
      <c r="AE543" s="8"/>
      <c r="AG543" s="37"/>
      <c r="AH543" s="37"/>
      <c r="AI543" s="9"/>
      <c r="AJ543" s="8"/>
      <c r="AK543" s="8"/>
      <c r="AL543" s="8"/>
      <c r="AM543" s="8"/>
      <c r="AN543" s="8"/>
      <c r="AO543" s="8"/>
      <c r="AP543" s="8"/>
      <c r="AQ543" s="8"/>
      <c r="AS543" s="37"/>
      <c r="AT543" s="37"/>
      <c r="AU543" s="9"/>
      <c r="AV543" s="8"/>
      <c r="AW543" s="8"/>
      <c r="AX543" s="8"/>
      <c r="AY543" s="8"/>
      <c r="AZ543" s="8"/>
      <c r="BA543" s="8"/>
      <c r="BB543" s="8"/>
      <c r="BC543" s="8"/>
    </row>
    <row r="544" spans="1:55" x14ac:dyDescent="0.25">
      <c r="A544" s="46">
        <v>48.4</v>
      </c>
      <c r="B544" s="48" t="b">
        <v>1</v>
      </c>
      <c r="U544" s="37"/>
      <c r="V544" s="37"/>
      <c r="W544" s="9"/>
      <c r="X544" s="8"/>
      <c r="Y544" s="8"/>
      <c r="Z544" s="8"/>
      <c r="AA544" s="8"/>
      <c r="AB544" s="8"/>
      <c r="AC544" s="8"/>
      <c r="AD544" s="8"/>
      <c r="AE544" s="8"/>
      <c r="AG544" s="37"/>
      <c r="AH544" s="37"/>
      <c r="AI544" s="9"/>
      <c r="AJ544" s="8"/>
      <c r="AK544" s="8"/>
      <c r="AL544" s="8"/>
      <c r="AM544" s="8"/>
      <c r="AN544" s="8"/>
      <c r="AO544" s="8"/>
      <c r="AP544" s="8"/>
      <c r="AQ544" s="8"/>
      <c r="AS544" s="37"/>
      <c r="AT544" s="37"/>
      <c r="AU544" s="9"/>
      <c r="AV544" s="8"/>
      <c r="AW544" s="8"/>
      <c r="AX544" s="8"/>
      <c r="AY544" s="8"/>
      <c r="AZ544" s="8"/>
      <c r="BA544" s="8"/>
      <c r="BB544" s="8"/>
      <c r="BC544" s="8"/>
    </row>
    <row r="545" spans="1:55" x14ac:dyDescent="0.25">
      <c r="A545" s="46">
        <v>48.1</v>
      </c>
      <c r="B545" s="48" t="b">
        <v>1</v>
      </c>
      <c r="U545" s="37"/>
      <c r="V545" s="37"/>
      <c r="W545" s="9"/>
      <c r="X545" s="8"/>
      <c r="Y545" s="8"/>
      <c r="Z545" s="8"/>
      <c r="AA545" s="8"/>
      <c r="AB545" s="8"/>
      <c r="AC545" s="8"/>
      <c r="AD545" s="8"/>
      <c r="AE545" s="8"/>
      <c r="AG545" s="37"/>
      <c r="AH545" s="37"/>
      <c r="AI545" s="9"/>
      <c r="AJ545" s="8"/>
      <c r="AK545" s="8"/>
      <c r="AL545" s="8"/>
      <c r="AM545" s="8"/>
      <c r="AN545" s="8"/>
      <c r="AO545" s="8"/>
      <c r="AP545" s="8"/>
      <c r="AQ545" s="8"/>
      <c r="AS545" s="37"/>
      <c r="AT545" s="37"/>
      <c r="AU545" s="9"/>
      <c r="AV545" s="8"/>
      <c r="AW545" s="8"/>
      <c r="AX545" s="8"/>
      <c r="AY545" s="8"/>
      <c r="AZ545" s="8"/>
      <c r="BA545" s="8"/>
      <c r="BB545" s="8"/>
      <c r="BC545" s="8"/>
    </row>
    <row r="546" spans="1:55" x14ac:dyDescent="0.25">
      <c r="A546" s="46">
        <v>48</v>
      </c>
      <c r="B546" s="48" t="b">
        <v>1</v>
      </c>
      <c r="U546" s="37"/>
      <c r="V546" s="37"/>
      <c r="W546" s="9"/>
      <c r="X546" s="8"/>
      <c r="Y546" s="8"/>
      <c r="Z546" s="8"/>
      <c r="AA546" s="8"/>
      <c r="AB546" s="8"/>
      <c r="AC546" s="8"/>
      <c r="AD546" s="8"/>
      <c r="AE546" s="8"/>
      <c r="AG546" s="37"/>
      <c r="AH546" s="37"/>
      <c r="AI546" s="9"/>
      <c r="AJ546" s="8"/>
      <c r="AK546" s="8"/>
      <c r="AL546" s="8"/>
      <c r="AM546" s="8"/>
      <c r="AN546" s="8"/>
      <c r="AO546" s="8"/>
      <c r="AP546" s="8"/>
      <c r="AQ546" s="8"/>
      <c r="AS546" s="37"/>
      <c r="AT546" s="37"/>
      <c r="AU546" s="9"/>
      <c r="AV546" s="8"/>
      <c r="AW546" s="8"/>
      <c r="AX546" s="8"/>
      <c r="AY546" s="8"/>
      <c r="AZ546" s="8"/>
      <c r="BA546" s="8"/>
      <c r="BB546" s="8"/>
      <c r="BC546" s="8"/>
    </row>
    <row r="547" spans="1:55" x14ac:dyDescent="0.25">
      <c r="A547" s="46">
        <v>47.6</v>
      </c>
      <c r="B547" s="48" t="b">
        <v>1</v>
      </c>
      <c r="U547" s="37"/>
      <c r="V547" s="37"/>
      <c r="W547" s="9"/>
      <c r="X547" s="8"/>
      <c r="Y547" s="8"/>
      <c r="Z547" s="8"/>
      <c r="AA547" s="8"/>
      <c r="AB547" s="8"/>
      <c r="AC547" s="8"/>
      <c r="AD547" s="8"/>
      <c r="AE547" s="8"/>
      <c r="AG547" s="37"/>
      <c r="AH547" s="37"/>
      <c r="AI547" s="9"/>
      <c r="AJ547" s="8"/>
      <c r="AK547" s="8"/>
      <c r="AL547" s="8"/>
      <c r="AM547" s="8"/>
      <c r="AN547" s="8"/>
      <c r="AO547" s="8"/>
      <c r="AP547" s="8"/>
      <c r="AQ547" s="8"/>
      <c r="AS547" s="37"/>
      <c r="AT547" s="37"/>
      <c r="AU547" s="9"/>
      <c r="AV547" s="8"/>
      <c r="AW547" s="8"/>
      <c r="AX547" s="8"/>
      <c r="AY547" s="8"/>
      <c r="AZ547" s="8"/>
      <c r="BA547" s="8"/>
      <c r="BB547" s="8"/>
      <c r="BC547" s="8"/>
    </row>
    <row r="548" spans="1:55" x14ac:dyDescent="0.25">
      <c r="A548" s="46">
        <v>85</v>
      </c>
      <c r="B548" s="48" t="b">
        <v>1</v>
      </c>
      <c r="U548" s="37"/>
      <c r="V548" s="37"/>
      <c r="W548" s="9"/>
      <c r="X548" s="8"/>
      <c r="Y548" s="8"/>
      <c r="Z548" s="8"/>
      <c r="AA548" s="8"/>
      <c r="AB548" s="8"/>
      <c r="AC548" s="8"/>
      <c r="AD548" s="8"/>
      <c r="AE548" s="8"/>
      <c r="AG548" s="37"/>
      <c r="AH548" s="37"/>
      <c r="AI548" s="9"/>
      <c r="AJ548" s="8"/>
      <c r="AK548" s="8"/>
      <c r="AL548" s="8"/>
      <c r="AM548" s="8"/>
      <c r="AN548" s="8"/>
      <c r="AO548" s="8"/>
      <c r="AP548" s="8"/>
      <c r="AQ548" s="8"/>
      <c r="AS548" s="37"/>
      <c r="AT548" s="37"/>
      <c r="AU548" s="9"/>
      <c r="AV548" s="8"/>
      <c r="AW548" s="8"/>
      <c r="AX548" s="8"/>
      <c r="AY548" s="8"/>
      <c r="AZ548" s="8"/>
      <c r="BA548" s="8"/>
      <c r="BB548" s="8"/>
      <c r="BC548" s="8"/>
    </row>
    <row r="549" spans="1:55" x14ac:dyDescent="0.25">
      <c r="A549" s="46">
        <v>83</v>
      </c>
      <c r="B549" s="48" t="b">
        <v>1</v>
      </c>
      <c r="U549" s="37"/>
      <c r="V549" s="37"/>
      <c r="W549" s="9"/>
      <c r="X549" s="8"/>
      <c r="Y549" s="8"/>
      <c r="Z549" s="8"/>
      <c r="AA549" s="8"/>
      <c r="AB549" s="8"/>
      <c r="AC549" s="8"/>
      <c r="AD549" s="8"/>
      <c r="AE549" s="8"/>
      <c r="AG549" s="37"/>
      <c r="AH549" s="37"/>
      <c r="AI549" s="9"/>
      <c r="AJ549" s="8"/>
      <c r="AK549" s="8"/>
      <c r="AL549" s="8"/>
      <c r="AM549" s="8"/>
      <c r="AN549" s="8"/>
      <c r="AO549" s="8"/>
      <c r="AP549" s="8"/>
      <c r="AQ549" s="8"/>
      <c r="AS549" s="37"/>
      <c r="AT549" s="37"/>
      <c r="AU549" s="9"/>
      <c r="AV549" s="8"/>
      <c r="AW549" s="8"/>
      <c r="AX549" s="8"/>
      <c r="AY549" s="8"/>
      <c r="AZ549" s="8"/>
      <c r="BA549" s="8"/>
      <c r="BB549" s="8"/>
      <c r="BC549" s="8"/>
    </row>
    <row r="550" spans="1:55" x14ac:dyDescent="0.25">
      <c r="A550" s="46">
        <v>81</v>
      </c>
      <c r="B550" s="48" t="b">
        <v>1</v>
      </c>
      <c r="U550" s="37"/>
      <c r="V550" s="37"/>
      <c r="W550" s="9"/>
      <c r="X550" s="8"/>
      <c r="Y550" s="8"/>
      <c r="Z550" s="8"/>
      <c r="AA550" s="8"/>
      <c r="AB550" s="8"/>
      <c r="AC550" s="8"/>
      <c r="AD550" s="8"/>
      <c r="AE550" s="8"/>
      <c r="AG550" s="37"/>
      <c r="AH550" s="37"/>
      <c r="AI550" s="9"/>
      <c r="AJ550" s="8"/>
      <c r="AK550" s="8"/>
      <c r="AL550" s="8"/>
      <c r="AM550" s="8"/>
      <c r="AN550" s="8"/>
      <c r="AO550" s="8"/>
      <c r="AP550" s="8"/>
      <c r="AQ550" s="8"/>
      <c r="AS550" s="37"/>
      <c r="AT550" s="37"/>
      <c r="AU550" s="9"/>
      <c r="AV550" s="8"/>
      <c r="AW550" s="8"/>
      <c r="AX550" s="8"/>
      <c r="AY550" s="8"/>
      <c r="AZ550" s="8"/>
      <c r="BA550" s="8"/>
      <c r="BB550" s="8"/>
      <c r="BC550" s="8"/>
    </row>
    <row r="551" spans="1:55" x14ac:dyDescent="0.25">
      <c r="A551" s="46">
        <v>79.900000000000006</v>
      </c>
      <c r="B551" s="48" t="b">
        <v>1</v>
      </c>
      <c r="U551" s="37"/>
      <c r="V551" s="37"/>
      <c r="W551" s="9"/>
      <c r="X551" s="8"/>
      <c r="Y551" s="8"/>
      <c r="Z551" s="8"/>
      <c r="AA551" s="8"/>
      <c r="AB551" s="8"/>
      <c r="AC551" s="8"/>
      <c r="AD551" s="8"/>
      <c r="AE551" s="8"/>
      <c r="AG551" s="37"/>
      <c r="AH551" s="37"/>
      <c r="AI551" s="9"/>
      <c r="AJ551" s="8"/>
      <c r="AK551" s="8"/>
      <c r="AL551" s="8"/>
      <c r="AM551" s="8"/>
      <c r="AN551" s="8"/>
      <c r="AO551" s="8"/>
      <c r="AP551" s="8"/>
      <c r="AQ551" s="8"/>
      <c r="AS551" s="37"/>
      <c r="AT551" s="37"/>
      <c r="AU551" s="9"/>
      <c r="AV551" s="8"/>
      <c r="AW551" s="8"/>
      <c r="AX551" s="8"/>
      <c r="AY551" s="8"/>
      <c r="AZ551" s="8"/>
      <c r="BA551" s="8"/>
      <c r="BB551" s="8"/>
      <c r="BC551" s="8"/>
    </row>
    <row r="552" spans="1:55" x14ac:dyDescent="0.25">
      <c r="A552" s="46">
        <v>79.8</v>
      </c>
      <c r="B552" s="48" t="b">
        <v>1</v>
      </c>
      <c r="U552" s="37"/>
      <c r="V552" s="37"/>
      <c r="W552" s="9"/>
      <c r="X552" s="8"/>
      <c r="Y552" s="8"/>
      <c r="Z552" s="8"/>
      <c r="AA552" s="8"/>
      <c r="AB552" s="8"/>
      <c r="AC552" s="8"/>
      <c r="AD552" s="8"/>
      <c r="AE552" s="8"/>
      <c r="AG552" s="37"/>
      <c r="AH552" s="37"/>
      <c r="AI552" s="9"/>
      <c r="AJ552" s="8"/>
      <c r="AK552" s="8"/>
      <c r="AL552" s="8"/>
      <c r="AM552" s="8"/>
      <c r="AN552" s="8"/>
      <c r="AO552" s="8"/>
      <c r="AP552" s="8"/>
      <c r="AQ552" s="8"/>
      <c r="AS552" s="37"/>
      <c r="AT552" s="37"/>
      <c r="AU552" s="9"/>
      <c r="AV552" s="8"/>
      <c r="AW552" s="8"/>
      <c r="AX552" s="8"/>
      <c r="AY552" s="8"/>
      <c r="AZ552" s="8"/>
      <c r="BA552" s="8"/>
      <c r="BB552" s="8"/>
      <c r="BC552" s="8"/>
    </row>
    <row r="553" spans="1:55" x14ac:dyDescent="0.25">
      <c r="A553" s="46">
        <v>79.099999999999994</v>
      </c>
      <c r="B553" s="48" t="b">
        <v>1</v>
      </c>
      <c r="U553" s="37"/>
      <c r="V553" s="37"/>
      <c r="W553" s="9"/>
      <c r="X553" s="8"/>
      <c r="Y553" s="8"/>
      <c r="Z553" s="8"/>
      <c r="AA553" s="8"/>
      <c r="AB553" s="8"/>
      <c r="AC553" s="8"/>
      <c r="AD553" s="8"/>
      <c r="AE553" s="8"/>
      <c r="AG553" s="37"/>
      <c r="AH553" s="37"/>
      <c r="AI553" s="9"/>
      <c r="AJ553" s="8"/>
      <c r="AK553" s="8"/>
      <c r="AL553" s="8"/>
      <c r="AM553" s="8"/>
      <c r="AN553" s="8"/>
      <c r="AO553" s="8"/>
      <c r="AP553" s="8"/>
      <c r="AQ553" s="8"/>
      <c r="AS553" s="37"/>
      <c r="AT553" s="37"/>
      <c r="AU553" s="9"/>
      <c r="AV553" s="8"/>
      <c r="AW553" s="8"/>
      <c r="AX553" s="8"/>
      <c r="AY553" s="8"/>
      <c r="AZ553" s="8"/>
      <c r="BA553" s="8"/>
      <c r="BB553" s="8"/>
      <c r="BC553" s="8"/>
    </row>
    <row r="554" spans="1:55" x14ac:dyDescent="0.25">
      <c r="A554" s="46">
        <v>79.3</v>
      </c>
      <c r="B554" s="48" t="b">
        <v>1</v>
      </c>
      <c r="U554" s="37"/>
      <c r="V554" s="37"/>
      <c r="W554" s="9"/>
      <c r="X554" s="8"/>
      <c r="Y554" s="8"/>
      <c r="Z554" s="8"/>
      <c r="AA554" s="8"/>
      <c r="AB554" s="8"/>
      <c r="AC554" s="8"/>
      <c r="AD554" s="8"/>
      <c r="AE554" s="8"/>
      <c r="AG554" s="37"/>
      <c r="AH554" s="37"/>
      <c r="AI554" s="9"/>
      <c r="AJ554" s="8"/>
      <c r="AK554" s="8"/>
      <c r="AL554" s="8"/>
      <c r="AM554" s="8"/>
      <c r="AN554" s="8"/>
      <c r="AO554" s="8"/>
      <c r="AP554" s="8"/>
      <c r="AQ554" s="8"/>
      <c r="AS554" s="37"/>
      <c r="AT554" s="37"/>
      <c r="AU554" s="9"/>
      <c r="AV554" s="8"/>
      <c r="AW554" s="8"/>
      <c r="AX554" s="8"/>
      <c r="AY554" s="8"/>
      <c r="AZ554" s="8"/>
      <c r="BA554" s="8"/>
      <c r="BB554" s="8"/>
      <c r="BC554" s="8"/>
    </row>
    <row r="555" spans="1:55" x14ac:dyDescent="0.25">
      <c r="A555" s="46">
        <v>79.599999999999994</v>
      </c>
      <c r="B555" s="48" t="b">
        <v>1</v>
      </c>
      <c r="U555" s="37"/>
      <c r="V555" s="37"/>
      <c r="W555" s="9"/>
      <c r="X555" s="8"/>
      <c r="Y555" s="8"/>
      <c r="Z555" s="8"/>
      <c r="AA555" s="8"/>
      <c r="AB555" s="8"/>
      <c r="AC555" s="8"/>
      <c r="AD555" s="8"/>
      <c r="AE555" s="8"/>
      <c r="AG555" s="37"/>
      <c r="AH555" s="37"/>
      <c r="AI555" s="9"/>
      <c r="AJ555" s="8"/>
      <c r="AK555" s="8"/>
      <c r="AL555" s="8"/>
      <c r="AM555" s="8"/>
      <c r="AN555" s="8"/>
      <c r="AO555" s="8"/>
      <c r="AP555" s="8"/>
      <c r="AQ555" s="8"/>
      <c r="AS555" s="37"/>
      <c r="AT555" s="37"/>
      <c r="AU555" s="9"/>
      <c r="AV555" s="8"/>
      <c r="AW555" s="8"/>
      <c r="AX555" s="8"/>
      <c r="AY555" s="8"/>
      <c r="AZ555" s="8"/>
      <c r="BA555" s="8"/>
      <c r="BB555" s="8"/>
      <c r="BC555" s="8"/>
    </row>
    <row r="556" spans="1:55" x14ac:dyDescent="0.25">
      <c r="A556" s="46">
        <v>78.900000000000006</v>
      </c>
      <c r="B556" s="48" t="b">
        <v>1</v>
      </c>
      <c r="U556" s="37"/>
      <c r="V556" s="37"/>
      <c r="W556" s="9"/>
      <c r="X556" s="8"/>
      <c r="Y556" s="8"/>
      <c r="Z556" s="8"/>
      <c r="AA556" s="8"/>
      <c r="AB556" s="8"/>
      <c r="AC556" s="8"/>
      <c r="AD556" s="8"/>
      <c r="AE556" s="8"/>
      <c r="AG556" s="37"/>
      <c r="AH556" s="37"/>
      <c r="AI556" s="9"/>
      <c r="AJ556" s="8"/>
      <c r="AK556" s="8"/>
      <c r="AL556" s="8"/>
      <c r="AM556" s="8"/>
      <c r="AN556" s="8"/>
      <c r="AO556" s="8"/>
      <c r="AP556" s="8"/>
      <c r="AQ556" s="8"/>
      <c r="AS556" s="37"/>
      <c r="AT556" s="37"/>
      <c r="AU556" s="9"/>
      <c r="AV556" s="8"/>
      <c r="AW556" s="8"/>
      <c r="AX556" s="8"/>
      <c r="AY556" s="8"/>
      <c r="AZ556" s="8"/>
      <c r="BA556" s="8"/>
      <c r="BB556" s="8"/>
      <c r="BC556" s="8"/>
    </row>
    <row r="557" spans="1:55" x14ac:dyDescent="0.25">
      <c r="A557" s="46">
        <v>78.900000000000006</v>
      </c>
      <c r="B557" s="48" t="b">
        <v>1</v>
      </c>
      <c r="U557" s="37"/>
      <c r="V557" s="37"/>
      <c r="W557" s="9"/>
      <c r="X557" s="8"/>
      <c r="Y557" s="8"/>
      <c r="Z557" s="8"/>
      <c r="AA557" s="8"/>
      <c r="AB557" s="8"/>
      <c r="AC557" s="8"/>
      <c r="AD557" s="8"/>
      <c r="AE557" s="8"/>
      <c r="AG557" s="37"/>
      <c r="AH557" s="37"/>
      <c r="AI557" s="9"/>
      <c r="AJ557" s="8"/>
      <c r="AK557" s="8"/>
      <c r="AL557" s="8"/>
      <c r="AM557" s="8"/>
      <c r="AN557" s="8"/>
      <c r="AO557" s="8"/>
      <c r="AP557" s="8"/>
      <c r="AQ557" s="8"/>
      <c r="AS557" s="37"/>
      <c r="AT557" s="37"/>
      <c r="AU557" s="9"/>
      <c r="AV557" s="8"/>
      <c r="AW557" s="8"/>
      <c r="AX557" s="8"/>
      <c r="AY557" s="8"/>
      <c r="AZ557" s="8"/>
      <c r="BA557" s="8"/>
      <c r="BB557" s="8"/>
      <c r="BC557" s="8"/>
    </row>
    <row r="558" spans="1:55" x14ac:dyDescent="0.25">
      <c r="A558" s="46">
        <v>78.400000000000006</v>
      </c>
      <c r="B558" s="48" t="b">
        <v>1</v>
      </c>
      <c r="U558" s="37"/>
      <c r="V558" s="37"/>
      <c r="W558" s="9"/>
      <c r="X558" s="8"/>
      <c r="Y558" s="8"/>
      <c r="Z558" s="8"/>
      <c r="AA558" s="8"/>
      <c r="AB558" s="8"/>
      <c r="AC558" s="8"/>
      <c r="AD558" s="8"/>
      <c r="AE558" s="8"/>
      <c r="AG558" s="37"/>
      <c r="AH558" s="37"/>
      <c r="AI558" s="9"/>
      <c r="AJ558" s="8"/>
      <c r="AK558" s="8"/>
      <c r="AL558" s="8"/>
      <c r="AM558" s="8"/>
      <c r="AN558" s="8"/>
      <c r="AO558" s="8"/>
      <c r="AP558" s="8"/>
      <c r="AQ558" s="8"/>
      <c r="AS558" s="37"/>
      <c r="AT558" s="37"/>
      <c r="AU558" s="9"/>
      <c r="AV558" s="8"/>
      <c r="AW558" s="8"/>
      <c r="AX558" s="8"/>
      <c r="AY558" s="8"/>
      <c r="AZ558" s="8"/>
      <c r="BA558" s="8"/>
      <c r="BB558" s="8"/>
      <c r="BC558" s="8"/>
    </row>
    <row r="559" spans="1:55" x14ac:dyDescent="0.25">
      <c r="A559" s="46">
        <v>78</v>
      </c>
      <c r="B559" s="48" t="b">
        <v>1</v>
      </c>
      <c r="U559" s="37"/>
      <c r="V559" s="37"/>
      <c r="W559" s="9"/>
      <c r="X559" s="8"/>
      <c r="Y559" s="8"/>
      <c r="Z559" s="8"/>
      <c r="AA559" s="8"/>
      <c r="AB559" s="8"/>
      <c r="AC559" s="8"/>
      <c r="AD559" s="8"/>
      <c r="AE559" s="8"/>
      <c r="AG559" s="37"/>
      <c r="AH559" s="37"/>
      <c r="AI559" s="9"/>
      <c r="AJ559" s="8"/>
      <c r="AK559" s="8"/>
      <c r="AL559" s="8"/>
      <c r="AM559" s="8"/>
      <c r="AN559" s="8"/>
      <c r="AO559" s="8"/>
      <c r="AP559" s="8"/>
      <c r="AQ559" s="8"/>
      <c r="AS559" s="37"/>
      <c r="AT559" s="37"/>
      <c r="AU559" s="9"/>
      <c r="AV559" s="8"/>
      <c r="AW559" s="8"/>
      <c r="AX559" s="8"/>
      <c r="AY559" s="8"/>
      <c r="AZ559" s="8"/>
      <c r="BA559" s="8"/>
      <c r="BB559" s="8"/>
      <c r="BC559" s="8"/>
    </row>
    <row r="560" spans="1:55" x14ac:dyDescent="0.25">
      <c r="A560" s="46">
        <v>77.900000000000006</v>
      </c>
      <c r="B560" s="48" t="b">
        <v>1</v>
      </c>
      <c r="U560" s="37"/>
      <c r="V560" s="37"/>
      <c r="W560" s="9"/>
      <c r="X560" s="8"/>
      <c r="Y560" s="8"/>
      <c r="Z560" s="8"/>
      <c r="AA560" s="8"/>
      <c r="AB560" s="8"/>
      <c r="AC560" s="8"/>
      <c r="AD560" s="8"/>
      <c r="AE560" s="8"/>
      <c r="AG560" s="37"/>
      <c r="AH560" s="37"/>
      <c r="AI560" s="9"/>
      <c r="AJ560" s="8"/>
      <c r="AK560" s="8"/>
      <c r="AL560" s="8"/>
      <c r="AM560" s="8"/>
      <c r="AN560" s="8"/>
      <c r="AO560" s="8"/>
      <c r="AP560" s="8"/>
      <c r="AQ560" s="8"/>
      <c r="AS560" s="37"/>
      <c r="AT560" s="37"/>
      <c r="AU560" s="9"/>
      <c r="AV560" s="8"/>
      <c r="AW560" s="8"/>
      <c r="AX560" s="8"/>
      <c r="AY560" s="8"/>
      <c r="AZ560" s="8"/>
      <c r="BA560" s="8"/>
      <c r="BB560" s="8"/>
      <c r="BC560" s="8"/>
    </row>
    <row r="561" spans="1:55" x14ac:dyDescent="0.25">
      <c r="A561" s="46">
        <v>77.8</v>
      </c>
      <c r="B561" s="48" t="b">
        <v>1</v>
      </c>
      <c r="U561" s="37"/>
      <c r="V561" s="37"/>
      <c r="W561" s="9"/>
      <c r="X561" s="8"/>
      <c r="Y561" s="8"/>
      <c r="Z561" s="8"/>
      <c r="AA561" s="8"/>
      <c r="AB561" s="8"/>
      <c r="AC561" s="8"/>
      <c r="AD561" s="8"/>
      <c r="AE561" s="8"/>
      <c r="AG561" s="37"/>
      <c r="AH561" s="37"/>
      <c r="AI561" s="9"/>
      <c r="AJ561" s="8"/>
      <c r="AK561" s="8"/>
      <c r="AL561" s="8"/>
      <c r="AM561" s="8"/>
      <c r="AN561" s="8"/>
      <c r="AO561" s="8"/>
      <c r="AP561" s="8"/>
      <c r="AQ561" s="8"/>
      <c r="AS561" s="37"/>
      <c r="AT561" s="37"/>
      <c r="AU561" s="9"/>
      <c r="AV561" s="8"/>
      <c r="AW561" s="8"/>
      <c r="AX561" s="8"/>
      <c r="AY561" s="8"/>
      <c r="AZ561" s="8"/>
      <c r="BA561" s="8"/>
      <c r="BB561" s="8"/>
      <c r="BC561" s="8"/>
    </row>
    <row r="562" spans="1:55" x14ac:dyDescent="0.25">
      <c r="A562" s="46">
        <v>77.3</v>
      </c>
      <c r="B562" s="48" t="b">
        <v>1</v>
      </c>
      <c r="U562" s="37"/>
      <c r="V562" s="37"/>
      <c r="W562" s="9"/>
      <c r="X562" s="8"/>
      <c r="Y562" s="8"/>
      <c r="Z562" s="8"/>
      <c r="AA562" s="8"/>
      <c r="AB562" s="8"/>
      <c r="AC562" s="8"/>
      <c r="AD562" s="8"/>
      <c r="AE562" s="8"/>
      <c r="AG562" s="37"/>
      <c r="AH562" s="37"/>
      <c r="AI562" s="9"/>
      <c r="AJ562" s="8"/>
      <c r="AK562" s="8"/>
      <c r="AL562" s="8"/>
      <c r="AM562" s="8"/>
      <c r="AN562" s="8"/>
      <c r="AO562" s="8"/>
      <c r="AP562" s="8"/>
      <c r="AQ562" s="8"/>
      <c r="AS562" s="37"/>
      <c r="AT562" s="37"/>
      <c r="AU562" s="9"/>
      <c r="AV562" s="8"/>
      <c r="AW562" s="8"/>
      <c r="AX562" s="8"/>
      <c r="AY562" s="8"/>
      <c r="AZ562" s="8"/>
      <c r="BA562" s="8"/>
      <c r="BB562" s="8"/>
      <c r="BC562" s="8"/>
    </row>
    <row r="563" spans="1:55" x14ac:dyDescent="0.25">
      <c r="A563" s="46">
        <v>77.3</v>
      </c>
      <c r="B563" s="48" t="b">
        <v>1</v>
      </c>
      <c r="U563" s="37"/>
      <c r="V563" s="37"/>
      <c r="W563" s="9"/>
      <c r="X563" s="8"/>
      <c r="Y563" s="8"/>
      <c r="Z563" s="8"/>
      <c r="AA563" s="8"/>
      <c r="AB563" s="8"/>
      <c r="AC563" s="8"/>
      <c r="AD563" s="8"/>
      <c r="AE563" s="8"/>
      <c r="AG563" s="37"/>
      <c r="AH563" s="37"/>
      <c r="AI563" s="9"/>
      <c r="AJ563" s="8"/>
      <c r="AK563" s="8"/>
      <c r="AL563" s="8"/>
      <c r="AM563" s="8"/>
      <c r="AN563" s="8"/>
      <c r="AO563" s="8"/>
      <c r="AP563" s="8"/>
      <c r="AQ563" s="8"/>
      <c r="AS563" s="37"/>
      <c r="AT563" s="37"/>
      <c r="AU563" s="9"/>
      <c r="AV563" s="8"/>
      <c r="AW563" s="8"/>
      <c r="AX563" s="8"/>
      <c r="AY563" s="8"/>
      <c r="AZ563" s="8"/>
      <c r="BA563" s="8"/>
      <c r="BB563" s="8"/>
      <c r="BC563" s="8"/>
    </row>
    <row r="564" spans="1:55" x14ac:dyDescent="0.25">
      <c r="A564" s="46">
        <v>76.099999999999994</v>
      </c>
      <c r="B564" s="48" t="b">
        <v>1</v>
      </c>
      <c r="U564" s="37"/>
      <c r="V564" s="37"/>
      <c r="W564" s="9"/>
      <c r="X564" s="8"/>
      <c r="Y564" s="8"/>
      <c r="Z564" s="8"/>
      <c r="AA564" s="8"/>
      <c r="AB564" s="8"/>
      <c r="AC564" s="8"/>
      <c r="AD564" s="8"/>
      <c r="AE564" s="8"/>
      <c r="AG564" s="37"/>
      <c r="AH564" s="37"/>
      <c r="AI564" s="9"/>
      <c r="AJ564" s="8"/>
      <c r="AK564" s="8"/>
      <c r="AL564" s="8"/>
      <c r="AM564" s="8"/>
      <c r="AN564" s="8"/>
      <c r="AO564" s="8"/>
      <c r="AP564" s="8"/>
      <c r="AQ564" s="8"/>
      <c r="AS564" s="37"/>
      <c r="AT564" s="37"/>
      <c r="AU564" s="9"/>
      <c r="AV564" s="8"/>
      <c r="AW564" s="8"/>
      <c r="AX564" s="8"/>
      <c r="AY564" s="8"/>
      <c r="AZ564" s="8"/>
      <c r="BA564" s="8"/>
      <c r="BB564" s="8"/>
      <c r="BC564" s="8"/>
    </row>
    <row r="565" spans="1:55" x14ac:dyDescent="0.25">
      <c r="A565" s="46">
        <v>75.8</v>
      </c>
      <c r="B565" s="48" t="b">
        <v>1</v>
      </c>
      <c r="U565" s="37"/>
      <c r="V565" s="37"/>
      <c r="W565" s="9"/>
      <c r="X565" s="8"/>
      <c r="Y565" s="8"/>
      <c r="Z565" s="8"/>
      <c r="AA565" s="8"/>
      <c r="AB565" s="8"/>
      <c r="AC565" s="8"/>
      <c r="AD565" s="8"/>
      <c r="AE565" s="8"/>
      <c r="AG565" s="37"/>
      <c r="AH565" s="37"/>
      <c r="AI565" s="9"/>
      <c r="AJ565" s="8"/>
      <c r="AK565" s="8"/>
      <c r="AL565" s="8"/>
      <c r="AM565" s="8"/>
      <c r="AN565" s="8"/>
      <c r="AO565" s="8"/>
      <c r="AP565" s="8"/>
      <c r="AQ565" s="8"/>
      <c r="AS565" s="37"/>
      <c r="AT565" s="37"/>
      <c r="AU565" s="9"/>
      <c r="AV565" s="8"/>
      <c r="AW565" s="8"/>
      <c r="AX565" s="8"/>
      <c r="AY565" s="8"/>
      <c r="AZ565" s="8"/>
      <c r="BA565" s="8"/>
      <c r="BB565" s="8"/>
      <c r="BC565" s="8"/>
    </row>
    <row r="566" spans="1:55" x14ac:dyDescent="0.25">
      <c r="A566" s="46">
        <v>75.599999999999994</v>
      </c>
      <c r="B566" s="48" t="b">
        <v>1</v>
      </c>
      <c r="U566" s="37"/>
      <c r="V566" s="37"/>
      <c r="W566" s="9"/>
      <c r="X566" s="8"/>
      <c r="Y566" s="8"/>
      <c r="Z566" s="8"/>
      <c r="AA566" s="8"/>
      <c r="AB566" s="8"/>
      <c r="AC566" s="8"/>
      <c r="AD566" s="8"/>
      <c r="AE566" s="8"/>
      <c r="AG566" s="37"/>
      <c r="AH566" s="37"/>
      <c r="AI566" s="9"/>
      <c r="AJ566" s="8"/>
      <c r="AK566" s="8"/>
      <c r="AL566" s="8"/>
      <c r="AM566" s="8"/>
      <c r="AN566" s="8"/>
      <c r="AO566" s="8"/>
      <c r="AP566" s="8"/>
      <c r="AQ566" s="8"/>
      <c r="AS566" s="37"/>
      <c r="AT566" s="37"/>
      <c r="AU566" s="9"/>
      <c r="AV566" s="8"/>
      <c r="AW566" s="8"/>
      <c r="AX566" s="8"/>
      <c r="AY566" s="8"/>
      <c r="AZ566" s="8"/>
      <c r="BA566" s="8"/>
      <c r="BB566" s="8"/>
      <c r="BC566" s="8"/>
    </row>
    <row r="567" spans="1:55" x14ac:dyDescent="0.25">
      <c r="A567" s="46">
        <v>75.400000000000006</v>
      </c>
      <c r="B567" s="48" t="b">
        <v>1</v>
      </c>
      <c r="U567" s="37"/>
      <c r="V567" s="37"/>
      <c r="W567" s="9"/>
      <c r="X567" s="8"/>
      <c r="Y567" s="8"/>
      <c r="Z567" s="8"/>
      <c r="AA567" s="8"/>
      <c r="AB567" s="8"/>
      <c r="AC567" s="8"/>
      <c r="AD567" s="8"/>
      <c r="AE567" s="8"/>
      <c r="AG567" s="37"/>
      <c r="AH567" s="37"/>
      <c r="AI567" s="9"/>
      <c r="AJ567" s="8"/>
      <c r="AK567" s="8"/>
      <c r="AL567" s="8"/>
      <c r="AM567" s="8"/>
      <c r="AN567" s="8"/>
      <c r="AO567" s="8"/>
      <c r="AP567" s="8"/>
      <c r="AQ567" s="8"/>
      <c r="AS567" s="37"/>
      <c r="AT567" s="37"/>
      <c r="AU567" s="9"/>
      <c r="AV567" s="8"/>
      <c r="AW567" s="8"/>
      <c r="AX567" s="8"/>
      <c r="AY567" s="8"/>
      <c r="AZ567" s="8"/>
      <c r="BA567" s="8"/>
      <c r="BB567" s="8"/>
      <c r="BC567" s="8"/>
    </row>
    <row r="568" spans="1:55" x14ac:dyDescent="0.25">
      <c r="A568" s="46">
        <v>75.2</v>
      </c>
      <c r="B568" s="48" t="b">
        <v>1</v>
      </c>
      <c r="U568" s="37"/>
      <c r="V568" s="37"/>
      <c r="W568" s="9"/>
      <c r="X568" s="8"/>
      <c r="Y568" s="8"/>
      <c r="Z568" s="8"/>
      <c r="AA568" s="8"/>
      <c r="AB568" s="8"/>
      <c r="AC568" s="8"/>
      <c r="AD568" s="8"/>
      <c r="AE568" s="8"/>
      <c r="AG568" s="37"/>
      <c r="AH568" s="37"/>
      <c r="AI568" s="9"/>
      <c r="AJ568" s="8"/>
      <c r="AK568" s="8"/>
      <c r="AL568" s="8"/>
      <c r="AM568" s="8"/>
      <c r="AN568" s="8"/>
      <c r="AO568" s="8"/>
      <c r="AP568" s="8"/>
      <c r="AQ568" s="8"/>
      <c r="AS568" s="37"/>
      <c r="AT568" s="37"/>
      <c r="AU568" s="9"/>
      <c r="AV568" s="8"/>
      <c r="AW568" s="8"/>
      <c r="AX568" s="8"/>
      <c r="AY568" s="8"/>
      <c r="AZ568" s="8"/>
      <c r="BA568" s="8"/>
      <c r="BB568" s="8"/>
      <c r="BC568" s="8"/>
    </row>
    <row r="569" spans="1:55" x14ac:dyDescent="0.25">
      <c r="A569" s="46">
        <v>75</v>
      </c>
      <c r="B569" s="48" t="b">
        <v>1</v>
      </c>
      <c r="U569" s="37"/>
      <c r="V569" s="37"/>
      <c r="W569" s="9"/>
      <c r="X569" s="8"/>
      <c r="Y569" s="8"/>
      <c r="Z569" s="8"/>
      <c r="AA569" s="8"/>
      <c r="AB569" s="8"/>
      <c r="AC569" s="8"/>
      <c r="AD569" s="8"/>
      <c r="AE569" s="8"/>
      <c r="AG569" s="37"/>
      <c r="AH569" s="37"/>
      <c r="AI569" s="9"/>
      <c r="AJ569" s="8"/>
      <c r="AK569" s="8"/>
      <c r="AL569" s="8"/>
      <c r="AM569" s="8"/>
      <c r="AN569" s="8"/>
      <c r="AO569" s="8"/>
      <c r="AP569" s="8"/>
      <c r="AQ569" s="8"/>
      <c r="AS569" s="37"/>
      <c r="AT569" s="37"/>
      <c r="AU569" s="9"/>
      <c r="AV569" s="8"/>
      <c r="AW569" s="8"/>
      <c r="AX569" s="8"/>
      <c r="AY569" s="8"/>
      <c r="AZ569" s="8"/>
      <c r="BA569" s="8"/>
      <c r="BB569" s="8"/>
      <c r="BC569" s="8"/>
    </row>
    <row r="570" spans="1:55" x14ac:dyDescent="0.25">
      <c r="A570" s="46">
        <v>74.900000000000006</v>
      </c>
      <c r="B570" s="48" t="b">
        <v>1</v>
      </c>
      <c r="U570" s="37"/>
      <c r="V570" s="37"/>
      <c r="W570" s="9"/>
      <c r="X570" s="8"/>
      <c r="Y570" s="8"/>
      <c r="Z570" s="8"/>
      <c r="AA570" s="8"/>
      <c r="AB570" s="8"/>
      <c r="AC570" s="8"/>
      <c r="AD570" s="8"/>
      <c r="AE570" s="8"/>
      <c r="AG570" s="37"/>
      <c r="AH570" s="37"/>
      <c r="AI570" s="9"/>
      <c r="AJ570" s="8"/>
      <c r="AK570" s="8"/>
      <c r="AL570" s="8"/>
      <c r="AM570" s="8"/>
      <c r="AN570" s="8"/>
      <c r="AO570" s="8"/>
      <c r="AP570" s="8"/>
      <c r="AQ570" s="8"/>
      <c r="AS570" s="37"/>
      <c r="AT570" s="37"/>
      <c r="AU570" s="9"/>
      <c r="AV570" s="8"/>
      <c r="AW570" s="8"/>
      <c r="AX570" s="8"/>
      <c r="AY570" s="8"/>
      <c r="AZ570" s="8"/>
      <c r="BA570" s="8"/>
      <c r="BB570" s="8"/>
      <c r="BC570" s="8"/>
    </row>
    <row r="571" spans="1:55" x14ac:dyDescent="0.25">
      <c r="A571" s="46">
        <v>74.5</v>
      </c>
      <c r="B571" s="48" t="b">
        <v>1</v>
      </c>
      <c r="U571" s="37"/>
      <c r="V571" s="37"/>
      <c r="W571" s="9"/>
      <c r="X571" s="8"/>
      <c r="Y571" s="8"/>
      <c r="Z571" s="8"/>
      <c r="AA571" s="8"/>
      <c r="AB571" s="8"/>
      <c r="AC571" s="8"/>
      <c r="AD571" s="8"/>
      <c r="AE571" s="8"/>
      <c r="AG571" s="37"/>
      <c r="AH571" s="37"/>
      <c r="AI571" s="9"/>
      <c r="AJ571" s="8"/>
      <c r="AK571" s="8"/>
      <c r="AL571" s="8"/>
      <c r="AM571" s="8"/>
      <c r="AN571" s="8"/>
      <c r="AO571" s="8"/>
      <c r="AP571" s="8"/>
      <c r="AQ571" s="8"/>
      <c r="AS571" s="37"/>
      <c r="AT571" s="37"/>
      <c r="AU571" s="9"/>
      <c r="AV571" s="8"/>
      <c r="AW571" s="8"/>
      <c r="AX571" s="8"/>
      <c r="AY571" s="8"/>
      <c r="AZ571" s="8"/>
      <c r="BA571" s="8"/>
      <c r="BB571" s="8"/>
      <c r="BC571" s="8"/>
    </row>
    <row r="572" spans="1:55" x14ac:dyDescent="0.25">
      <c r="A572" s="46">
        <v>74.400000000000006</v>
      </c>
      <c r="B572" s="48" t="b">
        <v>1</v>
      </c>
      <c r="U572" s="37"/>
      <c r="V572" s="37"/>
      <c r="W572" s="9"/>
      <c r="X572" s="8"/>
      <c r="Y572" s="8"/>
      <c r="Z572" s="8"/>
      <c r="AA572" s="8"/>
      <c r="AB572" s="8"/>
      <c r="AC572" s="8"/>
      <c r="AD572" s="8"/>
      <c r="AE572" s="8"/>
      <c r="AG572" s="37"/>
      <c r="AH572" s="37"/>
      <c r="AI572" s="9"/>
      <c r="AJ572" s="8"/>
      <c r="AK572" s="8"/>
      <c r="AL572" s="8"/>
      <c r="AM572" s="8"/>
      <c r="AN572" s="8"/>
      <c r="AO572" s="8"/>
      <c r="AP572" s="8"/>
      <c r="AQ572" s="8"/>
      <c r="AS572" s="37"/>
      <c r="AT572" s="37"/>
      <c r="AU572" s="9"/>
      <c r="AV572" s="8"/>
      <c r="AW572" s="8"/>
      <c r="AX572" s="8"/>
      <c r="AY572" s="8"/>
      <c r="AZ572" s="8"/>
      <c r="BA572" s="8"/>
      <c r="BB572" s="8"/>
      <c r="BC572" s="8"/>
    </row>
    <row r="573" spans="1:55" x14ac:dyDescent="0.25">
      <c r="A573" s="46">
        <v>74.2</v>
      </c>
      <c r="B573" s="48" t="b">
        <v>1</v>
      </c>
      <c r="U573" s="37"/>
      <c r="V573" s="37"/>
      <c r="W573" s="9"/>
      <c r="X573" s="8"/>
      <c r="Y573" s="8"/>
      <c r="Z573" s="8"/>
      <c r="AA573" s="8"/>
      <c r="AB573" s="8"/>
      <c r="AC573" s="8"/>
      <c r="AD573" s="8"/>
      <c r="AE573" s="8"/>
      <c r="AG573" s="37"/>
      <c r="AH573" s="37"/>
      <c r="AI573" s="9"/>
      <c r="AJ573" s="8"/>
      <c r="AK573" s="8"/>
      <c r="AL573" s="8"/>
      <c r="AM573" s="8"/>
      <c r="AN573" s="8"/>
      <c r="AO573" s="8"/>
      <c r="AP573" s="8"/>
      <c r="AQ573" s="8"/>
      <c r="AS573" s="37"/>
      <c r="AT573" s="37"/>
      <c r="AU573" s="9"/>
      <c r="AV573" s="8"/>
      <c r="AW573" s="8"/>
      <c r="AX573" s="8"/>
      <c r="AY573" s="8"/>
      <c r="AZ573" s="8"/>
      <c r="BA573" s="8"/>
      <c r="BB573" s="8"/>
      <c r="BC573" s="8"/>
    </row>
    <row r="574" spans="1:55" x14ac:dyDescent="0.25">
      <c r="A574" s="46">
        <v>73.900000000000006</v>
      </c>
      <c r="B574" s="48" t="b">
        <v>1</v>
      </c>
      <c r="U574" s="37"/>
      <c r="V574" s="37"/>
      <c r="W574" s="9"/>
      <c r="X574" s="8"/>
      <c r="Y574" s="8"/>
      <c r="Z574" s="8"/>
      <c r="AA574" s="8"/>
      <c r="AB574" s="8"/>
      <c r="AC574" s="8"/>
      <c r="AD574" s="8"/>
      <c r="AE574" s="8"/>
      <c r="AG574" s="37"/>
      <c r="AH574" s="37"/>
      <c r="AI574" s="9"/>
      <c r="AJ574" s="8"/>
      <c r="AK574" s="8"/>
      <c r="AL574" s="8"/>
      <c r="AM574" s="8"/>
      <c r="AN574" s="8"/>
      <c r="AO574" s="8"/>
      <c r="AP574" s="8"/>
      <c r="AQ574" s="8"/>
      <c r="AS574" s="37"/>
      <c r="AT574" s="37"/>
      <c r="AU574" s="9"/>
      <c r="AV574" s="8"/>
      <c r="AW574" s="8"/>
      <c r="AX574" s="8"/>
      <c r="AY574" s="8"/>
      <c r="AZ574" s="8"/>
      <c r="BA574" s="8"/>
      <c r="BB574" s="8"/>
      <c r="BC574" s="8"/>
    </row>
    <row r="575" spans="1:55" x14ac:dyDescent="0.25">
      <c r="A575" s="46">
        <v>73.5</v>
      </c>
      <c r="B575" s="48" t="b">
        <v>1</v>
      </c>
      <c r="U575" s="37"/>
      <c r="V575" s="37"/>
      <c r="W575" s="9"/>
      <c r="X575" s="8"/>
      <c r="Y575" s="8"/>
      <c r="Z575" s="8"/>
      <c r="AA575" s="8"/>
      <c r="AB575" s="8"/>
      <c r="AC575" s="8"/>
      <c r="AD575" s="8"/>
      <c r="AE575" s="8"/>
      <c r="AG575" s="37"/>
      <c r="AH575" s="37"/>
      <c r="AI575" s="9"/>
      <c r="AJ575" s="8"/>
      <c r="AK575" s="8"/>
      <c r="AL575" s="8"/>
      <c r="AM575" s="8"/>
      <c r="AN575" s="8"/>
      <c r="AO575" s="8"/>
      <c r="AP575" s="8"/>
      <c r="AQ575" s="8"/>
      <c r="AS575" s="37"/>
      <c r="AT575" s="37"/>
      <c r="AU575" s="9"/>
      <c r="AV575" s="8"/>
      <c r="AW575" s="8"/>
      <c r="AX575" s="8"/>
      <c r="AY575" s="8"/>
      <c r="AZ575" s="8"/>
      <c r="BA575" s="8"/>
      <c r="BB575" s="8"/>
      <c r="BC575" s="8"/>
    </row>
    <row r="576" spans="1:55" x14ac:dyDescent="0.25">
      <c r="A576" s="46">
        <v>73.099999999999994</v>
      </c>
      <c r="B576" s="48" t="b">
        <v>1</v>
      </c>
      <c r="U576" s="37"/>
      <c r="V576" s="37"/>
      <c r="W576" s="9"/>
      <c r="X576" s="8"/>
      <c r="Y576" s="8"/>
      <c r="Z576" s="8"/>
      <c r="AA576" s="8"/>
      <c r="AB576" s="8"/>
      <c r="AC576" s="8"/>
      <c r="AD576" s="8"/>
      <c r="AE576" s="8"/>
      <c r="AG576" s="37"/>
      <c r="AH576" s="37"/>
      <c r="AI576" s="9"/>
      <c r="AJ576" s="8"/>
      <c r="AK576" s="8"/>
      <c r="AL576" s="8"/>
      <c r="AM576" s="8"/>
      <c r="AN576" s="8"/>
      <c r="AO576" s="8"/>
      <c r="AP576" s="8"/>
      <c r="AQ576" s="8"/>
      <c r="AS576" s="37"/>
      <c r="AT576" s="37"/>
      <c r="AU576" s="9"/>
      <c r="AV576" s="8"/>
      <c r="AW576" s="8"/>
      <c r="AX576" s="8"/>
      <c r="AY576" s="8"/>
      <c r="AZ576" s="8"/>
      <c r="BA576" s="8"/>
      <c r="BB576" s="8"/>
      <c r="BC576" s="8"/>
    </row>
    <row r="577" spans="1:55" x14ac:dyDescent="0.25">
      <c r="A577" s="46">
        <v>72.7</v>
      </c>
      <c r="B577" s="48" t="b">
        <v>1</v>
      </c>
      <c r="U577" s="37"/>
      <c r="V577" s="37"/>
      <c r="W577" s="9"/>
      <c r="X577" s="8"/>
      <c r="Y577" s="8"/>
      <c r="Z577" s="8"/>
      <c r="AA577" s="8"/>
      <c r="AB577" s="8"/>
      <c r="AC577" s="8"/>
      <c r="AD577" s="8"/>
      <c r="AE577" s="8"/>
      <c r="AG577" s="37"/>
      <c r="AH577" s="37"/>
      <c r="AI577" s="9"/>
      <c r="AJ577" s="8"/>
      <c r="AK577" s="8"/>
      <c r="AL577" s="8"/>
      <c r="AM577" s="8"/>
      <c r="AN577" s="8"/>
      <c r="AO577" s="8"/>
      <c r="AP577" s="8"/>
      <c r="AQ577" s="8"/>
      <c r="AS577" s="37"/>
      <c r="AT577" s="37"/>
      <c r="AU577" s="9"/>
      <c r="AV577" s="8"/>
      <c r="AW577" s="8"/>
      <c r="AX577" s="8"/>
      <c r="AY577" s="8"/>
      <c r="AZ577" s="8"/>
      <c r="BA577" s="8"/>
      <c r="BB577" s="8"/>
      <c r="BC577" s="8"/>
    </row>
    <row r="578" spans="1:55" x14ac:dyDescent="0.25">
      <c r="A578" s="46">
        <v>72.2</v>
      </c>
      <c r="B578" s="48" t="b">
        <v>1</v>
      </c>
      <c r="U578" s="37"/>
      <c r="V578" s="37"/>
      <c r="W578" s="9"/>
      <c r="X578" s="8"/>
      <c r="Y578" s="8"/>
      <c r="Z578" s="8"/>
      <c r="AA578" s="8"/>
      <c r="AB578" s="8"/>
      <c r="AC578" s="8"/>
      <c r="AD578" s="8"/>
      <c r="AE578" s="8"/>
      <c r="AG578" s="37"/>
      <c r="AH578" s="37"/>
      <c r="AI578" s="9"/>
      <c r="AJ578" s="8"/>
      <c r="AK578" s="8"/>
      <c r="AL578" s="8"/>
      <c r="AM578" s="8"/>
      <c r="AN578" s="8"/>
      <c r="AO578" s="8"/>
      <c r="AP578" s="8"/>
      <c r="AQ578" s="8"/>
      <c r="AS578" s="37"/>
      <c r="AT578" s="37"/>
      <c r="AU578" s="9"/>
      <c r="AV578" s="8"/>
      <c r="AW578" s="8"/>
      <c r="AX578" s="8"/>
      <c r="AY578" s="8"/>
      <c r="AZ578" s="8"/>
      <c r="BA578" s="8"/>
      <c r="BB578" s="8"/>
      <c r="BC578" s="8"/>
    </row>
    <row r="579" spans="1:55" x14ac:dyDescent="0.25">
      <c r="A579" s="46">
        <v>71.7</v>
      </c>
      <c r="B579" s="48" t="b">
        <v>1</v>
      </c>
      <c r="U579" s="37"/>
      <c r="V579" s="37"/>
      <c r="W579" s="9"/>
      <c r="X579" s="8"/>
      <c r="Y579" s="8"/>
      <c r="Z579" s="8"/>
      <c r="AA579" s="8"/>
      <c r="AB579" s="8"/>
      <c r="AC579" s="8"/>
      <c r="AD579" s="8"/>
      <c r="AE579" s="8"/>
      <c r="AG579" s="37"/>
      <c r="AH579" s="37"/>
      <c r="AI579" s="9"/>
      <c r="AJ579" s="8"/>
      <c r="AK579" s="8"/>
      <c r="AL579" s="8"/>
      <c r="AM579" s="8"/>
      <c r="AN579" s="8"/>
      <c r="AO579" s="8"/>
      <c r="AP579" s="8"/>
      <c r="AQ579" s="8"/>
      <c r="AS579" s="37"/>
      <c r="AT579" s="37"/>
      <c r="AU579" s="9"/>
      <c r="AV579" s="8"/>
      <c r="AW579" s="8"/>
      <c r="AX579" s="8"/>
      <c r="AY579" s="8"/>
      <c r="AZ579" s="8"/>
      <c r="BA579" s="8"/>
      <c r="BB579" s="8"/>
      <c r="BC579" s="8"/>
    </row>
    <row r="580" spans="1:55" x14ac:dyDescent="0.25">
      <c r="A580" s="46">
        <v>74.8</v>
      </c>
      <c r="B580" s="48" t="b">
        <v>1</v>
      </c>
      <c r="U580" s="37"/>
      <c r="V580" s="37"/>
      <c r="W580" s="9"/>
      <c r="X580" s="8"/>
      <c r="Y580" s="8"/>
      <c r="Z580" s="8"/>
      <c r="AA580" s="8"/>
      <c r="AB580" s="8"/>
      <c r="AC580" s="8"/>
      <c r="AD580" s="8"/>
      <c r="AE580" s="8"/>
      <c r="AG580" s="37"/>
      <c r="AH580" s="37"/>
      <c r="AI580" s="9"/>
      <c r="AJ580" s="8"/>
      <c r="AK580" s="8"/>
      <c r="AL580" s="8"/>
      <c r="AM580" s="8"/>
      <c r="AN580" s="8"/>
      <c r="AO580" s="8"/>
      <c r="AP580" s="8"/>
      <c r="AQ580" s="8"/>
      <c r="AS580" s="37"/>
      <c r="AT580" s="37"/>
      <c r="AU580" s="9"/>
      <c r="AV580" s="8"/>
      <c r="AW580" s="8"/>
      <c r="AX580" s="8"/>
      <c r="AY580" s="8"/>
      <c r="AZ580" s="8"/>
      <c r="BA580" s="8"/>
      <c r="BB580" s="8"/>
      <c r="BC580" s="8"/>
    </row>
    <row r="581" spans="1:55" x14ac:dyDescent="0.25">
      <c r="A581" s="46">
        <v>74.599999999999994</v>
      </c>
      <c r="B581" s="48" t="b">
        <v>1</v>
      </c>
      <c r="U581" s="37"/>
      <c r="V581" s="37"/>
      <c r="W581" s="9"/>
      <c r="X581" s="8"/>
      <c r="Y581" s="8"/>
      <c r="Z581" s="8"/>
      <c r="AA581" s="8"/>
      <c r="AB581" s="8"/>
      <c r="AC581" s="8"/>
      <c r="AD581" s="8"/>
      <c r="AE581" s="8"/>
      <c r="AG581" s="37"/>
      <c r="AH581" s="37"/>
      <c r="AI581" s="9"/>
      <c r="AJ581" s="8"/>
      <c r="AK581" s="8"/>
      <c r="AL581" s="8"/>
      <c r="AM581" s="8"/>
      <c r="AN581" s="8"/>
      <c r="AO581" s="8"/>
      <c r="AP581" s="8"/>
      <c r="AQ581" s="8"/>
      <c r="AS581" s="37"/>
      <c r="AT581" s="37"/>
      <c r="AU581" s="9"/>
      <c r="AV581" s="8"/>
      <c r="AW581" s="8"/>
      <c r="AX581" s="8"/>
      <c r="AY581" s="8"/>
      <c r="AZ581" s="8"/>
      <c r="BA581" s="8"/>
      <c r="BB581" s="8"/>
      <c r="BC581" s="8"/>
    </row>
    <row r="582" spans="1:55" x14ac:dyDescent="0.25">
      <c r="A582" s="46">
        <v>74.400000000000006</v>
      </c>
      <c r="B582" s="48" t="b">
        <v>1</v>
      </c>
      <c r="U582" s="37"/>
      <c r="V582" s="37"/>
      <c r="W582" s="9"/>
      <c r="X582" s="8"/>
      <c r="Y582" s="8"/>
      <c r="Z582" s="8"/>
      <c r="AA582" s="8"/>
      <c r="AB582" s="8"/>
      <c r="AC582" s="8"/>
      <c r="AD582" s="8"/>
      <c r="AE582" s="8"/>
      <c r="AG582" s="37"/>
      <c r="AH582" s="37"/>
      <c r="AI582" s="9"/>
      <c r="AJ582" s="8"/>
      <c r="AK582" s="8"/>
      <c r="AL582" s="8"/>
      <c r="AM582" s="8"/>
      <c r="AN582" s="8"/>
      <c r="AO582" s="8"/>
      <c r="AP582" s="8"/>
      <c r="AQ582" s="8"/>
      <c r="AS582" s="37"/>
      <c r="AT582" s="37"/>
      <c r="AU582" s="9"/>
      <c r="AV582" s="8"/>
      <c r="AW582" s="8"/>
      <c r="AX582" s="8"/>
      <c r="AY582" s="8"/>
      <c r="AZ582" s="8"/>
      <c r="BA582" s="8"/>
      <c r="BB582" s="8"/>
      <c r="BC582" s="8"/>
    </row>
    <row r="583" spans="1:55" x14ac:dyDescent="0.25">
      <c r="A583" s="46">
        <v>74.3</v>
      </c>
      <c r="B583" s="48" t="b">
        <v>1</v>
      </c>
      <c r="U583" s="37"/>
      <c r="V583" s="37"/>
      <c r="W583" s="9"/>
      <c r="X583" s="8"/>
      <c r="Y583" s="8"/>
      <c r="Z583" s="8"/>
      <c r="AA583" s="8"/>
      <c r="AB583" s="8"/>
      <c r="AC583" s="8"/>
      <c r="AD583" s="8"/>
      <c r="AE583" s="8"/>
      <c r="AG583" s="37"/>
      <c r="AH583" s="37"/>
      <c r="AI583" s="9"/>
      <c r="AJ583" s="8"/>
      <c r="AK583" s="8"/>
      <c r="AL583" s="8"/>
      <c r="AM583" s="8"/>
      <c r="AN583" s="8"/>
      <c r="AO583" s="8"/>
      <c r="AP583" s="8"/>
      <c r="AQ583" s="8"/>
      <c r="AS583" s="37"/>
      <c r="AT583" s="37"/>
      <c r="AU583" s="9"/>
      <c r="AV583" s="8"/>
      <c r="AW583" s="8"/>
      <c r="AX583" s="8"/>
      <c r="AY583" s="8"/>
      <c r="AZ583" s="8"/>
      <c r="BA583" s="8"/>
      <c r="BB583" s="8"/>
      <c r="BC583" s="8"/>
    </row>
    <row r="584" spans="1:55" x14ac:dyDescent="0.25">
      <c r="A584" s="46">
        <v>74.2</v>
      </c>
      <c r="B584" s="48" t="b">
        <v>1</v>
      </c>
      <c r="U584" s="37"/>
      <c r="V584" s="37"/>
      <c r="W584" s="9"/>
      <c r="X584" s="8"/>
      <c r="Y584" s="8"/>
      <c r="Z584" s="8"/>
      <c r="AA584" s="8"/>
      <c r="AB584" s="8"/>
      <c r="AC584" s="8"/>
      <c r="AD584" s="8"/>
      <c r="AE584" s="8"/>
      <c r="AG584" s="37"/>
      <c r="AH584" s="37"/>
      <c r="AI584" s="9"/>
      <c r="AJ584" s="8"/>
      <c r="AK584" s="8"/>
      <c r="AL584" s="8"/>
      <c r="AM584" s="8"/>
      <c r="AN584" s="8"/>
      <c r="AO584" s="8"/>
      <c r="AP584" s="8"/>
      <c r="AQ584" s="8"/>
      <c r="AS584" s="37"/>
      <c r="AT584" s="37"/>
      <c r="AU584" s="9"/>
      <c r="AV584" s="8"/>
      <c r="AW584" s="8"/>
      <c r="AX584" s="8"/>
      <c r="AY584" s="8"/>
      <c r="AZ584" s="8"/>
      <c r="BA584" s="8"/>
      <c r="BB584" s="8"/>
      <c r="BC584" s="8"/>
    </row>
    <row r="585" spans="1:55" x14ac:dyDescent="0.25">
      <c r="A585" s="46">
        <v>73.599999999999994</v>
      </c>
      <c r="B585" s="48" t="b">
        <v>1</v>
      </c>
      <c r="U585" s="37"/>
      <c r="V585" s="37"/>
      <c r="W585" s="9"/>
      <c r="X585" s="8"/>
      <c r="Y585" s="8"/>
      <c r="Z585" s="8"/>
      <c r="AA585" s="8"/>
      <c r="AB585" s="8"/>
      <c r="AC585" s="8"/>
      <c r="AD585" s="8"/>
      <c r="AE585" s="8"/>
      <c r="AG585" s="37"/>
      <c r="AH585" s="37"/>
      <c r="AI585" s="9"/>
      <c r="AJ585" s="8"/>
      <c r="AK585" s="8"/>
      <c r="AL585" s="8"/>
      <c r="AM585" s="8"/>
      <c r="AN585" s="8"/>
      <c r="AO585" s="8"/>
      <c r="AP585" s="8"/>
      <c r="AQ585" s="8"/>
      <c r="AS585" s="37"/>
      <c r="AT585" s="37"/>
      <c r="AU585" s="9"/>
      <c r="AV585" s="8"/>
      <c r="AW585" s="8"/>
      <c r="AX585" s="8"/>
      <c r="AY585" s="8"/>
      <c r="AZ585" s="8"/>
      <c r="BA585" s="8"/>
      <c r="BB585" s="8"/>
      <c r="BC585" s="8"/>
    </row>
    <row r="586" spans="1:55" x14ac:dyDescent="0.25">
      <c r="A586" s="46">
        <v>73.599999999999994</v>
      </c>
      <c r="B586" s="48" t="b">
        <v>1</v>
      </c>
      <c r="U586" s="37"/>
      <c r="V586" s="37"/>
      <c r="W586" s="9"/>
      <c r="X586" s="8"/>
      <c r="Y586" s="8"/>
      <c r="Z586" s="8"/>
      <c r="AA586" s="8"/>
      <c r="AB586" s="8"/>
      <c r="AC586" s="8"/>
      <c r="AD586" s="8"/>
      <c r="AE586" s="8"/>
      <c r="AG586" s="37"/>
      <c r="AH586" s="37"/>
      <c r="AI586" s="9"/>
      <c r="AJ586" s="8"/>
      <c r="AK586" s="8"/>
      <c r="AL586" s="8"/>
      <c r="AM586" s="8"/>
      <c r="AN586" s="8"/>
      <c r="AO586" s="8"/>
      <c r="AP586" s="8"/>
      <c r="AQ586" s="8"/>
      <c r="AS586" s="37"/>
      <c r="AT586" s="37"/>
      <c r="AU586" s="9"/>
      <c r="AV586" s="8"/>
      <c r="AW586" s="8"/>
      <c r="AX586" s="8"/>
      <c r="AY586" s="8"/>
      <c r="AZ586" s="8"/>
      <c r="BA586" s="8"/>
      <c r="BB586" s="8"/>
      <c r="BC586" s="8"/>
    </row>
    <row r="587" spans="1:55" x14ac:dyDescent="0.25">
      <c r="A587" s="46">
        <v>73.5</v>
      </c>
      <c r="B587" s="48" t="b">
        <v>1</v>
      </c>
      <c r="U587" s="37"/>
      <c r="V587" s="37"/>
      <c r="W587" s="9"/>
      <c r="X587" s="8"/>
      <c r="Y587" s="8"/>
      <c r="Z587" s="8"/>
      <c r="AA587" s="8"/>
      <c r="AB587" s="8"/>
      <c r="AC587" s="8"/>
      <c r="AD587" s="8"/>
      <c r="AE587" s="8"/>
      <c r="AG587" s="37"/>
      <c r="AH587" s="37"/>
      <c r="AI587" s="9"/>
      <c r="AJ587" s="8"/>
      <c r="AK587" s="8"/>
      <c r="AL587" s="8"/>
      <c r="AM587" s="8"/>
      <c r="AN587" s="8"/>
      <c r="AO587" s="8"/>
      <c r="AP587" s="8"/>
      <c r="AQ587" s="8"/>
      <c r="AS587" s="37"/>
      <c r="AT587" s="37"/>
      <c r="AU587" s="9"/>
      <c r="AV587" s="8"/>
      <c r="AW587" s="8"/>
      <c r="AX587" s="8"/>
      <c r="AY587" s="8"/>
      <c r="AZ587" s="8"/>
      <c r="BA587" s="8"/>
      <c r="BB587" s="8"/>
      <c r="BC587" s="8"/>
    </row>
    <row r="588" spans="1:55" x14ac:dyDescent="0.25">
      <c r="A588" s="46">
        <v>73.5</v>
      </c>
      <c r="B588" s="48" t="b">
        <v>1</v>
      </c>
      <c r="U588" s="37"/>
      <c r="V588" s="37"/>
      <c r="W588" s="9"/>
      <c r="X588" s="8"/>
      <c r="Y588" s="8"/>
      <c r="Z588" s="8"/>
      <c r="AA588" s="8"/>
      <c r="AB588" s="8"/>
      <c r="AC588" s="8"/>
      <c r="AD588" s="8"/>
      <c r="AE588" s="8"/>
      <c r="AG588" s="37"/>
      <c r="AH588" s="37"/>
      <c r="AI588" s="9"/>
      <c r="AJ588" s="8"/>
      <c r="AK588" s="8"/>
      <c r="AL588" s="8"/>
      <c r="AM588" s="8"/>
      <c r="AN588" s="8"/>
      <c r="AO588" s="8"/>
      <c r="AP588" s="8"/>
      <c r="AQ588" s="8"/>
      <c r="AS588" s="37"/>
      <c r="AT588" s="37"/>
      <c r="AU588" s="9"/>
      <c r="AV588" s="8"/>
      <c r="AW588" s="8"/>
      <c r="AX588" s="8"/>
      <c r="AY588" s="8"/>
      <c r="AZ588" s="8"/>
      <c r="BA588" s="8"/>
      <c r="BB588" s="8"/>
      <c r="BC588" s="8"/>
    </row>
    <row r="589" spans="1:55" x14ac:dyDescent="0.25">
      <c r="A589" s="46">
        <v>73.099999999999994</v>
      </c>
      <c r="B589" s="48" t="b">
        <v>1</v>
      </c>
      <c r="U589" s="37"/>
      <c r="V589" s="37"/>
      <c r="W589" s="9"/>
      <c r="X589" s="8"/>
      <c r="Y589" s="8"/>
      <c r="Z589" s="8"/>
      <c r="AA589" s="8"/>
      <c r="AB589" s="8"/>
      <c r="AC589" s="8"/>
      <c r="AD589" s="8"/>
      <c r="AE589" s="8"/>
      <c r="AG589" s="37"/>
      <c r="AH589" s="37"/>
      <c r="AI589" s="9"/>
      <c r="AJ589" s="8"/>
      <c r="AK589" s="8"/>
      <c r="AL589" s="8"/>
      <c r="AM589" s="8"/>
      <c r="AN589" s="8"/>
      <c r="AO589" s="8"/>
      <c r="AP589" s="8"/>
      <c r="AQ589" s="8"/>
      <c r="AS589" s="37"/>
      <c r="AT589" s="37"/>
      <c r="AU589" s="9"/>
      <c r="AV589" s="8"/>
      <c r="AW589" s="8"/>
      <c r="AX589" s="8"/>
      <c r="AY589" s="8"/>
      <c r="AZ589" s="8"/>
      <c r="BA589" s="8"/>
      <c r="BB589" s="8"/>
      <c r="BC589" s="8"/>
    </row>
    <row r="590" spans="1:55" x14ac:dyDescent="0.25">
      <c r="A590" s="46">
        <v>73.099999999999994</v>
      </c>
      <c r="B590" s="48" t="b">
        <v>1</v>
      </c>
      <c r="U590" s="37"/>
      <c r="V590" s="37"/>
      <c r="W590" s="9"/>
      <c r="X590" s="8"/>
      <c r="Y590" s="8"/>
      <c r="Z590" s="8"/>
      <c r="AA590" s="8"/>
      <c r="AB590" s="8"/>
      <c r="AC590" s="8"/>
      <c r="AD590" s="8"/>
      <c r="AE590" s="8"/>
      <c r="AG590" s="37"/>
      <c r="AH590" s="37"/>
      <c r="AI590" s="9"/>
      <c r="AJ590" s="8"/>
      <c r="AK590" s="8"/>
      <c r="AL590" s="8"/>
      <c r="AM590" s="8"/>
      <c r="AN590" s="8"/>
      <c r="AO590" s="8"/>
      <c r="AP590" s="8"/>
      <c r="AQ590" s="8"/>
      <c r="AS590" s="37"/>
      <c r="AT590" s="37"/>
      <c r="AU590" s="9"/>
      <c r="AV590" s="8"/>
      <c r="AW590" s="8"/>
      <c r="AX590" s="8"/>
      <c r="AY590" s="8"/>
      <c r="AZ590" s="8"/>
      <c r="BA590" s="8"/>
      <c r="BB590" s="8"/>
      <c r="BC590" s="8"/>
    </row>
    <row r="591" spans="1:55" x14ac:dyDescent="0.25">
      <c r="A591" s="46">
        <v>72.8</v>
      </c>
      <c r="B591" s="48" t="b">
        <v>1</v>
      </c>
      <c r="U591" s="37"/>
      <c r="V591" s="37"/>
      <c r="W591" s="9"/>
      <c r="X591" s="8"/>
      <c r="Y591" s="8"/>
      <c r="Z591" s="8"/>
      <c r="AA591" s="8"/>
      <c r="AB591" s="8"/>
      <c r="AC591" s="8"/>
      <c r="AD591" s="8"/>
      <c r="AE591" s="8"/>
      <c r="AG591" s="37"/>
      <c r="AH591" s="37"/>
      <c r="AI591" s="9"/>
      <c r="AJ591" s="8"/>
      <c r="AK591" s="8"/>
      <c r="AL591" s="8"/>
      <c r="AM591" s="8"/>
      <c r="AN591" s="8"/>
      <c r="AO591" s="8"/>
      <c r="AP591" s="8"/>
      <c r="AQ591" s="8"/>
      <c r="AS591" s="37"/>
      <c r="AT591" s="37"/>
      <c r="AU591" s="9"/>
      <c r="AV591" s="8"/>
      <c r="AW591" s="8"/>
      <c r="AX591" s="8"/>
      <c r="AY591" s="8"/>
      <c r="AZ591" s="8"/>
      <c r="BA591" s="8"/>
      <c r="BB591" s="8"/>
      <c r="BC591" s="8"/>
    </row>
    <row r="592" spans="1:55" x14ac:dyDescent="0.25">
      <c r="A592" s="46">
        <v>72.400000000000006</v>
      </c>
      <c r="B592" s="48" t="b">
        <v>1</v>
      </c>
      <c r="U592" s="37"/>
      <c r="V592" s="37"/>
      <c r="W592" s="9"/>
      <c r="X592" s="8"/>
      <c r="Y592" s="8"/>
      <c r="Z592" s="8"/>
      <c r="AA592" s="8"/>
      <c r="AB592" s="8"/>
      <c r="AC592" s="8"/>
      <c r="AD592" s="8"/>
      <c r="AE592" s="8"/>
      <c r="AG592" s="37"/>
      <c r="AH592" s="37"/>
      <c r="AI592" s="9"/>
      <c r="AJ592" s="8"/>
      <c r="AK592" s="8"/>
      <c r="AL592" s="8"/>
      <c r="AM592" s="8"/>
      <c r="AN592" s="8"/>
      <c r="AO592" s="8"/>
      <c r="AP592" s="8"/>
      <c r="AQ592" s="8"/>
      <c r="AS592" s="37"/>
      <c r="AT592" s="37"/>
      <c r="AU592" s="9"/>
      <c r="AV592" s="8"/>
      <c r="AW592" s="8"/>
      <c r="AX592" s="8"/>
      <c r="AY592" s="8"/>
      <c r="AZ592" s="8"/>
      <c r="BA592" s="8"/>
      <c r="BB592" s="8"/>
      <c r="BC592" s="8"/>
    </row>
    <row r="593" spans="1:55" x14ac:dyDescent="0.25">
      <c r="A593" s="46">
        <v>71.8</v>
      </c>
      <c r="B593" s="48" t="b">
        <v>1</v>
      </c>
      <c r="U593" s="37"/>
      <c r="V593" s="37"/>
      <c r="W593" s="9"/>
      <c r="X593" s="8"/>
      <c r="Y593" s="8"/>
      <c r="Z593" s="8"/>
      <c r="AA593" s="8"/>
      <c r="AB593" s="8"/>
      <c r="AC593" s="8"/>
      <c r="AD593" s="8"/>
      <c r="AE593" s="8"/>
      <c r="AG593" s="37"/>
      <c r="AH593" s="37"/>
      <c r="AI593" s="9"/>
      <c r="AJ593" s="8"/>
      <c r="AK593" s="8"/>
      <c r="AL593" s="8"/>
      <c r="AM593" s="8"/>
      <c r="AN593" s="8"/>
      <c r="AO593" s="8"/>
      <c r="AP593" s="8"/>
      <c r="AQ593" s="8"/>
      <c r="AS593" s="37"/>
      <c r="AT593" s="37"/>
      <c r="AU593" s="9"/>
      <c r="AV593" s="8"/>
      <c r="AW593" s="8"/>
      <c r="AX593" s="8"/>
      <c r="AY593" s="8"/>
      <c r="AZ593" s="8"/>
      <c r="BA593" s="8"/>
      <c r="BB593" s="8"/>
      <c r="BC593" s="8"/>
    </row>
    <row r="594" spans="1:55" x14ac:dyDescent="0.25">
      <c r="A594" s="46">
        <v>71.5</v>
      </c>
      <c r="B594" s="48" t="b">
        <v>1</v>
      </c>
      <c r="U594" s="37"/>
      <c r="V594" s="37"/>
      <c r="W594" s="9"/>
      <c r="X594" s="8"/>
      <c r="Y594" s="8"/>
      <c r="Z594" s="8"/>
      <c r="AA594" s="8"/>
      <c r="AB594" s="8"/>
      <c r="AC594" s="8"/>
      <c r="AD594" s="8"/>
      <c r="AE594" s="8"/>
      <c r="AG594" s="37"/>
      <c r="AH594" s="37"/>
      <c r="AI594" s="9"/>
      <c r="AJ594" s="8"/>
      <c r="AK594" s="8"/>
      <c r="AL594" s="8"/>
      <c r="AM594" s="8"/>
      <c r="AN594" s="8"/>
      <c r="AO594" s="8"/>
      <c r="AP594" s="8"/>
      <c r="AQ594" s="8"/>
      <c r="AS594" s="37"/>
      <c r="AT594" s="37"/>
      <c r="AU594" s="9"/>
      <c r="AV594" s="8"/>
      <c r="AW594" s="8"/>
      <c r="AX594" s="8"/>
      <c r="AY594" s="8"/>
      <c r="AZ594" s="8"/>
      <c r="BA594" s="8"/>
      <c r="BB594" s="8"/>
      <c r="BC594" s="8"/>
    </row>
    <row r="595" spans="1:55" x14ac:dyDescent="0.25">
      <c r="A595" s="46">
        <v>71.400000000000006</v>
      </c>
      <c r="B595" s="48" t="b">
        <v>1</v>
      </c>
      <c r="U595" s="37"/>
      <c r="V595" s="37"/>
      <c r="W595" s="9"/>
      <c r="X595" s="8"/>
      <c r="Y595" s="8"/>
      <c r="Z595" s="8"/>
      <c r="AA595" s="8"/>
      <c r="AB595" s="8"/>
      <c r="AC595" s="8"/>
      <c r="AD595" s="8"/>
      <c r="AE595" s="8"/>
      <c r="AG595" s="37"/>
      <c r="AH595" s="37"/>
      <c r="AI595" s="9"/>
      <c r="AJ595" s="8"/>
      <c r="AK595" s="8"/>
      <c r="AL595" s="8"/>
      <c r="AM595" s="8"/>
      <c r="AN595" s="8"/>
      <c r="AO595" s="8"/>
      <c r="AP595" s="8"/>
      <c r="AQ595" s="8"/>
      <c r="AS595" s="37"/>
      <c r="AT595" s="37"/>
      <c r="AU595" s="9"/>
      <c r="AV595" s="8"/>
      <c r="AW595" s="8"/>
      <c r="AX595" s="8"/>
      <c r="AY595" s="8"/>
      <c r="AZ595" s="8"/>
      <c r="BA595" s="8"/>
      <c r="BB595" s="8"/>
      <c r="BC595" s="8"/>
    </row>
    <row r="596" spans="1:55" x14ac:dyDescent="0.25">
      <c r="A596" s="46">
        <v>63.5</v>
      </c>
      <c r="B596" s="48" t="b">
        <v>1</v>
      </c>
      <c r="U596" s="37"/>
      <c r="V596" s="37"/>
      <c r="W596" s="9"/>
      <c r="X596" s="8"/>
      <c r="Y596" s="8"/>
      <c r="Z596" s="8"/>
      <c r="AA596" s="8"/>
      <c r="AB596" s="8"/>
      <c r="AC596" s="8"/>
      <c r="AD596" s="8"/>
      <c r="AE596" s="8"/>
      <c r="AG596" s="37"/>
      <c r="AH596" s="37"/>
      <c r="AI596" s="9"/>
      <c r="AJ596" s="8"/>
      <c r="AK596" s="8"/>
      <c r="AL596" s="8"/>
      <c r="AM596" s="8"/>
      <c r="AN596" s="8"/>
      <c r="AO596" s="8"/>
      <c r="AP596" s="8"/>
      <c r="AQ596" s="8"/>
      <c r="AS596" s="37"/>
      <c r="AT596" s="37"/>
      <c r="AU596" s="9"/>
      <c r="AV596" s="8"/>
      <c r="AW596" s="8"/>
      <c r="AX596" s="8"/>
      <c r="AY596" s="8"/>
      <c r="AZ596" s="8"/>
      <c r="BA596" s="8"/>
      <c r="BB596" s="8"/>
      <c r="BC596" s="8"/>
    </row>
    <row r="597" spans="1:55" x14ac:dyDescent="0.25">
      <c r="A597" s="46">
        <v>63.2</v>
      </c>
      <c r="B597" s="48" t="b">
        <v>1</v>
      </c>
      <c r="U597" s="37"/>
      <c r="V597" s="37"/>
      <c r="W597" s="9"/>
      <c r="X597" s="8"/>
      <c r="Y597" s="8"/>
      <c r="Z597" s="8"/>
      <c r="AA597" s="8"/>
      <c r="AB597" s="8"/>
      <c r="AC597" s="8"/>
      <c r="AD597" s="8"/>
      <c r="AE597" s="8"/>
      <c r="AG597" s="37"/>
      <c r="AH597" s="37"/>
      <c r="AI597" s="9"/>
      <c r="AJ597" s="8"/>
      <c r="AK597" s="8"/>
      <c r="AL597" s="8"/>
      <c r="AM597" s="8"/>
      <c r="AN597" s="8"/>
      <c r="AO597" s="8"/>
      <c r="AP597" s="8"/>
      <c r="AQ597" s="8"/>
      <c r="AS597" s="37"/>
      <c r="AT597" s="37"/>
      <c r="AU597" s="9"/>
      <c r="AV597" s="8"/>
      <c r="AW597" s="8"/>
      <c r="AX597" s="8"/>
      <c r="AY597" s="8"/>
      <c r="AZ597" s="8"/>
      <c r="BA597" s="8"/>
      <c r="BB597" s="8"/>
      <c r="BC597" s="8"/>
    </row>
    <row r="598" spans="1:55" x14ac:dyDescent="0.25">
      <c r="A598" s="46">
        <v>62.9</v>
      </c>
      <c r="B598" s="48" t="b">
        <v>1</v>
      </c>
      <c r="U598" s="37"/>
      <c r="V598" s="37"/>
      <c r="W598" s="9"/>
      <c r="X598" s="8"/>
      <c r="Y598" s="8"/>
      <c r="Z598" s="8"/>
      <c r="AA598" s="8"/>
      <c r="AB598" s="8"/>
      <c r="AC598" s="8"/>
      <c r="AD598" s="8"/>
      <c r="AE598" s="8"/>
      <c r="AG598" s="37"/>
      <c r="AH598" s="37"/>
      <c r="AI598" s="9"/>
      <c r="AJ598" s="8"/>
      <c r="AK598" s="8"/>
      <c r="AL598" s="8"/>
      <c r="AM598" s="8"/>
      <c r="AN598" s="8"/>
      <c r="AO598" s="8"/>
      <c r="AP598" s="8"/>
      <c r="AQ598" s="8"/>
      <c r="AS598" s="37"/>
      <c r="AT598" s="37"/>
      <c r="AU598" s="9"/>
      <c r="AV598" s="8"/>
      <c r="AW598" s="8"/>
      <c r="AX598" s="8"/>
      <c r="AY598" s="8"/>
      <c r="AZ598" s="8"/>
      <c r="BA598" s="8"/>
      <c r="BB598" s="8"/>
      <c r="BC598" s="8"/>
    </row>
    <row r="599" spans="1:55" x14ac:dyDescent="0.25">
      <c r="A599" s="46">
        <v>62.5</v>
      </c>
      <c r="B599" s="48" t="b">
        <v>1</v>
      </c>
      <c r="U599" s="37"/>
      <c r="V599" s="37"/>
      <c r="W599" s="9"/>
      <c r="X599" s="8"/>
      <c r="Y599" s="8"/>
      <c r="Z599" s="8"/>
      <c r="AA599" s="8"/>
      <c r="AB599" s="8"/>
      <c r="AC599" s="8"/>
      <c r="AD599" s="8"/>
      <c r="AE599" s="8"/>
      <c r="AG599" s="37"/>
      <c r="AH599" s="37"/>
      <c r="AI599" s="9"/>
      <c r="AJ599" s="8"/>
      <c r="AK599" s="8"/>
      <c r="AL599" s="8"/>
      <c r="AM599" s="8"/>
      <c r="AN599" s="8"/>
      <c r="AO599" s="8"/>
      <c r="AP599" s="8"/>
      <c r="AQ599" s="8"/>
      <c r="AS599" s="37"/>
      <c r="AT599" s="37"/>
      <c r="AU599" s="9"/>
      <c r="AV599" s="8"/>
      <c r="AW599" s="8"/>
      <c r="AX599" s="8"/>
      <c r="AY599" s="8"/>
      <c r="AZ599" s="8"/>
      <c r="BA599" s="8"/>
      <c r="BB599" s="8"/>
      <c r="BC599" s="8"/>
    </row>
    <row r="600" spans="1:55" x14ac:dyDescent="0.25">
      <c r="A600" s="46">
        <v>62.2</v>
      </c>
      <c r="B600" s="48" t="b">
        <v>1</v>
      </c>
      <c r="U600" s="37"/>
      <c r="V600" s="37"/>
      <c r="W600" s="9"/>
      <c r="X600" s="8"/>
      <c r="Y600" s="8"/>
      <c r="Z600" s="8"/>
      <c r="AA600" s="8"/>
      <c r="AB600" s="8"/>
      <c r="AC600" s="8"/>
      <c r="AD600" s="8"/>
      <c r="AE600" s="8"/>
      <c r="AG600" s="37"/>
      <c r="AH600" s="37"/>
      <c r="AI600" s="9"/>
      <c r="AJ600" s="8"/>
      <c r="AK600" s="8"/>
      <c r="AL600" s="8"/>
      <c r="AM600" s="8"/>
      <c r="AN600" s="8"/>
      <c r="AO600" s="8"/>
      <c r="AP600" s="8"/>
      <c r="AQ600" s="8"/>
      <c r="AS600" s="37"/>
      <c r="AT600" s="37"/>
      <c r="AU600" s="9"/>
      <c r="AV600" s="8"/>
      <c r="AW600" s="8"/>
      <c r="AX600" s="8"/>
      <c r="AY600" s="8"/>
      <c r="AZ600" s="8"/>
      <c r="BA600" s="8"/>
      <c r="BB600" s="8"/>
      <c r="BC600" s="8"/>
    </row>
    <row r="601" spans="1:55" x14ac:dyDescent="0.25">
      <c r="A601" s="46">
        <v>61.8</v>
      </c>
      <c r="B601" s="48" t="b">
        <v>1</v>
      </c>
      <c r="U601" s="37"/>
      <c r="V601" s="37"/>
      <c r="W601" s="9"/>
      <c r="X601" s="8"/>
      <c r="Y601" s="8"/>
      <c r="Z601" s="8"/>
      <c r="AA601" s="8"/>
      <c r="AB601" s="8"/>
      <c r="AC601" s="8"/>
      <c r="AD601" s="8"/>
      <c r="AE601" s="8"/>
      <c r="AG601" s="37"/>
      <c r="AH601" s="37"/>
      <c r="AI601" s="9"/>
      <c r="AJ601" s="8"/>
      <c r="AK601" s="8"/>
      <c r="AL601" s="8"/>
      <c r="AM601" s="8"/>
      <c r="AN601" s="8"/>
      <c r="AO601" s="8"/>
      <c r="AP601" s="8"/>
      <c r="AQ601" s="8"/>
      <c r="AS601" s="37"/>
      <c r="AT601" s="37"/>
      <c r="AU601" s="9"/>
      <c r="AV601" s="8"/>
      <c r="AW601" s="8"/>
      <c r="AX601" s="8"/>
      <c r="AY601" s="8"/>
      <c r="AZ601" s="8"/>
      <c r="BA601" s="8"/>
      <c r="BB601" s="8"/>
      <c r="BC601" s="8"/>
    </row>
    <row r="602" spans="1:55" x14ac:dyDescent="0.25">
      <c r="A602" s="46">
        <v>61.3</v>
      </c>
      <c r="B602" s="48" t="b">
        <v>1</v>
      </c>
      <c r="U602" s="37"/>
      <c r="V602" s="37"/>
      <c r="W602" s="9"/>
      <c r="X602" s="8"/>
      <c r="Y602" s="8"/>
      <c r="Z602" s="8"/>
      <c r="AA602" s="8"/>
      <c r="AB602" s="8"/>
      <c r="AC602" s="8"/>
      <c r="AD602" s="8"/>
      <c r="AE602" s="8"/>
      <c r="AG602" s="37"/>
      <c r="AH602" s="37"/>
      <c r="AI602" s="9"/>
      <c r="AJ602" s="8"/>
      <c r="AK602" s="8"/>
      <c r="AL602" s="8"/>
      <c r="AM602" s="8"/>
      <c r="AN602" s="8"/>
      <c r="AO602" s="8"/>
      <c r="AP602" s="8"/>
      <c r="AQ602" s="8"/>
      <c r="AS602" s="37"/>
      <c r="AT602" s="37"/>
      <c r="AU602" s="9"/>
      <c r="AV602" s="8"/>
      <c r="AW602" s="8"/>
      <c r="AX602" s="8"/>
      <c r="AY602" s="8"/>
      <c r="AZ602" s="8"/>
      <c r="BA602" s="8"/>
      <c r="BB602" s="8"/>
      <c r="BC602" s="8"/>
    </row>
    <row r="603" spans="1:55" x14ac:dyDescent="0.25">
      <c r="A603" s="46">
        <v>61</v>
      </c>
      <c r="B603" s="48" t="b">
        <v>1</v>
      </c>
      <c r="U603" s="37"/>
      <c r="V603" s="37"/>
      <c r="W603" s="9"/>
      <c r="X603" s="8"/>
      <c r="Y603" s="8"/>
      <c r="Z603" s="8"/>
      <c r="AA603" s="8"/>
      <c r="AB603" s="8"/>
      <c r="AC603" s="8"/>
      <c r="AD603" s="8"/>
      <c r="AE603" s="8"/>
      <c r="AG603" s="37"/>
      <c r="AH603" s="37"/>
      <c r="AI603" s="9"/>
      <c r="AJ603" s="8"/>
      <c r="AK603" s="8"/>
      <c r="AL603" s="8"/>
      <c r="AM603" s="8"/>
      <c r="AN603" s="8"/>
      <c r="AO603" s="8"/>
      <c r="AP603" s="8"/>
      <c r="AQ603" s="8"/>
      <c r="AS603" s="37"/>
      <c r="AT603" s="37"/>
      <c r="AU603" s="9"/>
      <c r="AV603" s="8"/>
      <c r="AW603" s="8"/>
      <c r="AX603" s="8"/>
      <c r="AY603" s="8"/>
      <c r="AZ603" s="8"/>
      <c r="BA603" s="8"/>
      <c r="BB603" s="8"/>
      <c r="BC603" s="8"/>
    </row>
    <row r="604" spans="1:55" x14ac:dyDescent="0.25">
      <c r="A604" s="46">
        <v>66</v>
      </c>
      <c r="B604" s="48" t="b">
        <v>1</v>
      </c>
      <c r="U604" s="37"/>
      <c r="V604" s="37"/>
      <c r="W604" s="9"/>
      <c r="X604" s="8"/>
      <c r="Y604" s="8"/>
      <c r="Z604" s="8"/>
      <c r="AA604" s="8"/>
      <c r="AB604" s="8"/>
      <c r="AC604" s="8"/>
      <c r="AD604" s="8"/>
      <c r="AE604" s="8"/>
      <c r="AG604" s="37"/>
      <c r="AH604" s="37"/>
      <c r="AI604" s="9"/>
      <c r="AJ604" s="8"/>
      <c r="AK604" s="8"/>
      <c r="AL604" s="8"/>
      <c r="AM604" s="8"/>
      <c r="AN604" s="8"/>
      <c r="AO604" s="8"/>
      <c r="AP604" s="8"/>
      <c r="AQ604" s="8"/>
      <c r="AS604" s="37"/>
      <c r="AT604" s="37"/>
      <c r="AU604" s="9"/>
      <c r="AV604" s="8"/>
      <c r="AW604" s="8"/>
      <c r="AX604" s="8"/>
      <c r="AY604" s="8"/>
      <c r="AZ604" s="8"/>
      <c r="BA604" s="8"/>
      <c r="BB604" s="8"/>
      <c r="BC604" s="8"/>
    </row>
    <row r="605" spans="1:55" x14ac:dyDescent="0.25">
      <c r="A605" s="46">
        <v>63</v>
      </c>
      <c r="B605" s="48" t="b">
        <v>1</v>
      </c>
      <c r="U605" s="37"/>
      <c r="V605" s="37"/>
      <c r="W605" s="9"/>
      <c r="X605" s="8"/>
      <c r="Y605" s="8"/>
      <c r="Z605" s="8"/>
      <c r="AA605" s="8"/>
      <c r="AB605" s="8"/>
      <c r="AC605" s="8"/>
      <c r="AD605" s="8"/>
      <c r="AE605" s="8"/>
      <c r="AG605" s="37"/>
      <c r="AH605" s="37"/>
      <c r="AI605" s="9"/>
      <c r="AJ605" s="8"/>
      <c r="AK605" s="8"/>
      <c r="AL605" s="8"/>
      <c r="AM605" s="8"/>
      <c r="AN605" s="8"/>
      <c r="AO605" s="8"/>
      <c r="AP605" s="8"/>
      <c r="AQ605" s="8"/>
      <c r="AS605" s="37"/>
      <c r="AT605" s="37"/>
      <c r="AU605" s="9"/>
      <c r="AV605" s="8"/>
      <c r="AW605" s="8"/>
      <c r="AX605" s="8"/>
      <c r="AY605" s="8"/>
      <c r="AZ605" s="8"/>
      <c r="BA605" s="8"/>
      <c r="BB605" s="8"/>
      <c r="BC605" s="8"/>
    </row>
    <row r="606" spans="1:55" x14ac:dyDescent="0.25">
      <c r="A606" s="46">
        <v>60</v>
      </c>
      <c r="B606" s="48" t="b">
        <v>1</v>
      </c>
      <c r="U606" s="37"/>
      <c r="V606" s="37"/>
      <c r="W606" s="9"/>
      <c r="X606" s="8"/>
      <c r="Y606" s="8"/>
      <c r="Z606" s="8"/>
      <c r="AA606" s="8"/>
      <c r="AB606" s="8"/>
      <c r="AC606" s="8"/>
      <c r="AD606" s="8"/>
      <c r="AE606" s="8"/>
      <c r="AG606" s="37"/>
      <c r="AH606" s="37"/>
      <c r="AI606" s="9"/>
      <c r="AJ606" s="8"/>
      <c r="AK606" s="8"/>
      <c r="AL606" s="8"/>
      <c r="AM606" s="8"/>
      <c r="AN606" s="8"/>
      <c r="AO606" s="8"/>
      <c r="AP606" s="8"/>
      <c r="AQ606" s="8"/>
      <c r="AS606" s="37"/>
      <c r="AT606" s="37"/>
      <c r="AU606" s="9"/>
      <c r="AV606" s="8"/>
      <c r="AW606" s="8"/>
      <c r="AX606" s="8"/>
      <c r="AY606" s="8"/>
      <c r="AZ606" s="8"/>
      <c r="BA606" s="8"/>
      <c r="BB606" s="8"/>
      <c r="BC606" s="8"/>
    </row>
    <row r="607" spans="1:55" x14ac:dyDescent="0.25">
      <c r="A607" s="46">
        <v>59.8</v>
      </c>
      <c r="B607" s="48" t="b">
        <v>1</v>
      </c>
      <c r="U607" s="37"/>
      <c r="V607" s="37"/>
      <c r="W607" s="9"/>
      <c r="X607" s="8"/>
      <c r="Y607" s="8"/>
      <c r="Z607" s="8"/>
      <c r="AA607" s="8"/>
      <c r="AB607" s="8"/>
      <c r="AC607" s="8"/>
      <c r="AD607" s="8"/>
      <c r="AE607" s="8"/>
      <c r="AG607" s="37"/>
      <c r="AH607" s="37"/>
      <c r="AI607" s="9"/>
      <c r="AJ607" s="8"/>
      <c r="AK607" s="8"/>
      <c r="AL607" s="8"/>
      <c r="AM607" s="8"/>
      <c r="AN607" s="8"/>
      <c r="AO607" s="8"/>
      <c r="AP607" s="8"/>
      <c r="AQ607" s="8"/>
      <c r="AS607" s="37"/>
      <c r="AT607" s="37"/>
      <c r="AU607" s="9"/>
      <c r="AV607" s="8"/>
      <c r="AW607" s="8"/>
      <c r="AX607" s="8"/>
      <c r="AY607" s="8"/>
      <c r="AZ607" s="8"/>
      <c r="BA607" s="8"/>
      <c r="BB607" s="8"/>
      <c r="BC607" s="8"/>
    </row>
    <row r="608" spans="1:55" x14ac:dyDescent="0.25">
      <c r="A608" s="46">
        <v>59.6</v>
      </c>
      <c r="B608" s="48" t="b">
        <v>1</v>
      </c>
      <c r="U608" s="37"/>
      <c r="V608" s="37"/>
      <c r="W608" s="9"/>
      <c r="X608" s="8"/>
      <c r="Y608" s="8"/>
      <c r="Z608" s="8"/>
      <c r="AA608" s="8"/>
      <c r="AB608" s="8"/>
      <c r="AC608" s="8"/>
      <c r="AD608" s="8"/>
      <c r="AE608" s="8"/>
      <c r="AG608" s="37"/>
      <c r="AH608" s="37"/>
      <c r="AI608" s="9"/>
      <c r="AJ608" s="8"/>
      <c r="AK608" s="8"/>
      <c r="AL608" s="8"/>
      <c r="AM608" s="8"/>
      <c r="AN608" s="8"/>
      <c r="AO608" s="8"/>
      <c r="AP608" s="8"/>
      <c r="AQ608" s="8"/>
      <c r="AS608" s="37"/>
      <c r="AT608" s="37"/>
      <c r="AU608" s="9"/>
      <c r="AV608" s="8"/>
      <c r="AW608" s="8"/>
      <c r="AX608" s="8"/>
      <c r="AY608" s="8"/>
      <c r="AZ608" s="8"/>
      <c r="BA608" s="8"/>
      <c r="BB608" s="8"/>
      <c r="BC608" s="8"/>
    </row>
    <row r="609" spans="1:55" x14ac:dyDescent="0.25">
      <c r="A609" s="46">
        <v>59.5</v>
      </c>
      <c r="B609" s="48" t="b">
        <v>1</v>
      </c>
      <c r="U609" s="37"/>
      <c r="V609" s="37"/>
      <c r="W609" s="9"/>
      <c r="X609" s="8"/>
      <c r="Y609" s="8"/>
      <c r="Z609" s="8"/>
      <c r="AA609" s="8"/>
      <c r="AB609" s="8"/>
      <c r="AC609" s="8"/>
      <c r="AD609" s="8"/>
      <c r="AE609" s="8"/>
      <c r="AG609" s="37"/>
      <c r="AH609" s="37"/>
      <c r="AI609" s="9"/>
      <c r="AJ609" s="8"/>
      <c r="AK609" s="8"/>
      <c r="AL609" s="8"/>
      <c r="AM609" s="8"/>
      <c r="AN609" s="8"/>
      <c r="AO609" s="8"/>
      <c r="AP609" s="8"/>
      <c r="AQ609" s="8"/>
      <c r="AS609" s="37"/>
      <c r="AT609" s="37"/>
      <c r="AU609" s="9"/>
      <c r="AV609" s="8"/>
      <c r="AW609" s="8"/>
      <c r="AX609" s="8"/>
      <c r="AY609" s="8"/>
      <c r="AZ609" s="8"/>
      <c r="BA609" s="8"/>
      <c r="BB609" s="8"/>
      <c r="BC609" s="8"/>
    </row>
    <row r="610" spans="1:55" x14ac:dyDescent="0.25">
      <c r="A610" s="46">
        <v>59.5</v>
      </c>
      <c r="B610" s="48" t="b">
        <v>1</v>
      </c>
      <c r="U610" s="37"/>
      <c r="V610" s="37"/>
      <c r="W610" s="9"/>
      <c r="X610" s="8"/>
      <c r="Y610" s="8"/>
      <c r="Z610" s="8"/>
      <c r="AA610" s="8"/>
      <c r="AB610" s="8"/>
      <c r="AC610" s="8"/>
      <c r="AD610" s="8"/>
      <c r="AE610" s="8"/>
      <c r="AG610" s="37"/>
      <c r="AH610" s="37"/>
      <c r="AI610" s="9"/>
      <c r="AJ610" s="8"/>
      <c r="AK610" s="8"/>
      <c r="AL610" s="8"/>
      <c r="AM610" s="8"/>
      <c r="AN610" s="8"/>
      <c r="AO610" s="8"/>
      <c r="AP610" s="8"/>
      <c r="AQ610" s="8"/>
      <c r="AS610" s="37"/>
      <c r="AT610" s="37"/>
      <c r="AU610" s="9"/>
      <c r="AV610" s="8"/>
      <c r="AW610" s="8"/>
      <c r="AX610" s="8"/>
      <c r="AY610" s="8"/>
      <c r="AZ610" s="8"/>
      <c r="BA610" s="8"/>
      <c r="BB610" s="8"/>
      <c r="BC610" s="8"/>
    </row>
    <row r="611" spans="1:55" x14ac:dyDescent="0.25">
      <c r="A611" s="46">
        <v>59.5</v>
      </c>
      <c r="B611" s="48" t="b">
        <v>1</v>
      </c>
      <c r="U611" s="37"/>
      <c r="V611" s="37"/>
      <c r="W611" s="9"/>
      <c r="X611" s="8"/>
      <c r="Y611" s="8"/>
      <c r="Z611" s="8"/>
      <c r="AA611" s="8"/>
      <c r="AB611" s="8"/>
      <c r="AC611" s="8"/>
      <c r="AD611" s="8"/>
      <c r="AE611" s="8"/>
      <c r="AG611" s="37"/>
      <c r="AH611" s="37"/>
      <c r="AI611" s="9"/>
      <c r="AJ611" s="8"/>
      <c r="AK611" s="8"/>
      <c r="AL611" s="8"/>
      <c r="AM611" s="8"/>
      <c r="AN611" s="8"/>
      <c r="AO611" s="8"/>
      <c r="AP611" s="8"/>
      <c r="AQ611" s="8"/>
      <c r="AS611" s="37"/>
      <c r="AT611" s="37"/>
      <c r="AU611" s="9"/>
      <c r="AV611" s="8"/>
      <c r="AW611" s="8"/>
      <c r="AX611" s="8"/>
      <c r="AY611" s="8"/>
      <c r="AZ611" s="8"/>
      <c r="BA611" s="8"/>
      <c r="BB611" s="8"/>
      <c r="BC611" s="8"/>
    </row>
    <row r="612" spans="1:55" x14ac:dyDescent="0.25">
      <c r="A612" s="46">
        <v>64.7</v>
      </c>
      <c r="B612" s="48" t="b">
        <v>1</v>
      </c>
      <c r="U612" s="37"/>
      <c r="V612" s="37"/>
      <c r="W612" s="9"/>
      <c r="X612" s="8"/>
      <c r="Y612" s="8"/>
      <c r="Z612" s="8"/>
      <c r="AA612" s="8"/>
      <c r="AB612" s="8"/>
      <c r="AC612" s="8"/>
      <c r="AD612" s="8"/>
      <c r="AE612" s="8"/>
      <c r="AG612" s="37"/>
      <c r="AH612" s="37"/>
      <c r="AI612" s="9"/>
      <c r="AJ612" s="8"/>
      <c r="AK612" s="8"/>
      <c r="AL612" s="8"/>
      <c r="AM612" s="8"/>
      <c r="AN612" s="8"/>
      <c r="AO612" s="8"/>
      <c r="AP612" s="8"/>
      <c r="AQ612" s="8"/>
      <c r="AS612" s="37"/>
      <c r="AT612" s="37"/>
      <c r="AU612" s="9"/>
      <c r="AV612" s="8"/>
      <c r="AW612" s="8"/>
      <c r="AX612" s="8"/>
      <c r="AY612" s="8"/>
      <c r="AZ612" s="8"/>
      <c r="BA612" s="8"/>
      <c r="BB612" s="8"/>
      <c r="BC612" s="8"/>
    </row>
    <row r="613" spans="1:55" x14ac:dyDescent="0.25">
      <c r="A613" s="46">
        <v>64.2</v>
      </c>
      <c r="B613" s="48" t="b">
        <v>1</v>
      </c>
      <c r="U613" s="37"/>
      <c r="V613" s="37"/>
      <c r="W613" s="9"/>
      <c r="X613" s="8"/>
      <c r="Y613" s="8"/>
      <c r="Z613" s="8"/>
      <c r="AA613" s="8"/>
      <c r="AB613" s="8"/>
      <c r="AC613" s="8"/>
      <c r="AD613" s="8"/>
      <c r="AE613" s="8"/>
      <c r="AG613" s="37"/>
      <c r="AH613" s="37"/>
      <c r="AI613" s="9"/>
      <c r="AJ613" s="8"/>
      <c r="AK613" s="8"/>
      <c r="AL613" s="8"/>
      <c r="AM613" s="8"/>
      <c r="AN613" s="8"/>
      <c r="AO613" s="8"/>
      <c r="AP613" s="8"/>
      <c r="AQ613" s="8"/>
      <c r="AS613" s="37"/>
      <c r="AT613" s="37"/>
      <c r="AU613" s="9"/>
      <c r="AV613" s="8"/>
      <c r="AW613" s="8"/>
      <c r="AX613" s="8"/>
      <c r="AY613" s="8"/>
      <c r="AZ613" s="8"/>
      <c r="BA613" s="8"/>
      <c r="BB613" s="8"/>
      <c r="BC613" s="8"/>
    </row>
    <row r="614" spans="1:55" x14ac:dyDescent="0.25">
      <c r="A614" s="46">
        <v>63.9</v>
      </c>
      <c r="B614" s="48" t="b">
        <v>1</v>
      </c>
      <c r="U614" s="37"/>
      <c r="V614" s="37"/>
      <c r="W614" s="9"/>
      <c r="X614" s="8"/>
      <c r="Y614" s="8"/>
      <c r="Z614" s="8"/>
      <c r="AA614" s="8"/>
      <c r="AB614" s="8"/>
      <c r="AC614" s="8"/>
      <c r="AD614" s="8"/>
      <c r="AE614" s="8"/>
      <c r="AG614" s="37"/>
      <c r="AH614" s="37"/>
      <c r="AI614" s="9"/>
      <c r="AJ614" s="8"/>
      <c r="AK614" s="8"/>
      <c r="AL614" s="8"/>
      <c r="AM614" s="8"/>
      <c r="AN614" s="8"/>
      <c r="AO614" s="8"/>
      <c r="AP614" s="8"/>
      <c r="AQ614" s="8"/>
      <c r="AS614" s="37"/>
      <c r="AT614" s="37"/>
      <c r="AU614" s="9"/>
      <c r="AV614" s="8"/>
      <c r="AW614" s="8"/>
      <c r="AX614" s="8"/>
      <c r="AY614" s="8"/>
      <c r="AZ614" s="8"/>
      <c r="BA614" s="8"/>
      <c r="BB614" s="8"/>
      <c r="BC614" s="8"/>
    </row>
    <row r="615" spans="1:55" x14ac:dyDescent="0.25">
      <c r="A615" s="46">
        <v>63.7</v>
      </c>
      <c r="B615" s="48" t="b">
        <v>1</v>
      </c>
      <c r="U615" s="37"/>
      <c r="V615" s="37"/>
      <c r="W615" s="9"/>
      <c r="X615" s="8"/>
      <c r="Y615" s="8"/>
      <c r="Z615" s="8"/>
      <c r="AA615" s="8"/>
      <c r="AB615" s="8"/>
      <c r="AC615" s="8"/>
      <c r="AD615" s="8"/>
      <c r="AE615" s="8"/>
      <c r="AG615" s="37"/>
      <c r="AH615" s="37"/>
      <c r="AI615" s="9"/>
      <c r="AJ615" s="8"/>
      <c r="AK615" s="8"/>
      <c r="AL615" s="8"/>
      <c r="AM615" s="8"/>
      <c r="AN615" s="8"/>
      <c r="AO615" s="8"/>
      <c r="AP615" s="8"/>
      <c r="AQ615" s="8"/>
      <c r="AS615" s="37"/>
      <c r="AT615" s="37"/>
      <c r="AU615" s="9"/>
      <c r="AV615" s="8"/>
      <c r="AW615" s="8"/>
      <c r="AX615" s="8"/>
      <c r="AY615" s="8"/>
      <c r="AZ615" s="8"/>
      <c r="BA615" s="8"/>
      <c r="BB615" s="8"/>
      <c r="BC615" s="8"/>
    </row>
    <row r="616" spans="1:55" x14ac:dyDescent="0.25">
      <c r="A616" s="46">
        <v>62.9</v>
      </c>
      <c r="B616" s="48" t="b">
        <v>1</v>
      </c>
      <c r="U616" s="37"/>
      <c r="V616" s="37"/>
      <c r="W616" s="9"/>
      <c r="X616" s="8"/>
      <c r="Y616" s="8"/>
      <c r="Z616" s="8"/>
      <c r="AA616" s="8"/>
      <c r="AB616" s="8"/>
      <c r="AC616" s="8"/>
      <c r="AD616" s="8"/>
      <c r="AE616" s="8"/>
      <c r="AG616" s="37"/>
      <c r="AH616" s="37"/>
      <c r="AI616" s="9"/>
      <c r="AJ616" s="8"/>
      <c r="AK616" s="8"/>
      <c r="AL616" s="8"/>
      <c r="AM616" s="8"/>
      <c r="AN616" s="8"/>
      <c r="AO616" s="8"/>
      <c r="AP616" s="8"/>
      <c r="AQ616" s="8"/>
      <c r="AS616" s="37"/>
      <c r="AT616" s="37"/>
      <c r="AU616" s="9"/>
      <c r="AV616" s="8"/>
      <c r="AW616" s="8"/>
      <c r="AX616" s="8"/>
      <c r="AY616" s="8"/>
      <c r="AZ616" s="8"/>
      <c r="BA616" s="8"/>
      <c r="BB616" s="8"/>
      <c r="BC616" s="8"/>
    </row>
    <row r="617" spans="1:55" x14ac:dyDescent="0.25">
      <c r="A617" s="46">
        <v>62</v>
      </c>
      <c r="B617" s="48" t="b">
        <v>1</v>
      </c>
      <c r="U617" s="37"/>
      <c r="V617" s="37"/>
      <c r="W617" s="9"/>
      <c r="X617" s="8"/>
      <c r="Y617" s="8"/>
      <c r="Z617" s="8"/>
      <c r="AA617" s="8"/>
      <c r="AB617" s="8"/>
      <c r="AC617" s="8"/>
      <c r="AD617" s="8"/>
      <c r="AE617" s="8"/>
      <c r="AG617" s="37"/>
      <c r="AH617" s="37"/>
      <c r="AI617" s="9"/>
      <c r="AJ617" s="8"/>
      <c r="AK617" s="8"/>
      <c r="AL617" s="8"/>
      <c r="AM617" s="8"/>
      <c r="AN617" s="8"/>
      <c r="AO617" s="8"/>
      <c r="AP617" s="8"/>
      <c r="AQ617" s="8"/>
      <c r="AS617" s="37"/>
      <c r="AT617" s="37"/>
      <c r="AU617" s="9"/>
      <c r="AV617" s="8"/>
      <c r="AW617" s="8"/>
      <c r="AX617" s="8"/>
      <c r="AY617" s="8"/>
      <c r="AZ617" s="8"/>
      <c r="BA617" s="8"/>
      <c r="BB617" s="8"/>
      <c r="BC617" s="8"/>
    </row>
    <row r="618" spans="1:55" x14ac:dyDescent="0.25">
      <c r="A618" s="46">
        <v>68</v>
      </c>
      <c r="B618" s="48" t="b">
        <v>1</v>
      </c>
      <c r="U618" s="37"/>
      <c r="V618" s="37"/>
      <c r="W618" s="9"/>
      <c r="X618" s="8"/>
      <c r="Y618" s="8"/>
      <c r="Z618" s="8"/>
      <c r="AA618" s="8"/>
      <c r="AB618" s="8"/>
      <c r="AC618" s="8"/>
      <c r="AD618" s="8"/>
      <c r="AE618" s="8"/>
      <c r="AG618" s="37"/>
      <c r="AH618" s="37"/>
      <c r="AI618" s="9"/>
      <c r="AJ618" s="8"/>
      <c r="AK618" s="8"/>
      <c r="AL618" s="8"/>
      <c r="AM618" s="8"/>
      <c r="AN618" s="8"/>
      <c r="AO618" s="8"/>
      <c r="AP618" s="8"/>
      <c r="AQ618" s="8"/>
      <c r="AS618" s="37"/>
      <c r="AT618" s="37"/>
      <c r="AU618" s="9"/>
      <c r="AV618" s="8"/>
      <c r="AW618" s="8"/>
      <c r="AX618" s="8"/>
      <c r="AY618" s="8"/>
      <c r="AZ618" s="8"/>
      <c r="BA618" s="8"/>
      <c r="BB618" s="8"/>
      <c r="BC618" s="8"/>
    </row>
    <row r="619" spans="1:55" x14ac:dyDescent="0.25">
      <c r="A619" s="46">
        <v>59.4</v>
      </c>
      <c r="B619" s="48" t="b">
        <v>1</v>
      </c>
      <c r="U619" s="37"/>
      <c r="V619" s="37"/>
      <c r="W619" s="9"/>
      <c r="X619" s="8"/>
      <c r="Y619" s="8"/>
      <c r="Z619" s="8"/>
      <c r="AA619" s="8"/>
      <c r="AB619" s="8"/>
      <c r="AC619" s="8"/>
      <c r="AD619" s="8"/>
      <c r="AE619" s="8"/>
      <c r="AG619" s="37"/>
      <c r="AH619" s="37"/>
      <c r="AI619" s="9"/>
      <c r="AJ619" s="8"/>
      <c r="AK619" s="8"/>
      <c r="AL619" s="8"/>
      <c r="AM619" s="8"/>
      <c r="AN619" s="8"/>
      <c r="AO619" s="8"/>
      <c r="AP619" s="8"/>
      <c r="AQ619" s="8"/>
      <c r="AS619" s="37"/>
      <c r="AT619" s="37"/>
      <c r="AU619" s="9"/>
      <c r="AV619" s="8"/>
      <c r="AW619" s="8"/>
      <c r="AX619" s="8"/>
      <c r="AY619" s="8"/>
      <c r="AZ619" s="8"/>
      <c r="BA619" s="8"/>
      <c r="BB619" s="8"/>
      <c r="BC619" s="8"/>
    </row>
    <row r="620" spans="1:55" x14ac:dyDescent="0.25">
      <c r="A620" s="46">
        <v>58.2</v>
      </c>
      <c r="B620" s="48" t="b">
        <v>1</v>
      </c>
      <c r="U620" s="37"/>
      <c r="V620" s="37"/>
      <c r="W620" s="9"/>
      <c r="X620" s="8"/>
      <c r="Y620" s="8"/>
      <c r="Z620" s="8"/>
      <c r="AA620" s="8"/>
      <c r="AB620" s="8"/>
      <c r="AC620" s="8"/>
      <c r="AD620" s="8"/>
      <c r="AE620" s="8"/>
      <c r="AG620" s="37"/>
      <c r="AH620" s="37"/>
      <c r="AI620" s="9"/>
      <c r="AJ620" s="8"/>
      <c r="AK620" s="8"/>
      <c r="AL620" s="8"/>
      <c r="AM620" s="8"/>
      <c r="AN620" s="8"/>
      <c r="AO620" s="8"/>
      <c r="AP620" s="8"/>
      <c r="AQ620" s="8"/>
      <c r="AS620" s="37"/>
      <c r="AT620" s="37"/>
      <c r="AU620" s="9"/>
      <c r="AV620" s="8"/>
      <c r="AW620" s="8"/>
      <c r="AX620" s="8"/>
      <c r="AY620" s="8"/>
      <c r="AZ620" s="8"/>
      <c r="BA620" s="8"/>
      <c r="BB620" s="8"/>
      <c r="BC620" s="8"/>
    </row>
    <row r="621" spans="1:55" x14ac:dyDescent="0.25">
      <c r="A621" s="46">
        <v>56.9</v>
      </c>
      <c r="B621" s="48" t="b">
        <v>1</v>
      </c>
      <c r="U621" s="37"/>
      <c r="V621" s="37"/>
      <c r="W621" s="9"/>
      <c r="X621" s="8"/>
      <c r="Y621" s="8"/>
      <c r="Z621" s="8"/>
      <c r="AA621" s="8"/>
      <c r="AB621" s="8"/>
      <c r="AC621" s="8"/>
      <c r="AD621" s="8"/>
      <c r="AE621" s="8"/>
      <c r="AG621" s="37"/>
      <c r="AH621" s="37"/>
      <c r="AI621" s="9"/>
      <c r="AJ621" s="8"/>
      <c r="AK621" s="8"/>
      <c r="AL621" s="8"/>
      <c r="AM621" s="8"/>
      <c r="AN621" s="8"/>
      <c r="AO621" s="8"/>
      <c r="AP621" s="8"/>
      <c r="AQ621" s="8"/>
      <c r="AS621" s="37"/>
      <c r="AT621" s="37"/>
      <c r="AU621" s="9"/>
      <c r="AV621" s="8"/>
      <c r="AW621" s="8"/>
      <c r="AX621" s="8"/>
      <c r="AY621" s="8"/>
      <c r="AZ621" s="8"/>
      <c r="BA621" s="8"/>
      <c r="BB621" s="8"/>
      <c r="BC621" s="8"/>
    </row>
    <row r="622" spans="1:55" x14ac:dyDescent="0.25">
      <c r="A622" s="46">
        <v>55.3</v>
      </c>
      <c r="B622" s="48" t="b">
        <v>1</v>
      </c>
      <c r="U622" s="37"/>
      <c r="V622" s="37"/>
      <c r="W622" s="9"/>
      <c r="X622" s="8"/>
      <c r="Y622" s="8"/>
      <c r="Z622" s="8"/>
      <c r="AA622" s="8"/>
      <c r="AB622" s="8"/>
      <c r="AC622" s="8"/>
      <c r="AD622" s="8"/>
      <c r="AE622" s="8"/>
      <c r="AG622" s="37"/>
      <c r="AH622" s="37"/>
      <c r="AI622" s="9"/>
      <c r="AJ622" s="8"/>
      <c r="AK622" s="8"/>
      <c r="AL622" s="8"/>
      <c r="AM622" s="8"/>
      <c r="AN622" s="8"/>
      <c r="AO622" s="8"/>
      <c r="AP622" s="8"/>
      <c r="AQ622" s="8"/>
      <c r="AS622" s="37"/>
      <c r="AT622" s="37"/>
      <c r="AU622" s="9"/>
      <c r="AV622" s="8"/>
      <c r="AW622" s="8"/>
      <c r="AX622" s="8"/>
      <c r="AY622" s="8"/>
      <c r="AZ622" s="8"/>
      <c r="BA622" s="8"/>
      <c r="BB622" s="8"/>
      <c r="BC622" s="8"/>
    </row>
    <row r="623" spans="1:55" x14ac:dyDescent="0.25">
      <c r="A623" s="46">
        <v>54.1</v>
      </c>
      <c r="B623" s="48" t="b">
        <v>1</v>
      </c>
      <c r="U623" s="37"/>
      <c r="V623" s="37"/>
      <c r="W623" s="9"/>
      <c r="X623" s="8"/>
      <c r="Y623" s="8"/>
      <c r="Z623" s="8"/>
      <c r="AA623" s="8"/>
      <c r="AB623" s="8"/>
      <c r="AC623" s="8"/>
      <c r="AD623" s="8"/>
      <c r="AE623" s="8"/>
      <c r="AG623" s="37"/>
      <c r="AH623" s="37"/>
      <c r="AI623" s="9"/>
      <c r="AJ623" s="8"/>
      <c r="AK623" s="8"/>
      <c r="AL623" s="8"/>
      <c r="AM623" s="8"/>
      <c r="AN623" s="8"/>
      <c r="AO623" s="8"/>
      <c r="AP623" s="8"/>
      <c r="AQ623" s="8"/>
      <c r="AS623" s="37"/>
      <c r="AT623" s="37"/>
      <c r="AU623" s="9"/>
      <c r="AV623" s="8"/>
      <c r="AW623" s="8"/>
      <c r="AX623" s="8"/>
      <c r="AY623" s="8"/>
      <c r="AZ623" s="8"/>
      <c r="BA623" s="8"/>
      <c r="BB623" s="8"/>
      <c r="BC623" s="8"/>
    </row>
    <row r="624" spans="1:55" x14ac:dyDescent="0.25">
      <c r="A624" s="46">
        <v>53.2</v>
      </c>
      <c r="B624" s="48" t="b">
        <v>1</v>
      </c>
      <c r="U624" s="37"/>
      <c r="V624" s="37"/>
      <c r="W624" s="9"/>
      <c r="X624" s="8"/>
      <c r="Y624" s="8"/>
      <c r="Z624" s="8"/>
      <c r="AA624" s="8"/>
      <c r="AB624" s="8"/>
      <c r="AC624" s="8"/>
      <c r="AD624" s="8"/>
      <c r="AE624" s="8"/>
      <c r="AG624" s="37"/>
      <c r="AH624" s="37"/>
      <c r="AI624" s="9"/>
      <c r="AJ624" s="8"/>
      <c r="AK624" s="8"/>
      <c r="AL624" s="8"/>
      <c r="AM624" s="8"/>
      <c r="AN624" s="8"/>
      <c r="AO624" s="8"/>
      <c r="AP624" s="8"/>
      <c r="AQ624" s="8"/>
      <c r="AS624" s="37"/>
      <c r="AT624" s="37"/>
      <c r="AU624" s="9"/>
      <c r="AV624" s="8"/>
      <c r="AW624" s="8"/>
      <c r="AX624" s="8"/>
      <c r="AY624" s="8"/>
      <c r="AZ624" s="8"/>
      <c r="BA624" s="8"/>
      <c r="BB624" s="8"/>
      <c r="BC624" s="8"/>
    </row>
    <row r="625" spans="1:55" x14ac:dyDescent="0.25">
      <c r="A625" s="46">
        <v>52.6</v>
      </c>
      <c r="B625" s="48" t="b">
        <v>1</v>
      </c>
      <c r="U625" s="37"/>
      <c r="V625" s="37"/>
      <c r="W625" s="9"/>
      <c r="X625" s="8"/>
      <c r="Y625" s="8"/>
      <c r="Z625" s="8"/>
      <c r="AA625" s="8"/>
      <c r="AB625" s="8"/>
      <c r="AC625" s="8"/>
      <c r="AD625" s="8"/>
      <c r="AE625" s="8"/>
      <c r="AG625" s="37"/>
      <c r="AH625" s="37"/>
      <c r="AI625" s="9"/>
      <c r="AJ625" s="8"/>
      <c r="AK625" s="8"/>
      <c r="AL625" s="8"/>
      <c r="AM625" s="8"/>
      <c r="AN625" s="8"/>
      <c r="AO625" s="8"/>
      <c r="AP625" s="8"/>
      <c r="AQ625" s="8"/>
      <c r="AS625" s="37"/>
      <c r="AT625" s="37"/>
      <c r="AU625" s="9"/>
      <c r="AV625" s="8"/>
      <c r="AW625" s="8"/>
      <c r="AX625" s="8"/>
      <c r="AY625" s="8"/>
      <c r="AZ625" s="8"/>
      <c r="BA625" s="8"/>
      <c r="BB625" s="8"/>
      <c r="BC625" s="8"/>
    </row>
    <row r="626" spans="1:55" x14ac:dyDescent="0.25">
      <c r="A626" s="46">
        <v>52.7</v>
      </c>
      <c r="B626" s="48" t="b">
        <v>1</v>
      </c>
      <c r="U626" s="37"/>
      <c r="V626" s="37"/>
      <c r="W626" s="9"/>
      <c r="X626" s="8"/>
      <c r="Y626" s="8"/>
      <c r="Z626" s="8"/>
      <c r="AA626" s="8"/>
      <c r="AB626" s="8"/>
      <c r="AC626" s="8"/>
      <c r="AD626" s="8"/>
      <c r="AE626" s="8"/>
      <c r="AG626" s="37"/>
      <c r="AH626" s="37"/>
      <c r="AI626" s="9"/>
      <c r="AJ626" s="8"/>
      <c r="AK626" s="8"/>
      <c r="AL626" s="8"/>
      <c r="AM626" s="8"/>
      <c r="AN626" s="8"/>
      <c r="AO626" s="8"/>
      <c r="AP626" s="8"/>
      <c r="AQ626" s="8"/>
      <c r="AS626" s="37"/>
      <c r="AT626" s="37"/>
      <c r="AU626" s="9"/>
      <c r="AV626" s="8"/>
      <c r="AW626" s="8"/>
      <c r="AX626" s="8"/>
      <c r="AY626" s="8"/>
      <c r="AZ626" s="8"/>
      <c r="BA626" s="8"/>
      <c r="BB626" s="8"/>
      <c r="BC626" s="8"/>
    </row>
    <row r="627" spans="1:55" x14ac:dyDescent="0.25">
      <c r="A627" s="46">
        <v>52.9</v>
      </c>
      <c r="B627" s="48" t="b">
        <v>1</v>
      </c>
      <c r="U627" s="37"/>
      <c r="V627" s="37"/>
      <c r="W627" s="9"/>
      <c r="X627" s="8"/>
      <c r="Y627" s="8"/>
      <c r="Z627" s="8"/>
      <c r="AA627" s="8"/>
      <c r="AB627" s="8"/>
      <c r="AC627" s="8"/>
      <c r="AD627" s="8"/>
      <c r="AE627" s="8"/>
      <c r="AG627" s="37"/>
      <c r="AH627" s="37"/>
      <c r="AI627" s="9"/>
      <c r="AJ627" s="8"/>
      <c r="AK627" s="8"/>
      <c r="AL627" s="8"/>
      <c r="AM627" s="8"/>
      <c r="AN627" s="8"/>
      <c r="AO627" s="8"/>
      <c r="AP627" s="8"/>
      <c r="AQ627" s="8"/>
      <c r="AS627" s="37"/>
      <c r="AT627" s="37"/>
      <c r="AU627" s="9"/>
      <c r="AV627" s="8"/>
      <c r="AW627" s="8"/>
      <c r="AX627" s="8"/>
      <c r="AY627" s="8"/>
      <c r="AZ627" s="8"/>
      <c r="BA627" s="8"/>
      <c r="BB627" s="8"/>
      <c r="BC627" s="8"/>
    </row>
    <row r="628" spans="1:55" x14ac:dyDescent="0.25">
      <c r="A628" s="46" t="str">
        <v/>
      </c>
      <c r="B628" s="48" t="b">
        <v>0</v>
      </c>
      <c r="U628" s="37"/>
      <c r="V628" s="37"/>
      <c r="W628" s="9"/>
      <c r="X628" s="8"/>
      <c r="Y628" s="8"/>
      <c r="Z628" s="8"/>
      <c r="AA628" s="8"/>
      <c r="AB628" s="8"/>
      <c r="AC628" s="8"/>
      <c r="AD628" s="8"/>
      <c r="AE628" s="8"/>
      <c r="AG628" s="37"/>
      <c r="AH628" s="37"/>
      <c r="AI628" s="9"/>
      <c r="AJ628" s="8"/>
      <c r="AK628" s="8"/>
      <c r="AL628" s="8"/>
      <c r="AM628" s="8"/>
      <c r="AN628" s="8"/>
      <c r="AO628" s="8"/>
      <c r="AP628" s="8"/>
      <c r="AQ628" s="8"/>
      <c r="AS628" s="37"/>
      <c r="AT628" s="37"/>
      <c r="AU628" s="9"/>
      <c r="AV628" s="8"/>
      <c r="AW628" s="8"/>
      <c r="AX628" s="8"/>
      <c r="AY628" s="8"/>
      <c r="AZ628" s="8"/>
      <c r="BA628" s="8"/>
      <c r="BB628" s="8"/>
      <c r="BC628" s="8"/>
    </row>
    <row r="629" spans="1:55" x14ac:dyDescent="0.25">
      <c r="A629" s="46">
        <v>79.599999999999994</v>
      </c>
      <c r="B629" s="48" t="b">
        <v>1</v>
      </c>
      <c r="U629" s="37"/>
      <c r="V629" s="37"/>
      <c r="W629" s="9"/>
      <c r="X629" s="8"/>
      <c r="Y629" s="8"/>
      <c r="Z629" s="8"/>
      <c r="AA629" s="8"/>
      <c r="AB629" s="8"/>
      <c r="AC629" s="8"/>
      <c r="AD629" s="8"/>
      <c r="AE629" s="8"/>
      <c r="AG629" s="37"/>
      <c r="AH629" s="37"/>
      <c r="AI629" s="9"/>
      <c r="AJ629" s="8"/>
      <c r="AK629" s="8"/>
      <c r="AL629" s="8"/>
      <c r="AM629" s="8"/>
      <c r="AN629" s="8"/>
      <c r="AO629" s="8"/>
      <c r="AP629" s="8"/>
      <c r="AQ629" s="8"/>
      <c r="AS629" s="37"/>
      <c r="AT629" s="37"/>
      <c r="AU629" s="9"/>
      <c r="AV629" s="8"/>
      <c r="AW629" s="8"/>
      <c r="AX629" s="8"/>
      <c r="AY629" s="8"/>
      <c r="AZ629" s="8"/>
      <c r="BA629" s="8"/>
      <c r="BB629" s="8"/>
      <c r="BC629" s="8"/>
    </row>
    <row r="630" spans="1:55" x14ac:dyDescent="0.25">
      <c r="A630" s="46">
        <v>79.5</v>
      </c>
      <c r="B630" s="48" t="b">
        <v>1</v>
      </c>
      <c r="U630" s="37"/>
      <c r="V630" s="37"/>
      <c r="W630" s="9"/>
      <c r="X630" s="8"/>
      <c r="Y630" s="8"/>
      <c r="Z630" s="8"/>
      <c r="AA630" s="8"/>
      <c r="AB630" s="8"/>
      <c r="AC630" s="8"/>
      <c r="AD630" s="8"/>
      <c r="AE630" s="8"/>
      <c r="AG630" s="37"/>
      <c r="AH630" s="37"/>
      <c r="AI630" s="9"/>
      <c r="AJ630" s="8"/>
      <c r="AK630" s="8"/>
      <c r="AL630" s="8"/>
      <c r="AM630" s="8"/>
      <c r="AN630" s="8"/>
      <c r="AO630" s="8"/>
      <c r="AP630" s="8"/>
      <c r="AQ630" s="8"/>
      <c r="AS630" s="37"/>
      <c r="AT630" s="37"/>
      <c r="AU630" s="9"/>
      <c r="AV630" s="8"/>
      <c r="AW630" s="8"/>
      <c r="AX630" s="8"/>
      <c r="AY630" s="8"/>
      <c r="AZ630" s="8"/>
      <c r="BA630" s="8"/>
      <c r="BB630" s="8"/>
      <c r="BC630" s="8"/>
    </row>
    <row r="631" spans="1:55" x14ac:dyDescent="0.25">
      <c r="A631" s="46">
        <v>79.400000000000006</v>
      </c>
      <c r="B631" s="48" t="b">
        <v>1</v>
      </c>
      <c r="U631" s="37"/>
      <c r="V631" s="37"/>
      <c r="W631" s="9"/>
      <c r="X631" s="8"/>
      <c r="Y631" s="8"/>
      <c r="Z631" s="8"/>
      <c r="AA631" s="8"/>
      <c r="AB631" s="8"/>
      <c r="AC631" s="8"/>
      <c r="AD631" s="8"/>
      <c r="AE631" s="8"/>
      <c r="AG631" s="37"/>
      <c r="AH631" s="37"/>
      <c r="AI631" s="9"/>
      <c r="AJ631" s="8"/>
      <c r="AK631" s="8"/>
      <c r="AL631" s="8"/>
      <c r="AM631" s="8"/>
      <c r="AN631" s="8"/>
      <c r="AO631" s="8"/>
      <c r="AP631" s="8"/>
      <c r="AQ631" s="8"/>
      <c r="AS631" s="37"/>
      <c r="AT631" s="37"/>
      <c r="AU631" s="9"/>
      <c r="AV631" s="8"/>
      <c r="AW631" s="8"/>
      <c r="AX631" s="8"/>
      <c r="AY631" s="8"/>
      <c r="AZ631" s="8"/>
      <c r="BA631" s="8"/>
      <c r="BB631" s="8"/>
      <c r="BC631" s="8"/>
    </row>
    <row r="632" spans="1:55" x14ac:dyDescent="0.25">
      <c r="A632" s="46">
        <v>79.2</v>
      </c>
      <c r="B632" s="48" t="b">
        <v>1</v>
      </c>
      <c r="U632" s="37"/>
      <c r="V632" s="37"/>
      <c r="W632" s="9"/>
      <c r="X632" s="8"/>
      <c r="Y632" s="8"/>
      <c r="Z632" s="8"/>
      <c r="AA632" s="8"/>
      <c r="AB632" s="8"/>
      <c r="AC632" s="8"/>
      <c r="AD632" s="8"/>
      <c r="AE632" s="8"/>
      <c r="AG632" s="37"/>
      <c r="AH632" s="37"/>
      <c r="AI632" s="9"/>
      <c r="AJ632" s="8"/>
      <c r="AK632" s="8"/>
      <c r="AL632" s="8"/>
      <c r="AM632" s="8"/>
      <c r="AN632" s="8"/>
      <c r="AO632" s="8"/>
      <c r="AP632" s="8"/>
      <c r="AQ632" s="8"/>
      <c r="AS632" s="37"/>
      <c r="AT632" s="37"/>
      <c r="AU632" s="9"/>
      <c r="AV632" s="8"/>
      <c r="AW632" s="8"/>
      <c r="AX632" s="8"/>
      <c r="AY632" s="8"/>
      <c r="AZ632" s="8"/>
      <c r="BA632" s="8"/>
      <c r="BB632" s="8"/>
      <c r="BC632" s="8"/>
    </row>
    <row r="633" spans="1:55" x14ac:dyDescent="0.25">
      <c r="A633" s="46">
        <v>79</v>
      </c>
      <c r="B633" s="48" t="b">
        <v>1</v>
      </c>
      <c r="U633" s="37"/>
      <c r="V633" s="37"/>
      <c r="W633" s="9"/>
      <c r="X633" s="8"/>
      <c r="Y633" s="8"/>
      <c r="Z633" s="8"/>
      <c r="AA633" s="8"/>
      <c r="AB633" s="8"/>
      <c r="AC633" s="8"/>
      <c r="AD633" s="8"/>
      <c r="AE633" s="8"/>
      <c r="AG633" s="37"/>
      <c r="AH633" s="37"/>
      <c r="AI633" s="9"/>
      <c r="AJ633" s="8"/>
      <c r="AK633" s="8"/>
      <c r="AL633" s="8"/>
      <c r="AM633" s="8"/>
      <c r="AN633" s="8"/>
      <c r="AO633" s="8"/>
      <c r="AP633" s="8"/>
      <c r="AQ633" s="8"/>
      <c r="AS633" s="37"/>
      <c r="AT633" s="37"/>
      <c r="AU633" s="9"/>
      <c r="AV633" s="8"/>
      <c r="AW633" s="8"/>
      <c r="AX633" s="8"/>
      <c r="AY633" s="8"/>
      <c r="AZ633" s="8"/>
      <c r="BA633" s="8"/>
      <c r="BB633" s="8"/>
      <c r="BC633" s="8"/>
    </row>
    <row r="634" spans="1:55" x14ac:dyDescent="0.25">
      <c r="A634" s="46">
        <v>78.099999999999994</v>
      </c>
      <c r="B634" s="48" t="b">
        <v>1</v>
      </c>
      <c r="U634" s="37"/>
      <c r="V634" s="37"/>
      <c r="W634" s="9"/>
      <c r="X634" s="8"/>
      <c r="Y634" s="8"/>
      <c r="Z634" s="8"/>
      <c r="AA634" s="8"/>
      <c r="AB634" s="8"/>
      <c r="AC634" s="8"/>
      <c r="AD634" s="8"/>
      <c r="AE634" s="8"/>
      <c r="AG634" s="37"/>
      <c r="AH634" s="37"/>
      <c r="AI634" s="9"/>
      <c r="AJ634" s="8"/>
      <c r="AK634" s="8"/>
      <c r="AL634" s="8"/>
      <c r="AM634" s="8"/>
      <c r="AN634" s="8"/>
      <c r="AO634" s="8"/>
      <c r="AP634" s="8"/>
      <c r="AQ634" s="8"/>
      <c r="AS634" s="37"/>
      <c r="AT634" s="37"/>
      <c r="AU634" s="9"/>
      <c r="AV634" s="8"/>
      <c r="AW634" s="8"/>
      <c r="AX634" s="8"/>
      <c r="AY634" s="8"/>
      <c r="AZ634" s="8"/>
      <c r="BA634" s="8"/>
      <c r="BB634" s="8"/>
      <c r="BC634" s="8"/>
    </row>
    <row r="635" spans="1:55" x14ac:dyDescent="0.25">
      <c r="A635" s="46">
        <v>79.2</v>
      </c>
      <c r="B635" s="48" t="b">
        <v>1</v>
      </c>
      <c r="U635" s="37"/>
      <c r="V635" s="37"/>
      <c r="W635" s="9"/>
      <c r="X635" s="8"/>
      <c r="Y635" s="8"/>
      <c r="Z635" s="8"/>
      <c r="AA635" s="8"/>
      <c r="AB635" s="8"/>
      <c r="AC635" s="8"/>
      <c r="AD635" s="8"/>
      <c r="AE635" s="8"/>
      <c r="AG635" s="37"/>
      <c r="AH635" s="37"/>
      <c r="AI635" s="9"/>
      <c r="AJ635" s="8"/>
      <c r="AK635" s="8"/>
      <c r="AL635" s="8"/>
      <c r="AM635" s="8"/>
      <c r="AN635" s="8"/>
      <c r="AO635" s="8"/>
      <c r="AP635" s="8"/>
      <c r="AQ635" s="8"/>
      <c r="AS635" s="37"/>
      <c r="AT635" s="37"/>
      <c r="AU635" s="9"/>
      <c r="AV635" s="8"/>
      <c r="AW635" s="8"/>
      <c r="AX635" s="8"/>
      <c r="AY635" s="8"/>
      <c r="AZ635" s="8"/>
      <c r="BA635" s="8"/>
      <c r="BB635" s="8"/>
      <c r="BC635" s="8"/>
    </row>
    <row r="636" spans="1:55" x14ac:dyDescent="0.25">
      <c r="A636" s="46">
        <v>78.900000000000006</v>
      </c>
      <c r="B636" s="48" t="b">
        <v>1</v>
      </c>
      <c r="U636" s="37"/>
      <c r="V636" s="37"/>
      <c r="W636" s="9"/>
      <c r="X636" s="8"/>
      <c r="Y636" s="8"/>
      <c r="Z636" s="8"/>
      <c r="AA636" s="8"/>
      <c r="AB636" s="8"/>
      <c r="AC636" s="8"/>
      <c r="AD636" s="8"/>
      <c r="AE636" s="8"/>
      <c r="AG636" s="37"/>
      <c r="AH636" s="37"/>
      <c r="AI636" s="9"/>
      <c r="AJ636" s="8"/>
      <c r="AK636" s="8"/>
      <c r="AL636" s="8"/>
      <c r="AM636" s="8"/>
      <c r="AN636" s="8"/>
      <c r="AO636" s="8"/>
      <c r="AP636" s="8"/>
      <c r="AQ636" s="8"/>
      <c r="AS636" s="37"/>
      <c r="AT636" s="37"/>
      <c r="AU636" s="9"/>
      <c r="AV636" s="8"/>
      <c r="AW636" s="8"/>
      <c r="AX636" s="8"/>
      <c r="AY636" s="8"/>
      <c r="AZ636" s="8"/>
      <c r="BA636" s="8"/>
      <c r="BB636" s="8"/>
      <c r="BC636" s="8"/>
    </row>
    <row r="637" spans="1:55" x14ac:dyDescent="0.25">
      <c r="A637" s="46">
        <v>78.900000000000006</v>
      </c>
      <c r="B637" s="48" t="b">
        <v>1</v>
      </c>
      <c r="U637" s="37"/>
      <c r="V637" s="37"/>
      <c r="W637" s="9"/>
      <c r="X637" s="8"/>
      <c r="Y637" s="8"/>
      <c r="Z637" s="8"/>
      <c r="AA637" s="8"/>
      <c r="AB637" s="8"/>
      <c r="AC637" s="8"/>
      <c r="AD637" s="8"/>
      <c r="AE637" s="8"/>
      <c r="AG637" s="37"/>
      <c r="AH637" s="37"/>
      <c r="AI637" s="9"/>
      <c r="AJ637" s="8"/>
      <c r="AK637" s="8"/>
      <c r="AL637" s="8"/>
      <c r="AM637" s="8"/>
      <c r="AN637" s="8"/>
      <c r="AO637" s="8"/>
      <c r="AP637" s="8"/>
      <c r="AQ637" s="8"/>
      <c r="AS637" s="37"/>
      <c r="AT637" s="37"/>
      <c r="AU637" s="9"/>
      <c r="AV637" s="8"/>
      <c r="AW637" s="8"/>
      <c r="AX637" s="8"/>
      <c r="AY637" s="8"/>
      <c r="AZ637" s="8"/>
      <c r="BA637" s="8"/>
      <c r="BB637" s="8"/>
      <c r="BC637" s="8"/>
    </row>
    <row r="638" spans="1:55" x14ac:dyDescent="0.25">
      <c r="A638" s="46">
        <v>78</v>
      </c>
      <c r="B638" s="48" t="b">
        <v>1</v>
      </c>
      <c r="U638" s="37"/>
      <c r="V638" s="37"/>
      <c r="W638" s="9"/>
      <c r="X638" s="8"/>
      <c r="Y638" s="8"/>
      <c r="Z638" s="8"/>
      <c r="AA638" s="8"/>
      <c r="AB638" s="8"/>
      <c r="AC638" s="8"/>
      <c r="AD638" s="8"/>
      <c r="AE638" s="8"/>
      <c r="AG638" s="37"/>
      <c r="AH638" s="37"/>
      <c r="AI638" s="9"/>
      <c r="AJ638" s="8"/>
      <c r="AK638" s="8"/>
      <c r="AL638" s="8"/>
      <c r="AM638" s="8"/>
      <c r="AN638" s="8"/>
      <c r="AO638" s="8"/>
      <c r="AP638" s="8"/>
      <c r="AQ638" s="8"/>
      <c r="AS638" s="37"/>
      <c r="AT638" s="37"/>
      <c r="AU638" s="9"/>
      <c r="AV638" s="8"/>
      <c r="AW638" s="8"/>
      <c r="AX638" s="8"/>
      <c r="AY638" s="8"/>
      <c r="AZ638" s="8"/>
      <c r="BA638" s="8"/>
      <c r="BB638" s="8"/>
      <c r="BC638" s="8"/>
    </row>
    <row r="639" spans="1:55" x14ac:dyDescent="0.25">
      <c r="A639" s="46">
        <v>78.599999999999994</v>
      </c>
      <c r="B639" s="48" t="b">
        <v>1</v>
      </c>
      <c r="U639" s="37"/>
      <c r="V639" s="37"/>
      <c r="W639" s="9"/>
      <c r="X639" s="8"/>
      <c r="Y639" s="8"/>
      <c r="Z639" s="8"/>
      <c r="AA639" s="8"/>
      <c r="AB639" s="8"/>
      <c r="AC639" s="8"/>
      <c r="AD639" s="8"/>
      <c r="AE639" s="8"/>
      <c r="AG639" s="37"/>
      <c r="AH639" s="37"/>
      <c r="AI639" s="9"/>
      <c r="AJ639" s="8"/>
      <c r="AK639" s="8"/>
      <c r="AL639" s="8"/>
      <c r="AM639" s="8"/>
      <c r="AN639" s="8"/>
      <c r="AO639" s="8"/>
      <c r="AP639" s="8"/>
      <c r="AQ639" s="8"/>
      <c r="AS639" s="37"/>
      <c r="AT639" s="37"/>
      <c r="AU639" s="9"/>
      <c r="AV639" s="8"/>
      <c r="AW639" s="8"/>
      <c r="AX639" s="8"/>
      <c r="AY639" s="8"/>
      <c r="AZ639" s="8"/>
      <c r="BA639" s="8"/>
      <c r="BB639" s="8"/>
      <c r="BC639" s="8"/>
    </row>
    <row r="640" spans="1:55" x14ac:dyDescent="0.25">
      <c r="A640" s="46">
        <v>77.7</v>
      </c>
      <c r="B640" s="48" t="b">
        <v>1</v>
      </c>
      <c r="U640" s="37"/>
      <c r="V640" s="37"/>
      <c r="W640" s="9"/>
      <c r="X640" s="8"/>
      <c r="Y640" s="8"/>
      <c r="Z640" s="8"/>
      <c r="AA640" s="8"/>
      <c r="AB640" s="8"/>
      <c r="AC640" s="8"/>
      <c r="AD640" s="8"/>
      <c r="AE640" s="8"/>
      <c r="AG640" s="37"/>
      <c r="AH640" s="37"/>
      <c r="AI640" s="9"/>
      <c r="AJ640" s="8"/>
      <c r="AK640" s="8"/>
      <c r="AL640" s="8"/>
      <c r="AM640" s="8"/>
      <c r="AN640" s="8"/>
      <c r="AO640" s="8"/>
      <c r="AP640" s="8"/>
      <c r="AQ640" s="8"/>
      <c r="AS640" s="37"/>
      <c r="AT640" s="37"/>
      <c r="AU640" s="9"/>
      <c r="AV640" s="8"/>
      <c r="AW640" s="8"/>
      <c r="AX640" s="8"/>
      <c r="AY640" s="8"/>
      <c r="AZ640" s="8"/>
      <c r="BA640" s="8"/>
      <c r="BB640" s="8"/>
      <c r="BC640" s="8"/>
    </row>
    <row r="641" spans="1:55" x14ac:dyDescent="0.25">
      <c r="A641" s="46">
        <v>78</v>
      </c>
      <c r="B641" s="48" t="b">
        <v>1</v>
      </c>
      <c r="U641" s="37"/>
      <c r="V641" s="37"/>
      <c r="W641" s="9"/>
      <c r="X641" s="8"/>
      <c r="Y641" s="8"/>
      <c r="Z641" s="8"/>
      <c r="AA641" s="8"/>
      <c r="AB641" s="8"/>
      <c r="AC641" s="8"/>
      <c r="AD641" s="8"/>
      <c r="AE641" s="8"/>
      <c r="AG641" s="37"/>
      <c r="AH641" s="37"/>
      <c r="AI641" s="9"/>
      <c r="AJ641" s="8"/>
      <c r="AK641" s="8"/>
      <c r="AL641" s="8"/>
      <c r="AM641" s="8"/>
      <c r="AN641" s="8"/>
      <c r="AO641" s="8"/>
      <c r="AP641" s="8"/>
      <c r="AQ641" s="8"/>
      <c r="AS641" s="37"/>
      <c r="AT641" s="37"/>
      <c r="AU641" s="9"/>
      <c r="AV641" s="8"/>
      <c r="AW641" s="8"/>
      <c r="AX641" s="8"/>
      <c r="AY641" s="8"/>
      <c r="AZ641" s="8"/>
      <c r="BA641" s="8"/>
      <c r="BB641" s="8"/>
      <c r="BC641" s="8"/>
    </row>
    <row r="642" spans="1:55" x14ac:dyDescent="0.25">
      <c r="A642" s="46">
        <v>78.3</v>
      </c>
      <c r="B642" s="48" t="b">
        <v>1</v>
      </c>
      <c r="U642" s="37"/>
      <c r="V642" s="37"/>
      <c r="W642" s="9"/>
      <c r="X642" s="8"/>
      <c r="Y642" s="8"/>
      <c r="Z642" s="8"/>
      <c r="AA642" s="8"/>
      <c r="AB642" s="8"/>
      <c r="AC642" s="8"/>
      <c r="AD642" s="8"/>
      <c r="AE642" s="8"/>
      <c r="AG642" s="37"/>
      <c r="AH642" s="37"/>
      <c r="AI642" s="9"/>
      <c r="AJ642" s="8"/>
      <c r="AK642" s="8"/>
      <c r="AL642" s="8"/>
      <c r="AM642" s="8"/>
      <c r="AN642" s="8"/>
      <c r="AO642" s="8"/>
      <c r="AP642" s="8"/>
      <c r="AQ642" s="8"/>
      <c r="AS642" s="37"/>
      <c r="AT642" s="37"/>
      <c r="AU642" s="9"/>
      <c r="AV642" s="8"/>
      <c r="AW642" s="8"/>
      <c r="AX642" s="8"/>
      <c r="AY642" s="8"/>
      <c r="AZ642" s="8"/>
      <c r="BA642" s="8"/>
      <c r="BB642" s="8"/>
      <c r="BC642" s="8"/>
    </row>
    <row r="643" spans="1:55" x14ac:dyDescent="0.25">
      <c r="A643" s="46">
        <v>77.5</v>
      </c>
      <c r="B643" s="48" t="b">
        <v>1</v>
      </c>
      <c r="U643" s="37"/>
      <c r="V643" s="37"/>
      <c r="W643" s="9"/>
      <c r="X643" s="8"/>
      <c r="Y643" s="8"/>
      <c r="Z643" s="8"/>
      <c r="AA643" s="8"/>
      <c r="AB643" s="8"/>
      <c r="AC643" s="8"/>
      <c r="AD643" s="8"/>
      <c r="AE643" s="8"/>
      <c r="AG643" s="37"/>
      <c r="AH643" s="37"/>
      <c r="AI643" s="9"/>
      <c r="AJ643" s="8"/>
      <c r="AK643" s="8"/>
      <c r="AL643" s="8"/>
      <c r="AM643" s="8"/>
      <c r="AN643" s="8"/>
      <c r="AO643" s="8"/>
      <c r="AP643" s="8"/>
      <c r="AQ643" s="8"/>
      <c r="AS643" s="37"/>
      <c r="AT643" s="37"/>
      <c r="AU643" s="9"/>
      <c r="AV643" s="8"/>
      <c r="AW643" s="8"/>
      <c r="AX643" s="8"/>
      <c r="AY643" s="8"/>
      <c r="AZ643" s="8"/>
      <c r="BA643" s="8"/>
      <c r="BB643" s="8"/>
      <c r="BC643" s="8"/>
    </row>
    <row r="644" spans="1:55" x14ac:dyDescent="0.25">
      <c r="A644" s="46">
        <v>77.599999999999994</v>
      </c>
      <c r="B644" s="48" t="b">
        <v>1</v>
      </c>
      <c r="U644" s="37"/>
      <c r="V644" s="37"/>
      <c r="W644" s="9"/>
      <c r="X644" s="8"/>
      <c r="Y644" s="8"/>
      <c r="Z644" s="8"/>
      <c r="AA644" s="8"/>
      <c r="AB644" s="8"/>
      <c r="AC644" s="8"/>
      <c r="AD644" s="8"/>
      <c r="AE644" s="8"/>
      <c r="AG644" s="37"/>
      <c r="AH644" s="37"/>
      <c r="AI644" s="9"/>
      <c r="AJ644" s="8"/>
      <c r="AK644" s="8"/>
      <c r="AL644" s="8"/>
      <c r="AM644" s="8"/>
      <c r="AN644" s="8"/>
      <c r="AO644" s="8"/>
      <c r="AP644" s="8"/>
      <c r="AQ644" s="8"/>
      <c r="AS644" s="37"/>
      <c r="AT644" s="37"/>
      <c r="AU644" s="9"/>
      <c r="AV644" s="8"/>
      <c r="AW644" s="8"/>
      <c r="AX644" s="8"/>
      <c r="AY644" s="8"/>
      <c r="AZ644" s="8"/>
      <c r="BA644" s="8"/>
      <c r="BB644" s="8"/>
      <c r="BC644" s="8"/>
    </row>
    <row r="645" spans="1:55" x14ac:dyDescent="0.25">
      <c r="A645" s="46">
        <v>78</v>
      </c>
      <c r="B645" s="48" t="b">
        <v>1</v>
      </c>
      <c r="U645" s="37"/>
      <c r="V645" s="37"/>
      <c r="W645" s="9"/>
      <c r="X645" s="8"/>
      <c r="Y645" s="8"/>
      <c r="Z645" s="8"/>
      <c r="AA645" s="8"/>
      <c r="AB645" s="8"/>
      <c r="AC645" s="8"/>
      <c r="AD645" s="8"/>
      <c r="AE645" s="8"/>
      <c r="AG645" s="37"/>
      <c r="AH645" s="37"/>
      <c r="AI645" s="9"/>
      <c r="AJ645" s="8"/>
      <c r="AK645" s="8"/>
      <c r="AL645" s="8"/>
      <c r="AM645" s="8"/>
      <c r="AN645" s="8"/>
      <c r="AO645" s="8"/>
      <c r="AP645" s="8"/>
      <c r="AQ645" s="8"/>
      <c r="AS645" s="37"/>
      <c r="AT645" s="37"/>
      <c r="AU645" s="9"/>
      <c r="AV645" s="8"/>
      <c r="AW645" s="8"/>
      <c r="AX645" s="8"/>
      <c r="AY645" s="8"/>
      <c r="AZ645" s="8"/>
      <c r="BA645" s="8"/>
      <c r="BB645" s="8"/>
      <c r="BC645" s="8"/>
    </row>
    <row r="646" spans="1:55" x14ac:dyDescent="0.25">
      <c r="A646" s="46">
        <v>77.8</v>
      </c>
      <c r="B646" s="48" t="b">
        <v>1</v>
      </c>
      <c r="U646" s="37"/>
      <c r="V646" s="37"/>
      <c r="W646" s="9"/>
      <c r="X646" s="8"/>
      <c r="Y646" s="8"/>
      <c r="Z646" s="8"/>
      <c r="AA646" s="8"/>
      <c r="AB646" s="8"/>
      <c r="AC646" s="8"/>
      <c r="AD646" s="8"/>
      <c r="AE646" s="8"/>
      <c r="AG646" s="37"/>
      <c r="AH646" s="37"/>
      <c r="AI646" s="9"/>
      <c r="AJ646" s="8"/>
      <c r="AK646" s="8"/>
      <c r="AL646" s="8"/>
      <c r="AM646" s="8"/>
      <c r="AN646" s="8"/>
      <c r="AO646" s="8"/>
      <c r="AP646" s="8"/>
      <c r="AQ646" s="8"/>
      <c r="AS646" s="37"/>
      <c r="AT646" s="37"/>
      <c r="AU646" s="9"/>
      <c r="AV646" s="8"/>
      <c r="AW646" s="8"/>
      <c r="AX646" s="8"/>
      <c r="AY646" s="8"/>
      <c r="AZ646" s="8"/>
      <c r="BA646" s="8"/>
      <c r="BB646" s="8"/>
      <c r="BC646" s="8"/>
    </row>
    <row r="647" spans="1:55" x14ac:dyDescent="0.25">
      <c r="A647" s="46">
        <v>77.7</v>
      </c>
      <c r="B647" s="48" t="b">
        <v>1</v>
      </c>
      <c r="U647" s="37"/>
      <c r="V647" s="37"/>
      <c r="W647" s="9"/>
      <c r="X647" s="8"/>
      <c r="Y647" s="8"/>
      <c r="Z647" s="8"/>
      <c r="AA647" s="8"/>
      <c r="AB647" s="8"/>
      <c r="AC647" s="8"/>
      <c r="AD647" s="8"/>
      <c r="AE647" s="8"/>
      <c r="AG647" s="37"/>
      <c r="AH647" s="37"/>
      <c r="AI647" s="9"/>
      <c r="AJ647" s="8"/>
      <c r="AK647" s="8"/>
      <c r="AL647" s="8"/>
      <c r="AM647" s="8"/>
      <c r="AN647" s="8"/>
      <c r="AO647" s="8"/>
      <c r="AP647" s="8"/>
      <c r="AQ647" s="8"/>
      <c r="AS647" s="37"/>
      <c r="AT647" s="37"/>
      <c r="AU647" s="9"/>
      <c r="AV647" s="8"/>
      <c r="AW647" s="8"/>
      <c r="AX647" s="8"/>
      <c r="AY647" s="8"/>
      <c r="AZ647" s="8"/>
      <c r="BA647" s="8"/>
      <c r="BB647" s="8"/>
      <c r="BC647" s="8"/>
    </row>
    <row r="648" spans="1:55" x14ac:dyDescent="0.25">
      <c r="A648" s="46">
        <v>77.099999999999994</v>
      </c>
      <c r="B648" s="48" t="b">
        <v>1</v>
      </c>
      <c r="U648" s="37"/>
      <c r="V648" s="37"/>
      <c r="W648" s="9"/>
      <c r="X648" s="8"/>
      <c r="Y648" s="8"/>
      <c r="Z648" s="8"/>
      <c r="AA648" s="8"/>
      <c r="AB648" s="8"/>
      <c r="AC648" s="8"/>
      <c r="AD648" s="8"/>
      <c r="AE648" s="8"/>
      <c r="AG648" s="37"/>
      <c r="AH648" s="37"/>
      <c r="AI648" s="9"/>
      <c r="AJ648" s="8"/>
      <c r="AK648" s="8"/>
      <c r="AL648" s="8"/>
      <c r="AM648" s="8"/>
      <c r="AN648" s="8"/>
      <c r="AO648" s="8"/>
      <c r="AP648" s="8"/>
      <c r="AQ648" s="8"/>
      <c r="AS648" s="37"/>
      <c r="AT648" s="37"/>
      <c r="AU648" s="9"/>
      <c r="AV648" s="8"/>
      <c r="AW648" s="8"/>
      <c r="AX648" s="8"/>
      <c r="AY648" s="8"/>
      <c r="AZ648" s="8"/>
      <c r="BA648" s="8"/>
      <c r="BB648" s="8"/>
      <c r="BC648" s="8"/>
    </row>
    <row r="649" spans="1:55" x14ac:dyDescent="0.25">
      <c r="A649" s="46">
        <v>77</v>
      </c>
      <c r="B649" s="48" t="b">
        <v>1</v>
      </c>
      <c r="U649" s="37"/>
      <c r="V649" s="37"/>
      <c r="W649" s="9"/>
      <c r="X649" s="8"/>
      <c r="Y649" s="8"/>
      <c r="Z649" s="8"/>
      <c r="AA649" s="8"/>
      <c r="AB649" s="8"/>
      <c r="AC649" s="8"/>
      <c r="AD649" s="8"/>
      <c r="AE649" s="8"/>
      <c r="AG649" s="37"/>
      <c r="AH649" s="37"/>
      <c r="AI649" s="9"/>
      <c r="AJ649" s="8"/>
      <c r="AK649" s="8"/>
      <c r="AL649" s="8"/>
      <c r="AM649" s="8"/>
      <c r="AN649" s="8"/>
      <c r="AO649" s="8"/>
      <c r="AP649" s="8"/>
      <c r="AQ649" s="8"/>
      <c r="AS649" s="37"/>
      <c r="AT649" s="37"/>
      <c r="AU649" s="9"/>
      <c r="AV649" s="8"/>
      <c r="AW649" s="8"/>
      <c r="AX649" s="8"/>
      <c r="AY649" s="8"/>
      <c r="AZ649" s="8"/>
      <c r="BA649" s="8"/>
      <c r="BB649" s="8"/>
      <c r="BC649" s="8"/>
    </row>
    <row r="650" spans="1:55" x14ac:dyDescent="0.25">
      <c r="A650" s="46">
        <v>76.599999999999994</v>
      </c>
      <c r="B650" s="48" t="b">
        <v>1</v>
      </c>
      <c r="U650" s="37"/>
      <c r="V650" s="37"/>
      <c r="W650" s="9"/>
      <c r="X650" s="8"/>
      <c r="Y650" s="8"/>
      <c r="Z650" s="8"/>
      <c r="AA650" s="8"/>
      <c r="AB650" s="8"/>
      <c r="AC650" s="8"/>
      <c r="AD650" s="8"/>
      <c r="AE650" s="8"/>
      <c r="AG650" s="37"/>
      <c r="AH650" s="37"/>
      <c r="AI650" s="9"/>
      <c r="AJ650" s="8"/>
      <c r="AK650" s="8"/>
      <c r="AL650" s="8"/>
      <c r="AM650" s="8"/>
      <c r="AN650" s="8"/>
      <c r="AO650" s="8"/>
      <c r="AP650" s="8"/>
      <c r="AQ650" s="8"/>
      <c r="AS650" s="37"/>
      <c r="AT650" s="37"/>
      <c r="AU650" s="9"/>
      <c r="AV650" s="8"/>
      <c r="AW650" s="8"/>
      <c r="AX650" s="8"/>
      <c r="AY650" s="8"/>
      <c r="AZ650" s="8"/>
      <c r="BA650" s="8"/>
      <c r="BB650" s="8"/>
      <c r="BC650" s="8"/>
    </row>
    <row r="651" spans="1:55" x14ac:dyDescent="0.25">
      <c r="A651" s="46">
        <v>76.3</v>
      </c>
      <c r="B651" s="48" t="b">
        <v>1</v>
      </c>
      <c r="U651" s="37"/>
      <c r="V651" s="37"/>
      <c r="W651" s="9"/>
      <c r="X651" s="8"/>
      <c r="Y651" s="8"/>
      <c r="Z651" s="8"/>
      <c r="AA651" s="8"/>
      <c r="AB651" s="8"/>
      <c r="AC651" s="8"/>
      <c r="AD651" s="8"/>
      <c r="AE651" s="8"/>
      <c r="AG651" s="37"/>
      <c r="AH651" s="37"/>
      <c r="AI651" s="9"/>
      <c r="AJ651" s="8"/>
      <c r="AK651" s="8"/>
      <c r="AL651" s="8"/>
      <c r="AM651" s="8"/>
      <c r="AN651" s="8"/>
      <c r="AO651" s="8"/>
      <c r="AP651" s="8"/>
      <c r="AQ651" s="8"/>
      <c r="AS651" s="37"/>
      <c r="AT651" s="37"/>
      <c r="AU651" s="9"/>
      <c r="AV651" s="8"/>
      <c r="AW651" s="8"/>
      <c r="AX651" s="8"/>
      <c r="AY651" s="8"/>
      <c r="AZ651" s="8"/>
      <c r="BA651" s="8"/>
      <c r="BB651" s="8"/>
      <c r="BC651" s="8"/>
    </row>
    <row r="652" spans="1:55" x14ac:dyDescent="0.25">
      <c r="A652" s="46">
        <v>76</v>
      </c>
      <c r="B652" s="48" t="b">
        <v>1</v>
      </c>
      <c r="U652" s="37"/>
      <c r="V652" s="37"/>
      <c r="W652" s="9"/>
      <c r="X652" s="8"/>
      <c r="Y652" s="8"/>
      <c r="Z652" s="8"/>
      <c r="AA652" s="8"/>
      <c r="AB652" s="8"/>
      <c r="AC652" s="8"/>
      <c r="AD652" s="8"/>
      <c r="AE652" s="8"/>
      <c r="AG652" s="37"/>
      <c r="AH652" s="37"/>
      <c r="AI652" s="9"/>
      <c r="AJ652" s="8"/>
      <c r="AK652" s="8"/>
      <c r="AL652" s="8"/>
      <c r="AM652" s="8"/>
      <c r="AN652" s="8"/>
      <c r="AO652" s="8"/>
      <c r="AP652" s="8"/>
      <c r="AQ652" s="8"/>
      <c r="AS652" s="37"/>
      <c r="AT652" s="37"/>
      <c r="AU652" s="9"/>
      <c r="AV652" s="8"/>
      <c r="AW652" s="8"/>
      <c r="AX652" s="8"/>
      <c r="AY652" s="8"/>
      <c r="AZ652" s="8"/>
      <c r="BA652" s="8"/>
      <c r="BB652" s="8"/>
      <c r="BC652" s="8"/>
    </row>
    <row r="653" spans="1:55" x14ac:dyDescent="0.25">
      <c r="A653" s="46">
        <v>75.8</v>
      </c>
      <c r="B653" s="48" t="b">
        <v>1</v>
      </c>
      <c r="U653" s="37"/>
      <c r="V653" s="37"/>
      <c r="W653" s="9"/>
      <c r="X653" s="8"/>
      <c r="Y653" s="8"/>
      <c r="Z653" s="8"/>
      <c r="AA653" s="8"/>
      <c r="AB653" s="8"/>
      <c r="AC653" s="8"/>
      <c r="AD653" s="8"/>
      <c r="AE653" s="8"/>
      <c r="AG653" s="37"/>
      <c r="AH653" s="37"/>
      <c r="AI653" s="9"/>
      <c r="AJ653" s="8"/>
      <c r="AK653" s="8"/>
      <c r="AL653" s="8"/>
      <c r="AM653" s="8"/>
      <c r="AN653" s="8"/>
      <c r="AO653" s="8"/>
      <c r="AP653" s="8"/>
      <c r="AQ653" s="8"/>
      <c r="AS653" s="37"/>
      <c r="AT653" s="37"/>
      <c r="AU653" s="9"/>
      <c r="AV653" s="8"/>
      <c r="AW653" s="8"/>
      <c r="AX653" s="8"/>
      <c r="AY653" s="8"/>
      <c r="AZ653" s="8"/>
      <c r="BA653" s="8"/>
      <c r="BB653" s="8"/>
      <c r="BC653" s="8"/>
    </row>
    <row r="654" spans="1:55" x14ac:dyDescent="0.25">
      <c r="A654" s="46">
        <v>75.900000000000006</v>
      </c>
      <c r="B654" s="48" t="b">
        <v>1</v>
      </c>
      <c r="U654" s="37"/>
      <c r="V654" s="37"/>
      <c r="W654" s="9"/>
      <c r="X654" s="8"/>
      <c r="Y654" s="8"/>
      <c r="Z654" s="8"/>
      <c r="AA654" s="8"/>
      <c r="AB654" s="8"/>
      <c r="AC654" s="8"/>
      <c r="AD654" s="8"/>
      <c r="AE654" s="8"/>
      <c r="AG654" s="37"/>
      <c r="AH654" s="37"/>
      <c r="AI654" s="9"/>
      <c r="AJ654" s="8"/>
      <c r="AK654" s="8"/>
      <c r="AL654" s="8"/>
      <c r="AM654" s="8"/>
      <c r="AN654" s="8"/>
      <c r="AO654" s="8"/>
      <c r="AP654" s="8"/>
      <c r="AQ654" s="8"/>
      <c r="AS654" s="37"/>
      <c r="AT654" s="37"/>
      <c r="AU654" s="9"/>
      <c r="AV654" s="8"/>
      <c r="AW654" s="8"/>
      <c r="AX654" s="8"/>
      <c r="AY654" s="8"/>
      <c r="AZ654" s="8"/>
      <c r="BA654" s="8"/>
      <c r="BB654" s="8"/>
      <c r="BC654" s="8"/>
    </row>
    <row r="655" spans="1:55" x14ac:dyDescent="0.25">
      <c r="A655" s="46">
        <v>75.2</v>
      </c>
      <c r="B655" s="48" t="b">
        <v>1</v>
      </c>
      <c r="U655" s="37"/>
      <c r="V655" s="37"/>
      <c r="W655" s="9"/>
      <c r="X655" s="8"/>
      <c r="Y655" s="8"/>
      <c r="Z655" s="8"/>
      <c r="AA655" s="8"/>
      <c r="AB655" s="8"/>
      <c r="AC655" s="8"/>
      <c r="AD655" s="8"/>
      <c r="AE655" s="8"/>
      <c r="AG655" s="37"/>
      <c r="AH655" s="37"/>
      <c r="AI655" s="9"/>
      <c r="AJ655" s="8"/>
      <c r="AK655" s="8"/>
      <c r="AL655" s="8"/>
      <c r="AM655" s="8"/>
      <c r="AN655" s="8"/>
      <c r="AO655" s="8"/>
      <c r="AP655" s="8"/>
      <c r="AQ655" s="8"/>
      <c r="AS655" s="37"/>
      <c r="AT655" s="37"/>
      <c r="AU655" s="9"/>
      <c r="AV655" s="8"/>
      <c r="AW655" s="8"/>
      <c r="AX655" s="8"/>
      <c r="AY655" s="8"/>
      <c r="AZ655" s="8"/>
      <c r="BA655" s="8"/>
      <c r="BB655" s="8"/>
      <c r="BC655" s="8"/>
    </row>
    <row r="656" spans="1:55" x14ac:dyDescent="0.25">
      <c r="A656" s="46">
        <v>75.400000000000006</v>
      </c>
      <c r="B656" s="48" t="b">
        <v>1</v>
      </c>
      <c r="U656" s="37"/>
      <c r="V656" s="37"/>
      <c r="W656" s="9"/>
      <c r="X656" s="8"/>
      <c r="Y656" s="8"/>
      <c r="Z656" s="8"/>
      <c r="AA656" s="8"/>
      <c r="AB656" s="8"/>
      <c r="AC656" s="8"/>
      <c r="AD656" s="8"/>
      <c r="AE656" s="8"/>
      <c r="AG656" s="37"/>
      <c r="AH656" s="37"/>
      <c r="AI656" s="9"/>
      <c r="AJ656" s="8"/>
      <c r="AK656" s="8"/>
      <c r="AL656" s="8"/>
      <c r="AM656" s="8"/>
      <c r="AN656" s="8"/>
      <c r="AO656" s="8"/>
      <c r="AP656" s="8"/>
      <c r="AQ656" s="8"/>
      <c r="AS656" s="37"/>
      <c r="AT656" s="37"/>
      <c r="AU656" s="9"/>
      <c r="AV656" s="8"/>
      <c r="AW656" s="8"/>
      <c r="AX656" s="8"/>
      <c r="AY656" s="8"/>
      <c r="AZ656" s="8"/>
      <c r="BA656" s="8"/>
      <c r="BB656" s="8"/>
      <c r="BC656" s="8"/>
    </row>
    <row r="657" spans="1:55" x14ac:dyDescent="0.25">
      <c r="A657" s="46">
        <v>74.7</v>
      </c>
      <c r="B657" s="48" t="b">
        <v>1</v>
      </c>
      <c r="U657" s="37"/>
      <c r="V657" s="37"/>
      <c r="W657" s="9"/>
      <c r="X657" s="8"/>
      <c r="Y657" s="8"/>
      <c r="Z657" s="8"/>
      <c r="AA657" s="8"/>
      <c r="AB657" s="8"/>
      <c r="AC657" s="8"/>
      <c r="AD657" s="8"/>
      <c r="AE657" s="8"/>
      <c r="AG657" s="37"/>
      <c r="AH657" s="37"/>
      <c r="AI657" s="9"/>
      <c r="AJ657" s="8"/>
      <c r="AK657" s="8"/>
      <c r="AL657" s="8"/>
      <c r="AM657" s="8"/>
      <c r="AN657" s="8"/>
      <c r="AO657" s="8"/>
      <c r="AP657" s="8"/>
      <c r="AQ657" s="8"/>
      <c r="AS657" s="37"/>
      <c r="AT657" s="37"/>
      <c r="AU657" s="9"/>
      <c r="AV657" s="8"/>
      <c r="AW657" s="8"/>
      <c r="AX657" s="8"/>
      <c r="AY657" s="8"/>
      <c r="AZ657" s="8"/>
      <c r="BA657" s="8"/>
      <c r="BB657" s="8"/>
      <c r="BC657" s="8"/>
    </row>
    <row r="658" spans="1:55" x14ac:dyDescent="0.25">
      <c r="A658" s="46">
        <v>74.8</v>
      </c>
      <c r="B658" s="48" t="b">
        <v>1</v>
      </c>
      <c r="U658" s="37"/>
      <c r="V658" s="37"/>
      <c r="W658" s="9"/>
      <c r="X658" s="8"/>
      <c r="Y658" s="8"/>
      <c r="Z658" s="8"/>
      <c r="AA658" s="8"/>
      <c r="AB658" s="8"/>
      <c r="AC658" s="8"/>
      <c r="AD658" s="8"/>
      <c r="AE658" s="8"/>
      <c r="AG658" s="37"/>
      <c r="AH658" s="37"/>
      <c r="AI658" s="9"/>
      <c r="AJ658" s="8"/>
      <c r="AK658" s="8"/>
      <c r="AL658" s="8"/>
      <c r="AM658" s="8"/>
      <c r="AN658" s="8"/>
      <c r="AO658" s="8"/>
      <c r="AP658" s="8"/>
      <c r="AQ658" s="8"/>
      <c r="AS658" s="37"/>
      <c r="AT658" s="37"/>
      <c r="AU658" s="9"/>
      <c r="AV658" s="8"/>
      <c r="AW658" s="8"/>
      <c r="AX658" s="8"/>
      <c r="AY658" s="8"/>
      <c r="AZ658" s="8"/>
      <c r="BA658" s="8"/>
      <c r="BB658" s="8"/>
      <c r="BC658" s="8"/>
    </row>
    <row r="659" spans="1:55" x14ac:dyDescent="0.25">
      <c r="A659" s="46">
        <v>74.900000000000006</v>
      </c>
      <c r="B659" s="48" t="b">
        <v>1</v>
      </c>
      <c r="U659" s="37"/>
      <c r="V659" s="37"/>
      <c r="W659" s="9"/>
      <c r="X659" s="8"/>
      <c r="Y659" s="8"/>
      <c r="Z659" s="8"/>
      <c r="AA659" s="8"/>
      <c r="AB659" s="8"/>
      <c r="AC659" s="8"/>
      <c r="AD659" s="8"/>
      <c r="AE659" s="8"/>
      <c r="AG659" s="37"/>
      <c r="AH659" s="37"/>
      <c r="AI659" s="9"/>
      <c r="AJ659" s="8"/>
      <c r="AK659" s="8"/>
      <c r="AL659" s="8"/>
      <c r="AM659" s="8"/>
      <c r="AN659" s="8"/>
      <c r="AO659" s="8"/>
      <c r="AP659" s="8"/>
      <c r="AQ659" s="8"/>
      <c r="AS659" s="37"/>
      <c r="AT659" s="37"/>
      <c r="AU659" s="9"/>
      <c r="AV659" s="8"/>
      <c r="AW659" s="8"/>
      <c r="AX659" s="8"/>
      <c r="AY659" s="8"/>
      <c r="AZ659" s="8"/>
      <c r="BA659" s="8"/>
      <c r="BB659" s="8"/>
      <c r="BC659" s="8"/>
    </row>
    <row r="660" spans="1:55" x14ac:dyDescent="0.25">
      <c r="A660" s="46">
        <v>74.7</v>
      </c>
      <c r="B660" s="48" t="b">
        <v>1</v>
      </c>
      <c r="U660" s="37"/>
      <c r="V660" s="37"/>
      <c r="W660" s="9"/>
      <c r="X660" s="8"/>
      <c r="Y660" s="8"/>
      <c r="Z660" s="8"/>
      <c r="AA660" s="8"/>
      <c r="AB660" s="8"/>
      <c r="AC660" s="8"/>
      <c r="AD660" s="8"/>
      <c r="AE660" s="8"/>
      <c r="AG660" s="37"/>
      <c r="AH660" s="37"/>
      <c r="AI660" s="9"/>
      <c r="AJ660" s="8"/>
      <c r="AK660" s="8"/>
      <c r="AL660" s="8"/>
      <c r="AM660" s="8"/>
      <c r="AN660" s="8"/>
      <c r="AO660" s="8"/>
      <c r="AP660" s="8"/>
      <c r="AQ660" s="8"/>
      <c r="AS660" s="37"/>
      <c r="AT660" s="37"/>
      <c r="AU660" s="9"/>
      <c r="AV660" s="8"/>
      <c r="AW660" s="8"/>
      <c r="AX660" s="8"/>
      <c r="AY660" s="8"/>
      <c r="AZ660" s="8"/>
      <c r="BA660" s="8"/>
      <c r="BB660" s="8"/>
      <c r="BC660" s="8"/>
    </row>
    <row r="661" spans="1:55" x14ac:dyDescent="0.25">
      <c r="A661" s="46">
        <v>79.099999999999994</v>
      </c>
      <c r="B661" s="48" t="b">
        <v>1</v>
      </c>
      <c r="U661" s="37"/>
      <c r="V661" s="37"/>
      <c r="W661" s="9"/>
      <c r="X661" s="8"/>
      <c r="Y661" s="8"/>
      <c r="Z661" s="8"/>
      <c r="AA661" s="8"/>
      <c r="AB661" s="8"/>
      <c r="AC661" s="8"/>
      <c r="AD661" s="8"/>
      <c r="AE661" s="8"/>
      <c r="AG661" s="37"/>
      <c r="AH661" s="37"/>
      <c r="AI661" s="9"/>
      <c r="AJ661" s="8"/>
      <c r="AK661" s="8"/>
      <c r="AL661" s="8"/>
      <c r="AM661" s="8"/>
      <c r="AN661" s="8"/>
      <c r="AO661" s="8"/>
      <c r="AP661" s="8"/>
      <c r="AQ661" s="8"/>
      <c r="AS661" s="37"/>
      <c r="AT661" s="37"/>
      <c r="AU661" s="9"/>
      <c r="AV661" s="8"/>
      <c r="AW661" s="8"/>
      <c r="AX661" s="8"/>
      <c r="AY661" s="8"/>
      <c r="AZ661" s="8"/>
      <c r="BA661" s="8"/>
      <c r="BB661" s="8"/>
      <c r="BC661" s="8"/>
    </row>
    <row r="662" spans="1:55" x14ac:dyDescent="0.25">
      <c r="A662" s="46">
        <v>79</v>
      </c>
      <c r="B662" s="48" t="b">
        <v>1</v>
      </c>
      <c r="U662" s="37"/>
      <c r="V662" s="37"/>
      <c r="W662" s="9"/>
      <c r="X662" s="8"/>
      <c r="Y662" s="8"/>
      <c r="Z662" s="8"/>
      <c r="AA662" s="8"/>
      <c r="AB662" s="8"/>
      <c r="AC662" s="8"/>
      <c r="AD662" s="8"/>
      <c r="AE662" s="8"/>
      <c r="AG662" s="37"/>
      <c r="AH662" s="37"/>
      <c r="AI662" s="9"/>
      <c r="AJ662" s="8"/>
      <c r="AK662" s="8"/>
      <c r="AL662" s="8"/>
      <c r="AM662" s="8"/>
      <c r="AN662" s="8"/>
      <c r="AO662" s="8"/>
      <c r="AP662" s="8"/>
      <c r="AQ662" s="8"/>
      <c r="AS662" s="37"/>
      <c r="AT662" s="37"/>
      <c r="AU662" s="9"/>
      <c r="AV662" s="8"/>
      <c r="AW662" s="8"/>
      <c r="AX662" s="8"/>
      <c r="AY662" s="8"/>
      <c r="AZ662" s="8"/>
      <c r="BA662" s="8"/>
      <c r="BB662" s="8"/>
      <c r="BC662" s="8"/>
    </row>
    <row r="663" spans="1:55" x14ac:dyDescent="0.25">
      <c r="A663" s="46">
        <v>78.7</v>
      </c>
      <c r="B663" s="48" t="b">
        <v>1</v>
      </c>
      <c r="U663" s="37"/>
      <c r="V663" s="37"/>
      <c r="W663" s="9"/>
      <c r="X663" s="8"/>
      <c r="Y663" s="8"/>
      <c r="Z663" s="8"/>
      <c r="AA663" s="8"/>
      <c r="AB663" s="8"/>
      <c r="AC663" s="8"/>
      <c r="AD663" s="8"/>
      <c r="AE663" s="8"/>
      <c r="AG663" s="37"/>
      <c r="AH663" s="37"/>
      <c r="AI663" s="9"/>
      <c r="AJ663" s="8"/>
      <c r="AK663" s="8"/>
      <c r="AL663" s="8"/>
      <c r="AM663" s="8"/>
      <c r="AN663" s="8"/>
      <c r="AO663" s="8"/>
      <c r="AP663" s="8"/>
      <c r="AQ663" s="8"/>
      <c r="AS663" s="37"/>
      <c r="AT663" s="37"/>
      <c r="AU663" s="9"/>
      <c r="AV663" s="8"/>
      <c r="AW663" s="8"/>
      <c r="AX663" s="8"/>
      <c r="AY663" s="8"/>
      <c r="AZ663" s="8"/>
      <c r="BA663" s="8"/>
      <c r="BB663" s="8"/>
      <c r="BC663" s="8"/>
    </row>
    <row r="664" spans="1:55" x14ac:dyDescent="0.25">
      <c r="A664" s="46">
        <v>78.7</v>
      </c>
      <c r="B664" s="48" t="b">
        <v>1</v>
      </c>
      <c r="U664" s="37"/>
      <c r="V664" s="37"/>
      <c r="W664" s="9"/>
      <c r="X664" s="8"/>
      <c r="Y664" s="8"/>
      <c r="Z664" s="8"/>
      <c r="AA664" s="8"/>
      <c r="AB664" s="8"/>
      <c r="AC664" s="8"/>
      <c r="AD664" s="8"/>
      <c r="AE664" s="8"/>
      <c r="AG664" s="37"/>
      <c r="AH664" s="37"/>
      <c r="AI664" s="9"/>
      <c r="AJ664" s="8"/>
      <c r="AK664" s="8"/>
      <c r="AL664" s="8"/>
      <c r="AM664" s="8"/>
      <c r="AN664" s="8"/>
      <c r="AO664" s="8"/>
      <c r="AP664" s="8"/>
      <c r="AQ664" s="8"/>
      <c r="AS664" s="37"/>
      <c r="AT664" s="37"/>
      <c r="AU664" s="9"/>
      <c r="AV664" s="8"/>
      <c r="AW664" s="8"/>
      <c r="AX664" s="8"/>
      <c r="AY664" s="8"/>
      <c r="AZ664" s="8"/>
      <c r="BA664" s="8"/>
      <c r="BB664" s="8"/>
      <c r="BC664" s="8"/>
    </row>
    <row r="665" spans="1:55" x14ac:dyDescent="0.25">
      <c r="A665" s="46">
        <v>78.8</v>
      </c>
      <c r="B665" s="48" t="b">
        <v>1</v>
      </c>
      <c r="U665" s="37"/>
      <c r="V665" s="37"/>
      <c r="W665" s="9"/>
      <c r="X665" s="8"/>
      <c r="Y665" s="8"/>
      <c r="Z665" s="8"/>
      <c r="AA665" s="8"/>
      <c r="AB665" s="8"/>
      <c r="AC665" s="8"/>
      <c r="AD665" s="8"/>
      <c r="AE665" s="8"/>
      <c r="AG665" s="37"/>
      <c r="AH665" s="37"/>
      <c r="AI665" s="9"/>
      <c r="AJ665" s="8"/>
      <c r="AK665" s="8"/>
      <c r="AL665" s="8"/>
      <c r="AM665" s="8"/>
      <c r="AN665" s="8"/>
      <c r="AO665" s="8"/>
      <c r="AP665" s="8"/>
      <c r="AQ665" s="8"/>
      <c r="AS665" s="37"/>
      <c r="AT665" s="37"/>
      <c r="AU665" s="9"/>
      <c r="AV665" s="8"/>
      <c r="AW665" s="8"/>
      <c r="AX665" s="8"/>
      <c r="AY665" s="8"/>
      <c r="AZ665" s="8"/>
      <c r="BA665" s="8"/>
      <c r="BB665" s="8"/>
      <c r="BC665" s="8"/>
    </row>
    <row r="666" spans="1:55" x14ac:dyDescent="0.25">
      <c r="A666" s="46">
        <v>78</v>
      </c>
      <c r="B666" s="48" t="b">
        <v>1</v>
      </c>
      <c r="U666" s="37"/>
      <c r="V666" s="37"/>
      <c r="W666" s="9"/>
      <c r="X666" s="8"/>
      <c r="Y666" s="8"/>
      <c r="Z666" s="8"/>
      <c r="AA666" s="8"/>
      <c r="AB666" s="8"/>
      <c r="AC666" s="8"/>
      <c r="AD666" s="8"/>
      <c r="AE666" s="8"/>
      <c r="AG666" s="37"/>
      <c r="AH666" s="37"/>
      <c r="AI666" s="9"/>
      <c r="AJ666" s="8"/>
      <c r="AK666" s="8"/>
      <c r="AL666" s="8"/>
      <c r="AM666" s="8"/>
      <c r="AN666" s="8"/>
      <c r="AO666" s="8"/>
      <c r="AP666" s="8"/>
      <c r="AQ666" s="8"/>
      <c r="AS666" s="37"/>
      <c r="AT666" s="37"/>
      <c r="AU666" s="9"/>
      <c r="AV666" s="8"/>
      <c r="AW666" s="8"/>
      <c r="AX666" s="8"/>
      <c r="AY666" s="8"/>
      <c r="AZ666" s="8"/>
      <c r="BA666" s="8"/>
      <c r="BB666" s="8"/>
      <c r="BC666" s="8"/>
    </row>
    <row r="667" spans="1:55" x14ac:dyDescent="0.25">
      <c r="A667" s="46">
        <v>78.099999999999994</v>
      </c>
      <c r="B667" s="48" t="b">
        <v>1</v>
      </c>
      <c r="U667" s="37"/>
      <c r="V667" s="37"/>
      <c r="W667" s="9"/>
      <c r="X667" s="8"/>
      <c r="Y667" s="8"/>
      <c r="Z667" s="8"/>
      <c r="AA667" s="8"/>
      <c r="AB667" s="8"/>
      <c r="AC667" s="8"/>
      <c r="AD667" s="8"/>
      <c r="AE667" s="8"/>
      <c r="AG667" s="37"/>
      <c r="AH667" s="37"/>
      <c r="AI667" s="9"/>
      <c r="AJ667" s="8"/>
      <c r="AK667" s="8"/>
      <c r="AL667" s="8"/>
      <c r="AM667" s="8"/>
      <c r="AN667" s="8"/>
      <c r="AO667" s="8"/>
      <c r="AP667" s="8"/>
      <c r="AQ667" s="8"/>
      <c r="AS667" s="37"/>
      <c r="AT667" s="37"/>
      <c r="AU667" s="9"/>
      <c r="AV667" s="8"/>
      <c r="AW667" s="8"/>
      <c r="AX667" s="8"/>
      <c r="AY667" s="8"/>
      <c r="AZ667" s="8"/>
      <c r="BA667" s="8"/>
      <c r="BB667" s="8"/>
      <c r="BC667" s="8"/>
    </row>
    <row r="668" spans="1:55" x14ac:dyDescent="0.25">
      <c r="A668" s="46">
        <v>77.900000000000006</v>
      </c>
      <c r="B668" s="48" t="b">
        <v>1</v>
      </c>
      <c r="U668" s="37"/>
      <c r="V668" s="37"/>
      <c r="W668" s="9"/>
      <c r="X668" s="8"/>
      <c r="Y668" s="8"/>
      <c r="Z668" s="8"/>
      <c r="AA668" s="8"/>
      <c r="AB668" s="8"/>
      <c r="AC668" s="8"/>
      <c r="AD668" s="8"/>
      <c r="AE668" s="8"/>
      <c r="AG668" s="37"/>
      <c r="AH668" s="37"/>
      <c r="AI668" s="9"/>
      <c r="AJ668" s="8"/>
      <c r="AK668" s="8"/>
      <c r="AL668" s="8"/>
      <c r="AM668" s="8"/>
      <c r="AN668" s="8"/>
      <c r="AO668" s="8"/>
      <c r="AP668" s="8"/>
      <c r="AQ668" s="8"/>
      <c r="AS668" s="37"/>
      <c r="AT668" s="37"/>
      <c r="AU668" s="9"/>
      <c r="AV668" s="8"/>
      <c r="AW668" s="8"/>
      <c r="AX668" s="8"/>
      <c r="AY668" s="8"/>
      <c r="AZ668" s="8"/>
      <c r="BA668" s="8"/>
      <c r="BB668" s="8"/>
      <c r="BC668" s="8"/>
    </row>
    <row r="669" spans="1:55" x14ac:dyDescent="0.25">
      <c r="A669" s="46">
        <v>78.099999999999994</v>
      </c>
      <c r="B669" s="48" t="b">
        <v>1</v>
      </c>
      <c r="U669" s="37"/>
      <c r="V669" s="37"/>
      <c r="W669" s="9"/>
      <c r="X669" s="8"/>
      <c r="Y669" s="8"/>
      <c r="Z669" s="8"/>
      <c r="AA669" s="8"/>
      <c r="AB669" s="8"/>
      <c r="AC669" s="8"/>
      <c r="AD669" s="8"/>
      <c r="AE669" s="8"/>
      <c r="AG669" s="37"/>
      <c r="AH669" s="37"/>
      <c r="AI669" s="9"/>
      <c r="AJ669" s="8"/>
      <c r="AK669" s="8"/>
      <c r="AL669" s="8"/>
      <c r="AM669" s="8"/>
      <c r="AN669" s="8"/>
      <c r="AO669" s="8"/>
      <c r="AP669" s="8"/>
      <c r="AQ669" s="8"/>
      <c r="AS669" s="37"/>
      <c r="AT669" s="37"/>
      <c r="AU669" s="9"/>
      <c r="AV669" s="8"/>
      <c r="AW669" s="8"/>
      <c r="AX669" s="8"/>
      <c r="AY669" s="8"/>
      <c r="AZ669" s="8"/>
      <c r="BA669" s="8"/>
      <c r="BB669" s="8"/>
      <c r="BC669" s="8"/>
    </row>
    <row r="670" spans="1:55" x14ac:dyDescent="0.25">
      <c r="A670" s="46">
        <v>78</v>
      </c>
      <c r="B670" s="48" t="b">
        <v>1</v>
      </c>
      <c r="U670" s="37"/>
      <c r="V670" s="37"/>
      <c r="W670" s="9"/>
      <c r="X670" s="8"/>
      <c r="Y670" s="8"/>
      <c r="Z670" s="8"/>
      <c r="AA670" s="8"/>
      <c r="AB670" s="8"/>
      <c r="AC670" s="8"/>
      <c r="AD670" s="8"/>
      <c r="AE670" s="8"/>
      <c r="AG670" s="37"/>
      <c r="AH670" s="37"/>
      <c r="AI670" s="9"/>
      <c r="AJ670" s="8"/>
      <c r="AK670" s="8"/>
      <c r="AL670" s="8"/>
      <c r="AM670" s="8"/>
      <c r="AN670" s="8"/>
      <c r="AO670" s="8"/>
      <c r="AP670" s="8"/>
      <c r="AQ670" s="8"/>
      <c r="AS670" s="37"/>
      <c r="AT670" s="37"/>
      <c r="AU670" s="9"/>
      <c r="AV670" s="8"/>
      <c r="AW670" s="8"/>
      <c r="AX670" s="8"/>
      <c r="AY670" s="8"/>
      <c r="AZ670" s="8"/>
      <c r="BA670" s="8"/>
      <c r="BB670" s="8"/>
      <c r="BC670" s="8"/>
    </row>
    <row r="671" spans="1:55" x14ac:dyDescent="0.25">
      <c r="A671" s="46">
        <v>77.2</v>
      </c>
      <c r="B671" s="48" t="b">
        <v>1</v>
      </c>
      <c r="U671" s="37"/>
      <c r="V671" s="37"/>
      <c r="W671" s="9"/>
      <c r="X671" s="8"/>
      <c r="Y671" s="8"/>
      <c r="Z671" s="8"/>
      <c r="AA671" s="8"/>
      <c r="AB671" s="8"/>
      <c r="AC671" s="8"/>
      <c r="AD671" s="8"/>
      <c r="AE671" s="8"/>
      <c r="AG671" s="37"/>
      <c r="AH671" s="37"/>
      <c r="AI671" s="9"/>
      <c r="AJ671" s="8"/>
      <c r="AK671" s="8"/>
      <c r="AL671" s="8"/>
      <c r="AM671" s="8"/>
      <c r="AN671" s="8"/>
      <c r="AO671" s="8"/>
      <c r="AP671" s="8"/>
      <c r="AQ671" s="8"/>
      <c r="AS671" s="37"/>
      <c r="AT671" s="37"/>
      <c r="AU671" s="9"/>
      <c r="AV671" s="8"/>
      <c r="AW671" s="8"/>
      <c r="AX671" s="8"/>
      <c r="AY671" s="8"/>
      <c r="AZ671" s="8"/>
      <c r="BA671" s="8"/>
      <c r="BB671" s="8"/>
      <c r="BC671" s="8"/>
    </row>
    <row r="672" spans="1:55" x14ac:dyDescent="0.25">
      <c r="A672" s="46">
        <v>77.3</v>
      </c>
      <c r="B672" s="48" t="b">
        <v>1</v>
      </c>
      <c r="U672" s="37"/>
      <c r="V672" s="37"/>
      <c r="W672" s="9"/>
      <c r="X672" s="8"/>
      <c r="Y672" s="8"/>
      <c r="Z672" s="8"/>
      <c r="AA672" s="8"/>
      <c r="AB672" s="8"/>
      <c r="AC672" s="8"/>
      <c r="AD672" s="8"/>
      <c r="AE672" s="8"/>
      <c r="AG672" s="37"/>
      <c r="AH672" s="37"/>
      <c r="AI672" s="9"/>
      <c r="AJ672" s="8"/>
      <c r="AK672" s="8"/>
      <c r="AL672" s="8"/>
      <c r="AM672" s="8"/>
      <c r="AN672" s="8"/>
      <c r="AO672" s="8"/>
      <c r="AP672" s="8"/>
      <c r="AQ672" s="8"/>
      <c r="AS672" s="37"/>
      <c r="AT672" s="37"/>
      <c r="AU672" s="9"/>
      <c r="AV672" s="8"/>
      <c r="AW672" s="8"/>
      <c r="AX672" s="8"/>
      <c r="AY672" s="8"/>
      <c r="AZ672" s="8"/>
      <c r="BA672" s="8"/>
      <c r="BB672" s="8"/>
      <c r="BC672" s="8"/>
    </row>
    <row r="673" spans="1:55" x14ac:dyDescent="0.25">
      <c r="A673" s="46">
        <v>77.400000000000006</v>
      </c>
      <c r="B673" s="48" t="b">
        <v>1</v>
      </c>
      <c r="U673" s="37"/>
      <c r="V673" s="37"/>
      <c r="W673" s="9"/>
      <c r="X673" s="8"/>
      <c r="Y673" s="8"/>
      <c r="Z673" s="8"/>
      <c r="AA673" s="8"/>
      <c r="AB673" s="8"/>
      <c r="AC673" s="8"/>
      <c r="AD673" s="8"/>
      <c r="AE673" s="8"/>
      <c r="AG673" s="37"/>
      <c r="AH673" s="37"/>
      <c r="AI673" s="9"/>
      <c r="AJ673" s="8"/>
      <c r="AK673" s="8"/>
      <c r="AL673" s="8"/>
      <c r="AM673" s="8"/>
      <c r="AN673" s="8"/>
      <c r="AO673" s="8"/>
      <c r="AP673" s="8"/>
      <c r="AQ673" s="8"/>
      <c r="AS673" s="37"/>
      <c r="AT673" s="37"/>
      <c r="AU673" s="9"/>
      <c r="AV673" s="8"/>
      <c r="AW673" s="8"/>
      <c r="AX673" s="8"/>
      <c r="AY673" s="8"/>
      <c r="AZ673" s="8"/>
      <c r="BA673" s="8"/>
      <c r="BB673" s="8"/>
      <c r="BC673" s="8"/>
    </row>
    <row r="674" spans="1:55" x14ac:dyDescent="0.25">
      <c r="A674" s="46">
        <v>77.7</v>
      </c>
      <c r="B674" s="48" t="b">
        <v>1</v>
      </c>
      <c r="U674" s="37"/>
      <c r="V674" s="37"/>
      <c r="W674" s="9"/>
      <c r="X674" s="8"/>
      <c r="Y674" s="8"/>
      <c r="Z674" s="8"/>
      <c r="AA674" s="8"/>
      <c r="AB674" s="8"/>
      <c r="AC674" s="8"/>
      <c r="AD674" s="8"/>
      <c r="AE674" s="8"/>
      <c r="AG674" s="37"/>
      <c r="AH674" s="37"/>
      <c r="AI674" s="9"/>
      <c r="AJ674" s="8"/>
      <c r="AK674" s="8"/>
      <c r="AL674" s="8"/>
      <c r="AM674" s="8"/>
      <c r="AN674" s="8"/>
      <c r="AO674" s="8"/>
      <c r="AP674" s="8"/>
      <c r="AQ674" s="8"/>
      <c r="AS674" s="37"/>
      <c r="AT674" s="37"/>
      <c r="AU674" s="9"/>
      <c r="AV674" s="8"/>
      <c r="AW674" s="8"/>
      <c r="AX674" s="8"/>
      <c r="AY674" s="8"/>
      <c r="AZ674" s="8"/>
      <c r="BA674" s="8"/>
      <c r="BB674" s="8"/>
      <c r="BC674" s="8"/>
    </row>
    <row r="675" spans="1:55" x14ac:dyDescent="0.25">
      <c r="A675" s="46">
        <v>76.7</v>
      </c>
      <c r="B675" s="48" t="b">
        <v>1</v>
      </c>
      <c r="U675" s="37"/>
      <c r="V675" s="37"/>
      <c r="W675" s="9"/>
      <c r="X675" s="8"/>
      <c r="Y675" s="8"/>
      <c r="Z675" s="8"/>
      <c r="AA675" s="8"/>
      <c r="AB675" s="8"/>
      <c r="AC675" s="8"/>
      <c r="AD675" s="8"/>
      <c r="AE675" s="8"/>
      <c r="AG675" s="37"/>
      <c r="AH675" s="37"/>
      <c r="AI675" s="9"/>
      <c r="AJ675" s="8"/>
      <c r="AK675" s="8"/>
      <c r="AL675" s="8"/>
      <c r="AM675" s="8"/>
      <c r="AN675" s="8"/>
      <c r="AO675" s="8"/>
      <c r="AP675" s="8"/>
      <c r="AQ675" s="8"/>
      <c r="AS675" s="37"/>
      <c r="AT675" s="37"/>
      <c r="AU675" s="9"/>
      <c r="AV675" s="8"/>
      <c r="AW675" s="8"/>
      <c r="AX675" s="8"/>
      <c r="AY675" s="8"/>
      <c r="AZ675" s="8"/>
      <c r="BA675" s="8"/>
      <c r="BB675" s="8"/>
      <c r="BC675" s="8"/>
    </row>
    <row r="676" spans="1:55" x14ac:dyDescent="0.25">
      <c r="A676" s="46">
        <v>76.900000000000006</v>
      </c>
      <c r="B676" s="48" t="b">
        <v>1</v>
      </c>
      <c r="U676" s="37"/>
      <c r="V676" s="37"/>
      <c r="W676" s="9"/>
      <c r="X676" s="8"/>
      <c r="Y676" s="8"/>
      <c r="Z676" s="8"/>
      <c r="AA676" s="8"/>
      <c r="AB676" s="8"/>
      <c r="AC676" s="8"/>
      <c r="AD676" s="8"/>
      <c r="AE676" s="8"/>
      <c r="AG676" s="37"/>
      <c r="AH676" s="37"/>
      <c r="AI676" s="9"/>
      <c r="AJ676" s="8"/>
      <c r="AK676" s="8"/>
      <c r="AL676" s="8"/>
      <c r="AM676" s="8"/>
      <c r="AN676" s="8"/>
      <c r="AO676" s="8"/>
      <c r="AP676" s="8"/>
      <c r="AQ676" s="8"/>
      <c r="AS676" s="37"/>
      <c r="AT676" s="37"/>
      <c r="AU676" s="9"/>
      <c r="AV676" s="8"/>
      <c r="AW676" s="8"/>
      <c r="AX676" s="8"/>
      <c r="AY676" s="8"/>
      <c r="AZ676" s="8"/>
      <c r="BA676" s="8"/>
      <c r="BB676" s="8"/>
      <c r="BC676" s="8"/>
    </row>
    <row r="677" spans="1:55" x14ac:dyDescent="0.25">
      <c r="A677" s="46">
        <v>85</v>
      </c>
      <c r="B677" s="48" t="b">
        <v>1</v>
      </c>
      <c r="U677" s="37"/>
      <c r="V677" s="37"/>
      <c r="W677" s="9"/>
      <c r="X677" s="8"/>
      <c r="Y677" s="8"/>
      <c r="Z677" s="8"/>
      <c r="AA677" s="8"/>
      <c r="AB677" s="8"/>
      <c r="AC677" s="8"/>
      <c r="AD677" s="8"/>
      <c r="AE677" s="8"/>
      <c r="AG677" s="37"/>
      <c r="AH677" s="37"/>
      <c r="AI677" s="9"/>
      <c r="AJ677" s="8"/>
      <c r="AK677" s="8"/>
      <c r="AL677" s="8"/>
      <c r="AM677" s="8"/>
      <c r="AN677" s="8"/>
      <c r="AO677" s="8"/>
      <c r="AP677" s="8"/>
      <c r="AQ677" s="8"/>
      <c r="AS677" s="37"/>
      <c r="AT677" s="37"/>
      <c r="AU677" s="9"/>
      <c r="AV677" s="8"/>
      <c r="AW677" s="8"/>
      <c r="AX677" s="8"/>
      <c r="AY677" s="8"/>
      <c r="AZ677" s="8"/>
      <c r="BA677" s="8"/>
      <c r="BB677" s="8"/>
      <c r="BC677" s="8"/>
    </row>
    <row r="678" spans="1:55" x14ac:dyDescent="0.25">
      <c r="A678" s="46">
        <v>83</v>
      </c>
      <c r="B678" s="48" t="b">
        <v>1</v>
      </c>
      <c r="U678" s="37"/>
      <c r="V678" s="37"/>
      <c r="W678" s="9"/>
      <c r="X678" s="8"/>
      <c r="Y678" s="8"/>
      <c r="Z678" s="8"/>
      <c r="AA678" s="8"/>
      <c r="AB678" s="8"/>
      <c r="AC678" s="8"/>
      <c r="AD678" s="8"/>
      <c r="AE678" s="8"/>
      <c r="AG678" s="37"/>
      <c r="AH678" s="37"/>
      <c r="AI678" s="9"/>
      <c r="AJ678" s="8"/>
      <c r="AK678" s="8"/>
      <c r="AL678" s="8"/>
      <c r="AM678" s="8"/>
      <c r="AN678" s="8"/>
      <c r="AO678" s="8"/>
      <c r="AP678" s="8"/>
      <c r="AQ678" s="8"/>
      <c r="AS678" s="37"/>
      <c r="AT678" s="37"/>
      <c r="AU678" s="9"/>
      <c r="AV678" s="8"/>
      <c r="AW678" s="8"/>
      <c r="AX678" s="8"/>
      <c r="AY678" s="8"/>
      <c r="AZ678" s="8"/>
      <c r="BA678" s="8"/>
      <c r="BB678" s="8"/>
      <c r="BC678" s="8"/>
    </row>
    <row r="679" spans="1:55" x14ac:dyDescent="0.25">
      <c r="A679" s="46">
        <v>81</v>
      </c>
      <c r="B679" s="48" t="b">
        <v>1</v>
      </c>
      <c r="U679" s="37"/>
      <c r="V679" s="37"/>
      <c r="W679" s="9"/>
      <c r="X679" s="8"/>
      <c r="Y679" s="8"/>
      <c r="Z679" s="8"/>
      <c r="AA679" s="8"/>
      <c r="AB679" s="8"/>
      <c r="AC679" s="8"/>
      <c r="AD679" s="8"/>
      <c r="AE679" s="8"/>
      <c r="AG679" s="37"/>
      <c r="AH679" s="37"/>
      <c r="AI679" s="9"/>
      <c r="AJ679" s="8"/>
      <c r="AK679" s="8"/>
      <c r="AL679" s="8"/>
      <c r="AM679" s="8"/>
      <c r="AN679" s="8"/>
      <c r="AO679" s="8"/>
      <c r="AP679" s="8"/>
      <c r="AQ679" s="8"/>
      <c r="AS679" s="37"/>
      <c r="AT679" s="37"/>
      <c r="AU679" s="9"/>
      <c r="AV679" s="8"/>
      <c r="AW679" s="8"/>
      <c r="AX679" s="8"/>
      <c r="AY679" s="8"/>
      <c r="AZ679" s="8"/>
      <c r="BA679" s="8"/>
      <c r="BB679" s="8"/>
      <c r="BC679" s="8"/>
    </row>
    <row r="680" spans="1:55" x14ac:dyDescent="0.25">
      <c r="A680" s="46">
        <v>80</v>
      </c>
      <c r="B680" s="48" t="b">
        <v>1</v>
      </c>
      <c r="U680" s="37"/>
      <c r="V680" s="37"/>
      <c r="W680" s="9"/>
      <c r="X680" s="8"/>
      <c r="Y680" s="8"/>
      <c r="Z680" s="8"/>
      <c r="AA680" s="8"/>
      <c r="AB680" s="8"/>
      <c r="AC680" s="8"/>
      <c r="AD680" s="8"/>
      <c r="AE680" s="8"/>
      <c r="AG680" s="37"/>
      <c r="AH680" s="37"/>
      <c r="AI680" s="9"/>
      <c r="AJ680" s="8"/>
      <c r="AK680" s="8"/>
      <c r="AL680" s="8"/>
      <c r="AM680" s="8"/>
      <c r="AN680" s="8"/>
      <c r="AO680" s="8"/>
      <c r="AP680" s="8"/>
      <c r="AQ680" s="8"/>
      <c r="AS680" s="37"/>
      <c r="AT680" s="37"/>
      <c r="AU680" s="9"/>
      <c r="AV680" s="8"/>
      <c r="AW680" s="8"/>
      <c r="AX680" s="8"/>
      <c r="AY680" s="8"/>
      <c r="AZ680" s="8"/>
      <c r="BA680" s="8"/>
      <c r="BB680" s="8"/>
      <c r="BC680" s="8"/>
    </row>
    <row r="681" spans="1:55" x14ac:dyDescent="0.25">
      <c r="A681" s="46">
        <v>79.7</v>
      </c>
      <c r="B681" s="48" t="b">
        <v>1</v>
      </c>
      <c r="U681" s="37"/>
      <c r="V681" s="37"/>
      <c r="W681" s="9"/>
      <c r="X681" s="8"/>
      <c r="Y681" s="8"/>
      <c r="Z681" s="8"/>
      <c r="AA681" s="8"/>
      <c r="AB681" s="8"/>
      <c r="AC681" s="8"/>
      <c r="AD681" s="8"/>
      <c r="AE681" s="8"/>
      <c r="AG681" s="37"/>
      <c r="AH681" s="37"/>
      <c r="AI681" s="9"/>
      <c r="AJ681" s="8"/>
      <c r="AK681" s="8"/>
      <c r="AL681" s="8"/>
      <c r="AM681" s="8"/>
      <c r="AN681" s="8"/>
      <c r="AO681" s="8"/>
      <c r="AP681" s="8"/>
      <c r="AQ681" s="8"/>
      <c r="AS681" s="37"/>
      <c r="AT681" s="37"/>
      <c r="AU681" s="9"/>
      <c r="AV681" s="8"/>
      <c r="AW681" s="8"/>
      <c r="AX681" s="8"/>
      <c r="AY681" s="8"/>
      <c r="AZ681" s="8"/>
      <c r="BA681" s="8"/>
      <c r="BB681" s="8"/>
      <c r="BC681" s="8"/>
    </row>
    <row r="682" spans="1:55" x14ac:dyDescent="0.25">
      <c r="A682" s="46">
        <v>79.5</v>
      </c>
      <c r="B682" s="48" t="b">
        <v>1</v>
      </c>
      <c r="U682" s="37"/>
      <c r="V682" s="37"/>
      <c r="W682" s="9"/>
      <c r="X682" s="8"/>
      <c r="Y682" s="8"/>
      <c r="Z682" s="8"/>
      <c r="AA682" s="8"/>
      <c r="AB682" s="8"/>
      <c r="AC682" s="8"/>
      <c r="AD682" s="8"/>
      <c r="AE682" s="8"/>
      <c r="AG682" s="37"/>
      <c r="AH682" s="37"/>
      <c r="AI682" s="9"/>
      <c r="AJ682" s="8"/>
      <c r="AK682" s="8"/>
      <c r="AL682" s="8"/>
      <c r="AM682" s="8"/>
      <c r="AN682" s="8"/>
      <c r="AO682" s="8"/>
      <c r="AP682" s="8"/>
      <c r="AQ682" s="8"/>
      <c r="AS682" s="37"/>
      <c r="AT682" s="37"/>
      <c r="AU682" s="9"/>
      <c r="AV682" s="8"/>
      <c r="AW682" s="8"/>
      <c r="AX682" s="8"/>
      <c r="AY682" s="8"/>
      <c r="AZ682" s="8"/>
      <c r="BA682" s="8"/>
      <c r="BB682" s="8"/>
      <c r="BC682" s="8"/>
    </row>
    <row r="683" spans="1:55" x14ac:dyDescent="0.25">
      <c r="A683" s="46">
        <v>79.3</v>
      </c>
      <c r="B683" s="48" t="b">
        <v>1</v>
      </c>
      <c r="U683" s="37"/>
      <c r="V683" s="37"/>
      <c r="W683" s="9"/>
      <c r="X683" s="8"/>
      <c r="Y683" s="8"/>
      <c r="Z683" s="8"/>
      <c r="AA683" s="8"/>
      <c r="AB683" s="8"/>
      <c r="AC683" s="8"/>
      <c r="AD683" s="8"/>
      <c r="AE683" s="8"/>
      <c r="AG683" s="37"/>
      <c r="AH683" s="37"/>
      <c r="AI683" s="9"/>
      <c r="AJ683" s="8"/>
      <c r="AK683" s="8"/>
      <c r="AL683" s="8"/>
      <c r="AM683" s="8"/>
      <c r="AN683" s="8"/>
      <c r="AO683" s="8"/>
      <c r="AP683" s="8"/>
      <c r="AQ683" s="8"/>
      <c r="AS683" s="37"/>
      <c r="AT683" s="37"/>
      <c r="AU683" s="9"/>
      <c r="AV683" s="8"/>
      <c r="AW683" s="8"/>
      <c r="AX683" s="8"/>
      <c r="AY683" s="8"/>
      <c r="AZ683" s="8"/>
      <c r="BA683" s="8"/>
      <c r="BB683" s="8"/>
      <c r="BC683" s="8"/>
    </row>
    <row r="684" spans="1:55" x14ac:dyDescent="0.25">
      <c r="A684" s="46">
        <v>79.099999999999994</v>
      </c>
      <c r="B684" s="48" t="b">
        <v>1</v>
      </c>
      <c r="U684" s="37"/>
      <c r="V684" s="37"/>
      <c r="W684" s="9"/>
      <c r="X684" s="8"/>
      <c r="Y684" s="8"/>
      <c r="Z684" s="8"/>
      <c r="AA684" s="8"/>
      <c r="AB684" s="8"/>
      <c r="AC684" s="8"/>
      <c r="AD684" s="8"/>
      <c r="AE684" s="8"/>
      <c r="AG684" s="37"/>
      <c r="AH684" s="37"/>
      <c r="AI684" s="9"/>
      <c r="AJ684" s="8"/>
      <c r="AK684" s="8"/>
      <c r="AL684" s="8"/>
      <c r="AM684" s="8"/>
      <c r="AN684" s="8"/>
      <c r="AO684" s="8"/>
      <c r="AP684" s="8"/>
      <c r="AQ684" s="8"/>
      <c r="AS684" s="37"/>
      <c r="AT684" s="37"/>
      <c r="AU684" s="9"/>
      <c r="AV684" s="8"/>
      <c r="AW684" s="8"/>
      <c r="AX684" s="8"/>
      <c r="AY684" s="8"/>
      <c r="AZ684" s="8"/>
      <c r="BA684" s="8"/>
      <c r="BB684" s="8"/>
      <c r="BC684" s="8"/>
    </row>
    <row r="685" spans="1:55" x14ac:dyDescent="0.25">
      <c r="A685" s="46">
        <v>78.900000000000006</v>
      </c>
      <c r="B685" s="48" t="b">
        <v>1</v>
      </c>
      <c r="U685" s="37"/>
      <c r="V685" s="37"/>
      <c r="W685" s="9"/>
      <c r="X685" s="8"/>
      <c r="Y685" s="8"/>
      <c r="Z685" s="8"/>
      <c r="AA685" s="8"/>
      <c r="AB685" s="8"/>
      <c r="AC685" s="8"/>
      <c r="AD685" s="8"/>
      <c r="AE685" s="8"/>
      <c r="AG685" s="37"/>
      <c r="AH685" s="37"/>
      <c r="AI685" s="9"/>
      <c r="AJ685" s="8"/>
      <c r="AK685" s="8"/>
      <c r="AL685" s="8"/>
      <c r="AM685" s="8"/>
      <c r="AN685" s="8"/>
      <c r="AO685" s="8"/>
      <c r="AP685" s="8"/>
      <c r="AQ685" s="8"/>
      <c r="AS685" s="37"/>
      <c r="AT685" s="37"/>
      <c r="AU685" s="9"/>
      <c r="AV685" s="8"/>
      <c r="AW685" s="8"/>
      <c r="AX685" s="8"/>
      <c r="AY685" s="8"/>
      <c r="AZ685" s="8"/>
      <c r="BA685" s="8"/>
      <c r="BB685" s="8"/>
      <c r="BC685" s="8"/>
    </row>
    <row r="686" spans="1:55" x14ac:dyDescent="0.25">
      <c r="A686" s="46">
        <v>78.8</v>
      </c>
      <c r="B686" s="48" t="b">
        <v>1</v>
      </c>
      <c r="U686" s="37"/>
      <c r="V686" s="37"/>
      <c r="W686" s="9"/>
      <c r="X686" s="8"/>
      <c r="Y686" s="8"/>
      <c r="Z686" s="8"/>
      <c r="AA686" s="8"/>
      <c r="AB686" s="8"/>
      <c r="AC686" s="8"/>
      <c r="AD686" s="8"/>
      <c r="AE686" s="8"/>
      <c r="AG686" s="37"/>
      <c r="AH686" s="37"/>
      <c r="AI686" s="9"/>
      <c r="AJ686" s="8"/>
      <c r="AK686" s="8"/>
      <c r="AL686" s="8"/>
      <c r="AM686" s="8"/>
      <c r="AN686" s="8"/>
      <c r="AO686" s="8"/>
      <c r="AP686" s="8"/>
      <c r="AQ686" s="8"/>
      <c r="AS686" s="37"/>
      <c r="AT686" s="37"/>
      <c r="AU686" s="9"/>
      <c r="AV686" s="8"/>
      <c r="AW686" s="8"/>
      <c r="AX686" s="8"/>
      <c r="AY686" s="8"/>
      <c r="AZ686" s="8"/>
      <c r="BA686" s="8"/>
      <c r="BB686" s="8"/>
      <c r="BC686" s="8"/>
    </row>
    <row r="687" spans="1:55" x14ac:dyDescent="0.25">
      <c r="A687" s="46">
        <v>78.7</v>
      </c>
      <c r="B687" s="48" t="b">
        <v>1</v>
      </c>
      <c r="U687" s="37"/>
      <c r="V687" s="37"/>
      <c r="W687" s="9"/>
      <c r="X687" s="8"/>
      <c r="Y687" s="8"/>
      <c r="Z687" s="8"/>
      <c r="AA687" s="8"/>
      <c r="AB687" s="8"/>
      <c r="AC687" s="8"/>
      <c r="AD687" s="8"/>
      <c r="AE687" s="8"/>
      <c r="AG687" s="37"/>
      <c r="AH687" s="37"/>
      <c r="AI687" s="9"/>
      <c r="AJ687" s="8"/>
      <c r="AK687" s="8"/>
      <c r="AL687" s="8"/>
      <c r="AM687" s="8"/>
      <c r="AN687" s="8"/>
      <c r="AO687" s="8"/>
      <c r="AP687" s="8"/>
      <c r="AQ687" s="8"/>
      <c r="AS687" s="37"/>
      <c r="AT687" s="37"/>
      <c r="AU687" s="9"/>
      <c r="AV687" s="8"/>
      <c r="AW687" s="8"/>
      <c r="AX687" s="8"/>
      <c r="AY687" s="8"/>
      <c r="AZ687" s="8"/>
      <c r="BA687" s="8"/>
      <c r="BB687" s="8"/>
      <c r="BC687" s="8"/>
    </row>
    <row r="688" spans="1:55" x14ac:dyDescent="0.25">
      <c r="A688" s="46">
        <v>78.599999999999994</v>
      </c>
      <c r="B688" s="48" t="b">
        <v>1</v>
      </c>
      <c r="U688" s="37"/>
      <c r="V688" s="37"/>
      <c r="W688" s="9"/>
      <c r="X688" s="8"/>
      <c r="Y688" s="8"/>
      <c r="Z688" s="8"/>
      <c r="AA688" s="8"/>
      <c r="AB688" s="8"/>
      <c r="AC688" s="8"/>
      <c r="AD688" s="8"/>
      <c r="AE688" s="8"/>
      <c r="AG688" s="37"/>
      <c r="AH688" s="37"/>
      <c r="AI688" s="9"/>
      <c r="AJ688" s="8"/>
      <c r="AK688" s="8"/>
      <c r="AL688" s="8"/>
      <c r="AM688" s="8"/>
      <c r="AN688" s="8"/>
      <c r="AO688" s="8"/>
      <c r="AP688" s="8"/>
      <c r="AQ688" s="8"/>
      <c r="AS688" s="37"/>
      <c r="AT688" s="37"/>
      <c r="AU688" s="9"/>
      <c r="AV688" s="8"/>
      <c r="AW688" s="8"/>
      <c r="AX688" s="8"/>
      <c r="AY688" s="8"/>
      <c r="AZ688" s="8"/>
      <c r="BA688" s="8"/>
      <c r="BB688" s="8"/>
      <c r="BC688" s="8"/>
    </row>
    <row r="689" spans="1:55" x14ac:dyDescent="0.25">
      <c r="A689" s="46">
        <v>78.5</v>
      </c>
      <c r="B689" s="48" t="b">
        <v>1</v>
      </c>
      <c r="U689" s="37"/>
      <c r="V689" s="37"/>
      <c r="W689" s="9"/>
      <c r="X689" s="8"/>
      <c r="Y689" s="8"/>
      <c r="Z689" s="8"/>
      <c r="AA689" s="8"/>
      <c r="AB689" s="8"/>
      <c r="AC689" s="8"/>
      <c r="AD689" s="8"/>
      <c r="AE689" s="8"/>
      <c r="AG689" s="37"/>
      <c r="AH689" s="37"/>
      <c r="AI689" s="9"/>
      <c r="AJ689" s="8"/>
      <c r="AK689" s="8"/>
      <c r="AL689" s="8"/>
      <c r="AM689" s="8"/>
      <c r="AN689" s="8"/>
      <c r="AO689" s="8"/>
      <c r="AP689" s="8"/>
      <c r="AQ689" s="8"/>
      <c r="AS689" s="37"/>
      <c r="AT689" s="37"/>
      <c r="AU689" s="9"/>
      <c r="AV689" s="8"/>
      <c r="AW689" s="8"/>
      <c r="AX689" s="8"/>
      <c r="AY689" s="8"/>
      <c r="AZ689" s="8"/>
      <c r="BA689" s="8"/>
      <c r="BB689" s="8"/>
      <c r="BC689" s="8"/>
    </row>
    <row r="690" spans="1:55" x14ac:dyDescent="0.25">
      <c r="A690" s="46">
        <v>78.400000000000006</v>
      </c>
      <c r="B690" s="48" t="b">
        <v>1</v>
      </c>
      <c r="U690" s="37"/>
      <c r="V690" s="37"/>
      <c r="W690" s="9"/>
      <c r="X690" s="8"/>
      <c r="Y690" s="8"/>
      <c r="Z690" s="8"/>
      <c r="AA690" s="8"/>
      <c r="AB690" s="8"/>
      <c r="AC690" s="8"/>
      <c r="AD690" s="8"/>
      <c r="AE690" s="8"/>
      <c r="AG690" s="37"/>
      <c r="AH690" s="37"/>
      <c r="AI690" s="9"/>
      <c r="AJ690" s="8"/>
      <c r="AK690" s="8"/>
      <c r="AL690" s="8"/>
      <c r="AM690" s="8"/>
      <c r="AN690" s="8"/>
      <c r="AO690" s="8"/>
      <c r="AP690" s="8"/>
      <c r="AQ690" s="8"/>
      <c r="AS690" s="37"/>
      <c r="AT690" s="37"/>
      <c r="AU690" s="9"/>
      <c r="AV690" s="8"/>
      <c r="AW690" s="8"/>
      <c r="AX690" s="8"/>
      <c r="AY690" s="8"/>
      <c r="AZ690" s="8"/>
      <c r="BA690" s="8"/>
      <c r="BB690" s="8"/>
      <c r="BC690" s="8"/>
    </row>
    <row r="691" spans="1:55" x14ac:dyDescent="0.25">
      <c r="A691" s="46">
        <v>78.2</v>
      </c>
      <c r="B691" s="48" t="b">
        <v>1</v>
      </c>
      <c r="U691" s="37"/>
      <c r="V691" s="37"/>
      <c r="W691" s="9"/>
      <c r="X691" s="8"/>
      <c r="Y691" s="8"/>
      <c r="Z691" s="8"/>
      <c r="AA691" s="8"/>
      <c r="AB691" s="8"/>
      <c r="AC691" s="8"/>
      <c r="AD691" s="8"/>
      <c r="AE691" s="8"/>
      <c r="AG691" s="37"/>
      <c r="AH691" s="37"/>
      <c r="AI691" s="9"/>
      <c r="AJ691" s="8"/>
      <c r="AK691" s="8"/>
      <c r="AL691" s="8"/>
      <c r="AM691" s="8"/>
      <c r="AN691" s="8"/>
      <c r="AO691" s="8"/>
      <c r="AP691" s="8"/>
      <c r="AQ691" s="8"/>
      <c r="AS691" s="37"/>
      <c r="AT691" s="37"/>
      <c r="AU691" s="9"/>
      <c r="AV691" s="8"/>
      <c r="AW691" s="8"/>
      <c r="AX691" s="8"/>
      <c r="AY691" s="8"/>
      <c r="AZ691" s="8"/>
      <c r="BA691" s="8"/>
      <c r="BB691" s="8"/>
      <c r="BC691" s="8"/>
    </row>
    <row r="692" spans="1:55" x14ac:dyDescent="0.25">
      <c r="A692" s="46">
        <v>78.099999999999994</v>
      </c>
      <c r="B692" s="48" t="b">
        <v>1</v>
      </c>
      <c r="U692" s="37"/>
      <c r="V692" s="37"/>
      <c r="W692" s="9"/>
      <c r="X692" s="8"/>
      <c r="Y692" s="8"/>
      <c r="Z692" s="8"/>
      <c r="AA692" s="8"/>
      <c r="AB692" s="8"/>
      <c r="AC692" s="8"/>
      <c r="AD692" s="8"/>
      <c r="AE692" s="8"/>
      <c r="AG692" s="37"/>
      <c r="AH692" s="37"/>
      <c r="AI692" s="9"/>
      <c r="AJ692" s="8"/>
      <c r="AK692" s="8"/>
      <c r="AL692" s="8"/>
      <c r="AM692" s="8"/>
      <c r="AN692" s="8"/>
      <c r="AO692" s="8"/>
      <c r="AP692" s="8"/>
      <c r="AQ692" s="8"/>
      <c r="AS692" s="37"/>
      <c r="AT692" s="37"/>
      <c r="AU692" s="9"/>
      <c r="AV692" s="8"/>
      <c r="AW692" s="8"/>
      <c r="AX692" s="8"/>
      <c r="AY692" s="8"/>
      <c r="AZ692" s="8"/>
      <c r="BA692" s="8"/>
      <c r="BB692" s="8"/>
      <c r="BC692" s="8"/>
    </row>
    <row r="693" spans="1:55" x14ac:dyDescent="0.25">
      <c r="A693" s="46">
        <v>78.8</v>
      </c>
      <c r="B693" s="48" t="b">
        <v>1</v>
      </c>
      <c r="U693" s="37"/>
      <c r="V693" s="37"/>
      <c r="W693" s="9"/>
      <c r="X693" s="8"/>
      <c r="Y693" s="8"/>
      <c r="Z693" s="8"/>
      <c r="AA693" s="8"/>
      <c r="AB693" s="8"/>
      <c r="AC693" s="8"/>
      <c r="AD693" s="8"/>
      <c r="AE693" s="8"/>
      <c r="AG693" s="37"/>
      <c r="AH693" s="37"/>
      <c r="AI693" s="9"/>
      <c r="AJ693" s="8"/>
      <c r="AK693" s="8"/>
      <c r="AL693" s="8"/>
      <c r="AM693" s="8"/>
      <c r="AN693" s="8"/>
      <c r="AO693" s="8"/>
      <c r="AP693" s="8"/>
      <c r="AQ693" s="8"/>
      <c r="AS693" s="37"/>
      <c r="AT693" s="37"/>
      <c r="AU693" s="9"/>
      <c r="AV693" s="8"/>
      <c r="AW693" s="8"/>
      <c r="AX693" s="8"/>
      <c r="AY693" s="8"/>
      <c r="AZ693" s="8"/>
      <c r="BA693" s="8"/>
      <c r="BB693" s="8"/>
      <c r="BC693" s="8"/>
    </row>
    <row r="694" spans="1:55" x14ac:dyDescent="0.25">
      <c r="A694" s="46">
        <v>78.599999999999994</v>
      </c>
      <c r="B694" s="48" t="b">
        <v>1</v>
      </c>
      <c r="U694" s="37"/>
      <c r="V694" s="37"/>
      <c r="W694" s="9"/>
      <c r="X694" s="8"/>
      <c r="Y694" s="8"/>
      <c r="Z694" s="8"/>
      <c r="AA694" s="8"/>
      <c r="AB694" s="8"/>
      <c r="AC694" s="8"/>
      <c r="AD694" s="8"/>
      <c r="AE694" s="8"/>
      <c r="AG694" s="37"/>
      <c r="AH694" s="37"/>
      <c r="AI694" s="9"/>
      <c r="AJ694" s="8"/>
      <c r="AK694" s="8"/>
      <c r="AL694" s="8"/>
      <c r="AM694" s="8"/>
      <c r="AN694" s="8"/>
      <c r="AO694" s="8"/>
      <c r="AP694" s="8"/>
      <c r="AQ694" s="8"/>
      <c r="AS694" s="37"/>
      <c r="AT694" s="37"/>
      <c r="AU694" s="9"/>
      <c r="AV694" s="8"/>
      <c r="AW694" s="8"/>
      <c r="AX694" s="8"/>
      <c r="AY694" s="8"/>
      <c r="AZ694" s="8"/>
      <c r="BA694" s="8"/>
      <c r="BB694" s="8"/>
      <c r="BC694" s="8"/>
    </row>
    <row r="695" spans="1:55" x14ac:dyDescent="0.25">
      <c r="A695" s="46">
        <v>78.2</v>
      </c>
      <c r="B695" s="48" t="b">
        <v>1</v>
      </c>
      <c r="U695" s="37"/>
      <c r="V695" s="37"/>
      <c r="W695" s="9"/>
      <c r="X695" s="8"/>
      <c r="Y695" s="8"/>
      <c r="Z695" s="8"/>
      <c r="AA695" s="8"/>
      <c r="AB695" s="8"/>
      <c r="AC695" s="8"/>
      <c r="AD695" s="8"/>
      <c r="AE695" s="8"/>
      <c r="AG695" s="37"/>
      <c r="AH695" s="37"/>
      <c r="AI695" s="9"/>
      <c r="AJ695" s="8"/>
      <c r="AK695" s="8"/>
      <c r="AL695" s="8"/>
      <c r="AM695" s="8"/>
      <c r="AN695" s="8"/>
      <c r="AO695" s="8"/>
      <c r="AP695" s="8"/>
      <c r="AQ695" s="8"/>
      <c r="AS695" s="37"/>
      <c r="AT695" s="37"/>
      <c r="AU695" s="9"/>
      <c r="AV695" s="8"/>
      <c r="AW695" s="8"/>
      <c r="AX695" s="8"/>
      <c r="AY695" s="8"/>
      <c r="AZ695" s="8"/>
      <c r="BA695" s="8"/>
      <c r="BB695" s="8"/>
      <c r="BC695" s="8"/>
    </row>
    <row r="696" spans="1:55" x14ac:dyDescent="0.25">
      <c r="A696" s="46">
        <v>78</v>
      </c>
      <c r="B696" s="48" t="b">
        <v>1</v>
      </c>
      <c r="U696" s="37"/>
      <c r="V696" s="37"/>
      <c r="W696" s="9"/>
      <c r="X696" s="8"/>
      <c r="Y696" s="8"/>
      <c r="Z696" s="8"/>
      <c r="AA696" s="8"/>
      <c r="AB696" s="8"/>
      <c r="AC696" s="8"/>
      <c r="AD696" s="8"/>
      <c r="AE696" s="8"/>
      <c r="AG696" s="37"/>
      <c r="AH696" s="37"/>
      <c r="AI696" s="9"/>
      <c r="AJ696" s="8"/>
      <c r="AK696" s="8"/>
      <c r="AL696" s="8"/>
      <c r="AM696" s="8"/>
      <c r="AN696" s="8"/>
      <c r="AO696" s="8"/>
      <c r="AP696" s="8"/>
      <c r="AQ696" s="8"/>
      <c r="AS696" s="37"/>
      <c r="AT696" s="37"/>
      <c r="AU696" s="9"/>
      <c r="AV696" s="8"/>
      <c r="AW696" s="8"/>
      <c r="AX696" s="8"/>
      <c r="AY696" s="8"/>
      <c r="AZ696" s="8"/>
      <c r="BA696" s="8"/>
      <c r="BB696" s="8"/>
      <c r="BC696" s="8"/>
    </row>
    <row r="697" spans="1:55" x14ac:dyDescent="0.25">
      <c r="A697" s="46">
        <v>77.8</v>
      </c>
      <c r="B697" s="48" t="b">
        <v>1</v>
      </c>
      <c r="U697" s="37"/>
      <c r="V697" s="37"/>
      <c r="W697" s="9"/>
      <c r="X697" s="8"/>
      <c r="Y697" s="8"/>
      <c r="Z697" s="8"/>
      <c r="AA697" s="8"/>
      <c r="AB697" s="8"/>
      <c r="AC697" s="8"/>
      <c r="AD697" s="8"/>
      <c r="AE697" s="8"/>
      <c r="AG697" s="37"/>
      <c r="AH697" s="37"/>
      <c r="AI697" s="9"/>
      <c r="AJ697" s="8"/>
      <c r="AK697" s="8"/>
      <c r="AL697" s="8"/>
      <c r="AM697" s="8"/>
      <c r="AN697" s="8"/>
      <c r="AO697" s="8"/>
      <c r="AP697" s="8"/>
      <c r="AQ697" s="8"/>
      <c r="AS697" s="37"/>
      <c r="AT697" s="37"/>
      <c r="AU697" s="9"/>
      <c r="AV697" s="8"/>
      <c r="AW697" s="8"/>
      <c r="AX697" s="8"/>
      <c r="AY697" s="8"/>
      <c r="AZ697" s="8"/>
      <c r="BA697" s="8"/>
      <c r="BB697" s="8"/>
      <c r="BC697" s="8"/>
    </row>
    <row r="698" spans="1:55" x14ac:dyDescent="0.25">
      <c r="A698" s="46">
        <v>77.5</v>
      </c>
      <c r="B698" s="48" t="b">
        <v>1</v>
      </c>
      <c r="U698" s="37"/>
      <c r="V698" s="37"/>
      <c r="W698" s="9"/>
      <c r="X698" s="8"/>
      <c r="Y698" s="8"/>
      <c r="Z698" s="8"/>
      <c r="AA698" s="8"/>
      <c r="AB698" s="8"/>
      <c r="AC698" s="8"/>
      <c r="AD698" s="8"/>
      <c r="AE698" s="8"/>
      <c r="AG698" s="37"/>
      <c r="AH698" s="37"/>
      <c r="AI698" s="9"/>
      <c r="AJ698" s="8"/>
      <c r="AK698" s="8"/>
      <c r="AL698" s="8"/>
      <c r="AM698" s="8"/>
      <c r="AN698" s="8"/>
      <c r="AO698" s="8"/>
      <c r="AP698" s="8"/>
      <c r="AQ698" s="8"/>
      <c r="AS698" s="37"/>
      <c r="AT698" s="37"/>
      <c r="AU698" s="9"/>
      <c r="AV698" s="8"/>
      <c r="AW698" s="8"/>
      <c r="AX698" s="8"/>
      <c r="AY698" s="8"/>
      <c r="AZ698" s="8"/>
      <c r="BA698" s="8"/>
      <c r="BB698" s="8"/>
      <c r="BC698" s="8"/>
    </row>
    <row r="699" spans="1:55" x14ac:dyDescent="0.25">
      <c r="A699" s="46">
        <v>77.099999999999994</v>
      </c>
      <c r="B699" s="48" t="b">
        <v>1</v>
      </c>
      <c r="U699" s="37"/>
      <c r="V699" s="37"/>
      <c r="W699" s="9"/>
      <c r="X699" s="8"/>
      <c r="Y699" s="8"/>
      <c r="Z699" s="8"/>
      <c r="AA699" s="8"/>
      <c r="AB699" s="8"/>
      <c r="AC699" s="8"/>
      <c r="AD699" s="8"/>
      <c r="AE699" s="8"/>
      <c r="AG699" s="37"/>
      <c r="AH699" s="37"/>
      <c r="AI699" s="9"/>
      <c r="AJ699" s="8"/>
      <c r="AK699" s="8"/>
      <c r="AL699" s="8"/>
      <c r="AM699" s="8"/>
      <c r="AN699" s="8"/>
      <c r="AO699" s="8"/>
      <c r="AP699" s="8"/>
      <c r="AQ699" s="8"/>
      <c r="AS699" s="37"/>
      <c r="AT699" s="37"/>
      <c r="AU699" s="9"/>
      <c r="AV699" s="8"/>
      <c r="AW699" s="8"/>
      <c r="AX699" s="8"/>
      <c r="AY699" s="8"/>
      <c r="AZ699" s="8"/>
      <c r="BA699" s="8"/>
      <c r="BB699" s="8"/>
      <c r="BC699" s="8"/>
    </row>
    <row r="700" spans="1:55" x14ac:dyDescent="0.25">
      <c r="A700" s="46">
        <v>77</v>
      </c>
      <c r="B700" s="48" t="b">
        <v>1</v>
      </c>
      <c r="U700" s="37"/>
      <c r="V700" s="37"/>
      <c r="W700" s="9"/>
      <c r="X700" s="8"/>
      <c r="Y700" s="8"/>
      <c r="Z700" s="8"/>
      <c r="AA700" s="8"/>
      <c r="AB700" s="8"/>
      <c r="AC700" s="8"/>
      <c r="AD700" s="8"/>
      <c r="AE700" s="8"/>
      <c r="AG700" s="37"/>
      <c r="AH700" s="37"/>
      <c r="AI700" s="9"/>
      <c r="AJ700" s="8"/>
      <c r="AK700" s="8"/>
      <c r="AL700" s="8"/>
      <c r="AM700" s="8"/>
      <c r="AN700" s="8"/>
      <c r="AO700" s="8"/>
      <c r="AP700" s="8"/>
      <c r="AQ700" s="8"/>
      <c r="AS700" s="37"/>
      <c r="AT700" s="37"/>
      <c r="AU700" s="9"/>
      <c r="AV700" s="8"/>
      <c r="AW700" s="8"/>
      <c r="AX700" s="8"/>
      <c r="AY700" s="8"/>
      <c r="AZ700" s="8"/>
      <c r="BA700" s="8"/>
      <c r="BB700" s="8"/>
      <c r="BC700" s="8"/>
    </row>
    <row r="701" spans="1:55" x14ac:dyDescent="0.25">
      <c r="A701" s="46">
        <v>76.8</v>
      </c>
      <c r="B701" s="48" t="b">
        <v>1</v>
      </c>
      <c r="U701" s="37"/>
      <c r="V701" s="37"/>
      <c r="W701" s="9"/>
      <c r="X701" s="8"/>
      <c r="Y701" s="8"/>
      <c r="Z701" s="8"/>
      <c r="AA701" s="8"/>
      <c r="AB701" s="8"/>
      <c r="AC701" s="8"/>
      <c r="AD701" s="8"/>
      <c r="AE701" s="8"/>
      <c r="AG701" s="37"/>
      <c r="AH701" s="37"/>
      <c r="AI701" s="9"/>
      <c r="AJ701" s="8"/>
      <c r="AK701" s="8"/>
      <c r="AL701" s="8"/>
      <c r="AM701" s="8"/>
      <c r="AN701" s="8"/>
      <c r="AO701" s="8"/>
      <c r="AP701" s="8"/>
      <c r="AQ701" s="8"/>
      <c r="AS701" s="37"/>
      <c r="AT701" s="37"/>
      <c r="AU701" s="9"/>
      <c r="AV701" s="8"/>
      <c r="AW701" s="8"/>
      <c r="AX701" s="8"/>
      <c r="AY701" s="8"/>
      <c r="AZ701" s="8"/>
      <c r="BA701" s="8"/>
      <c r="BB701" s="8"/>
      <c r="BC701" s="8"/>
    </row>
    <row r="702" spans="1:55" x14ac:dyDescent="0.25">
      <c r="A702" s="46">
        <v>76.5</v>
      </c>
      <c r="B702" s="48" t="b">
        <v>1</v>
      </c>
      <c r="U702" s="37"/>
      <c r="V702" s="37"/>
      <c r="W702" s="9"/>
      <c r="X702" s="8"/>
      <c r="Y702" s="8"/>
      <c r="Z702" s="8"/>
      <c r="AA702" s="8"/>
      <c r="AB702" s="8"/>
      <c r="AC702" s="8"/>
      <c r="AD702" s="8"/>
      <c r="AE702" s="8"/>
      <c r="AG702" s="37"/>
      <c r="AH702" s="37"/>
      <c r="AI702" s="9"/>
      <c r="AJ702" s="8"/>
      <c r="AK702" s="8"/>
      <c r="AL702" s="8"/>
      <c r="AM702" s="8"/>
      <c r="AN702" s="8"/>
      <c r="AO702" s="8"/>
      <c r="AP702" s="8"/>
      <c r="AQ702" s="8"/>
      <c r="AS702" s="37"/>
      <c r="AT702" s="37"/>
      <c r="AU702" s="9"/>
      <c r="AV702" s="8"/>
      <c r="AW702" s="8"/>
      <c r="AX702" s="8"/>
      <c r="AY702" s="8"/>
      <c r="AZ702" s="8"/>
      <c r="BA702" s="8"/>
      <c r="BB702" s="8"/>
      <c r="BC702" s="8"/>
    </row>
    <row r="703" spans="1:55" x14ac:dyDescent="0.25">
      <c r="A703" s="46">
        <v>75.900000000000006</v>
      </c>
      <c r="B703" s="48" t="b">
        <v>1</v>
      </c>
      <c r="U703" s="37"/>
      <c r="V703" s="37"/>
      <c r="W703" s="9"/>
      <c r="X703" s="8"/>
      <c r="Y703" s="8"/>
      <c r="Z703" s="8"/>
      <c r="AA703" s="8"/>
      <c r="AB703" s="8"/>
      <c r="AC703" s="8"/>
      <c r="AD703" s="8"/>
      <c r="AE703" s="8"/>
      <c r="AG703" s="37"/>
      <c r="AH703" s="37"/>
      <c r="AI703" s="9"/>
      <c r="AJ703" s="8"/>
      <c r="AK703" s="8"/>
      <c r="AL703" s="8"/>
      <c r="AM703" s="8"/>
      <c r="AN703" s="8"/>
      <c r="AO703" s="8"/>
      <c r="AP703" s="8"/>
      <c r="AQ703" s="8"/>
      <c r="AS703" s="37"/>
      <c r="AT703" s="37"/>
      <c r="AU703" s="9"/>
      <c r="AV703" s="8"/>
      <c r="AW703" s="8"/>
      <c r="AX703" s="8"/>
      <c r="AY703" s="8"/>
      <c r="AZ703" s="8"/>
      <c r="BA703" s="8"/>
      <c r="BB703" s="8"/>
      <c r="BC703" s="8"/>
    </row>
    <row r="704" spans="1:55" x14ac:dyDescent="0.25">
      <c r="A704" s="46">
        <v>75.8</v>
      </c>
      <c r="B704" s="48" t="b">
        <v>1</v>
      </c>
      <c r="U704" s="37"/>
      <c r="V704" s="37"/>
      <c r="W704" s="9"/>
      <c r="X704" s="8"/>
      <c r="Y704" s="8"/>
      <c r="Z704" s="8"/>
      <c r="AA704" s="8"/>
      <c r="AB704" s="8"/>
      <c r="AC704" s="8"/>
      <c r="AD704" s="8"/>
      <c r="AE704" s="8"/>
      <c r="AG704" s="37"/>
      <c r="AH704" s="37"/>
      <c r="AI704" s="9"/>
      <c r="AJ704" s="8"/>
      <c r="AK704" s="8"/>
      <c r="AL704" s="8"/>
      <c r="AM704" s="8"/>
      <c r="AN704" s="8"/>
      <c r="AO704" s="8"/>
      <c r="AP704" s="8"/>
      <c r="AQ704" s="8"/>
      <c r="AS704" s="37"/>
      <c r="AT704" s="37"/>
      <c r="AU704" s="9"/>
      <c r="AV704" s="8"/>
      <c r="AW704" s="8"/>
      <c r="AX704" s="8"/>
      <c r="AY704" s="8"/>
      <c r="AZ704" s="8"/>
      <c r="BA704" s="8"/>
      <c r="BB704" s="8"/>
      <c r="BC704" s="8"/>
    </row>
    <row r="705" spans="1:55" x14ac:dyDescent="0.25">
      <c r="A705" s="46">
        <v>75.2</v>
      </c>
      <c r="B705" s="48" t="b">
        <v>1</v>
      </c>
      <c r="U705" s="37"/>
      <c r="V705" s="37"/>
      <c r="W705" s="9"/>
      <c r="X705" s="8"/>
      <c r="Y705" s="8"/>
      <c r="Z705" s="8"/>
      <c r="AA705" s="8"/>
      <c r="AB705" s="8"/>
      <c r="AC705" s="8"/>
      <c r="AD705" s="8"/>
      <c r="AE705" s="8"/>
      <c r="AG705" s="37"/>
      <c r="AH705" s="37"/>
      <c r="AI705" s="9"/>
      <c r="AJ705" s="8"/>
      <c r="AK705" s="8"/>
      <c r="AL705" s="8"/>
      <c r="AM705" s="8"/>
      <c r="AN705" s="8"/>
      <c r="AO705" s="8"/>
      <c r="AP705" s="8"/>
      <c r="AQ705" s="8"/>
      <c r="AS705" s="37"/>
      <c r="AT705" s="37"/>
      <c r="AU705" s="9"/>
      <c r="AV705" s="8"/>
      <c r="AW705" s="8"/>
      <c r="AX705" s="8"/>
      <c r="AY705" s="8"/>
      <c r="AZ705" s="8"/>
      <c r="BA705" s="8"/>
      <c r="BB705" s="8"/>
      <c r="BC705" s="8"/>
    </row>
    <row r="706" spans="1:55" x14ac:dyDescent="0.25">
      <c r="A706" s="46">
        <v>75.3</v>
      </c>
      <c r="B706" s="48" t="b">
        <v>1</v>
      </c>
      <c r="U706" s="37"/>
      <c r="V706" s="37"/>
      <c r="W706" s="9"/>
      <c r="X706" s="8"/>
      <c r="Y706" s="8"/>
      <c r="Z706" s="8"/>
      <c r="AA706" s="8"/>
      <c r="AB706" s="8"/>
      <c r="AC706" s="8"/>
      <c r="AD706" s="8"/>
      <c r="AE706" s="8"/>
      <c r="AG706" s="37"/>
      <c r="AH706" s="37"/>
      <c r="AI706" s="9"/>
      <c r="AJ706" s="8"/>
      <c r="AK706" s="8"/>
      <c r="AL706" s="8"/>
      <c r="AM706" s="8"/>
      <c r="AN706" s="8"/>
      <c r="AO706" s="8"/>
      <c r="AP706" s="8"/>
      <c r="AQ706" s="8"/>
      <c r="AS706" s="37"/>
      <c r="AT706" s="37"/>
      <c r="AU706" s="9"/>
      <c r="AV706" s="8"/>
      <c r="AW706" s="8"/>
      <c r="AX706" s="8"/>
      <c r="AY706" s="8"/>
      <c r="AZ706" s="8"/>
      <c r="BA706" s="8"/>
      <c r="BB706" s="8"/>
      <c r="BC706" s="8"/>
    </row>
    <row r="707" spans="1:55" x14ac:dyDescent="0.25">
      <c r="A707" s="46">
        <v>75.099999999999994</v>
      </c>
      <c r="B707" s="48" t="b">
        <v>1</v>
      </c>
      <c r="U707" s="37"/>
      <c r="V707" s="37"/>
      <c r="W707" s="9"/>
      <c r="X707" s="8"/>
      <c r="Y707" s="8"/>
      <c r="Z707" s="8"/>
      <c r="AA707" s="8"/>
      <c r="AB707" s="8"/>
      <c r="AC707" s="8"/>
      <c r="AD707" s="8"/>
      <c r="AE707" s="8"/>
      <c r="AG707" s="37"/>
      <c r="AH707" s="37"/>
      <c r="AI707" s="9"/>
      <c r="AJ707" s="8"/>
      <c r="AK707" s="8"/>
      <c r="AL707" s="8"/>
      <c r="AM707" s="8"/>
      <c r="AN707" s="8"/>
      <c r="AO707" s="8"/>
      <c r="AP707" s="8"/>
      <c r="AQ707" s="8"/>
      <c r="AS707" s="37"/>
      <c r="AT707" s="37"/>
      <c r="AU707" s="9"/>
      <c r="AV707" s="8"/>
      <c r="AW707" s="8"/>
      <c r="AX707" s="8"/>
      <c r="AY707" s="8"/>
      <c r="AZ707" s="8"/>
      <c r="BA707" s="8"/>
      <c r="BB707" s="8"/>
      <c r="BC707" s="8"/>
    </row>
    <row r="708" spans="1:55" x14ac:dyDescent="0.25">
      <c r="A708" s="46">
        <v>74.7</v>
      </c>
      <c r="B708" s="48" t="b">
        <v>1</v>
      </c>
      <c r="U708" s="37"/>
      <c r="V708" s="37"/>
      <c r="W708" s="9"/>
      <c r="X708" s="8"/>
      <c r="Y708" s="8"/>
      <c r="Z708" s="8"/>
      <c r="AA708" s="8"/>
      <c r="AB708" s="8"/>
      <c r="AC708" s="8"/>
      <c r="AD708" s="8"/>
      <c r="AE708" s="8"/>
      <c r="AG708" s="37"/>
      <c r="AH708" s="37"/>
      <c r="AI708" s="9"/>
      <c r="AJ708" s="8"/>
      <c r="AK708" s="8"/>
      <c r="AL708" s="8"/>
      <c r="AM708" s="8"/>
      <c r="AN708" s="8"/>
      <c r="AO708" s="8"/>
      <c r="AP708" s="8"/>
      <c r="AQ708" s="8"/>
      <c r="AS708" s="37"/>
      <c r="AT708" s="37"/>
      <c r="AU708" s="9"/>
      <c r="AV708" s="8"/>
      <c r="AW708" s="8"/>
      <c r="AX708" s="8"/>
      <c r="AY708" s="8"/>
      <c r="AZ708" s="8"/>
      <c r="BA708" s="8"/>
      <c r="BB708" s="8"/>
      <c r="BC708" s="8"/>
    </row>
    <row r="709" spans="1:55" x14ac:dyDescent="0.25">
      <c r="A709" s="46">
        <v>76</v>
      </c>
      <c r="B709" s="48" t="b">
        <v>1</v>
      </c>
      <c r="U709" s="37"/>
      <c r="V709" s="37"/>
      <c r="W709" s="9"/>
      <c r="X709" s="8"/>
      <c r="Y709" s="8"/>
      <c r="Z709" s="8"/>
      <c r="AA709" s="8"/>
      <c r="AB709" s="8"/>
      <c r="AC709" s="8"/>
      <c r="AD709" s="8"/>
      <c r="AE709" s="8"/>
      <c r="AG709" s="37"/>
      <c r="AH709" s="37"/>
      <c r="AI709" s="9"/>
      <c r="AJ709" s="8"/>
      <c r="AK709" s="8"/>
      <c r="AL709" s="8"/>
      <c r="AM709" s="8"/>
      <c r="AN709" s="8"/>
      <c r="AO709" s="8"/>
      <c r="AP709" s="8"/>
      <c r="AQ709" s="8"/>
      <c r="AS709" s="37"/>
      <c r="AT709" s="37"/>
      <c r="AU709" s="9"/>
      <c r="AV709" s="8"/>
      <c r="AW709" s="8"/>
      <c r="AX709" s="8"/>
      <c r="AY709" s="8"/>
      <c r="AZ709" s="8"/>
      <c r="BA709" s="8"/>
      <c r="BB709" s="8"/>
      <c r="BC709" s="8"/>
    </row>
    <row r="710" spans="1:55" x14ac:dyDescent="0.25">
      <c r="A710" s="46">
        <v>73</v>
      </c>
      <c r="B710" s="48" t="b">
        <v>1</v>
      </c>
      <c r="U710" s="37"/>
      <c r="V710" s="37"/>
      <c r="W710" s="9"/>
      <c r="X710" s="8"/>
      <c r="Y710" s="8"/>
      <c r="Z710" s="8"/>
      <c r="AA710" s="8"/>
      <c r="AB710" s="8"/>
      <c r="AC710" s="8"/>
      <c r="AD710" s="8"/>
      <c r="AE710" s="8"/>
      <c r="AG710" s="37"/>
      <c r="AH710" s="37"/>
      <c r="AI710" s="9"/>
      <c r="AJ710" s="8"/>
      <c r="AK710" s="8"/>
      <c r="AL710" s="8"/>
      <c r="AM710" s="8"/>
      <c r="AN710" s="8"/>
      <c r="AO710" s="8"/>
      <c r="AP710" s="8"/>
      <c r="AQ710" s="8"/>
      <c r="AS710" s="37"/>
      <c r="AT710" s="37"/>
      <c r="AU710" s="9"/>
      <c r="AV710" s="8"/>
      <c r="AW710" s="8"/>
      <c r="AX710" s="8"/>
      <c r="AY710" s="8"/>
      <c r="AZ710" s="8"/>
      <c r="BA710" s="8"/>
      <c r="BB710" s="8"/>
      <c r="BC710" s="8"/>
    </row>
    <row r="711" spans="1:55" x14ac:dyDescent="0.25">
      <c r="A711" s="46">
        <v>71</v>
      </c>
      <c r="B711" s="48" t="b">
        <v>1</v>
      </c>
      <c r="U711" s="37"/>
      <c r="V711" s="37"/>
      <c r="W711" s="9"/>
      <c r="X711" s="8"/>
      <c r="Y711" s="8"/>
      <c r="Z711" s="8"/>
      <c r="AA711" s="8"/>
      <c r="AB711" s="8"/>
      <c r="AC711" s="8"/>
      <c r="AD711" s="8"/>
      <c r="AE711" s="8"/>
      <c r="AG711" s="37"/>
      <c r="AH711" s="37"/>
      <c r="AI711" s="9"/>
      <c r="AJ711" s="8"/>
      <c r="AK711" s="8"/>
      <c r="AL711" s="8"/>
      <c r="AM711" s="8"/>
      <c r="AN711" s="8"/>
      <c r="AO711" s="8"/>
      <c r="AP711" s="8"/>
      <c r="AQ711" s="8"/>
      <c r="AS711" s="37"/>
      <c r="AT711" s="37"/>
      <c r="AU711" s="9"/>
      <c r="AV711" s="8"/>
      <c r="AW711" s="8"/>
      <c r="AX711" s="8"/>
      <c r="AY711" s="8"/>
      <c r="AZ711" s="8"/>
      <c r="BA711" s="8"/>
      <c r="BB711" s="8"/>
      <c r="BC711" s="8"/>
    </row>
    <row r="712" spans="1:55" x14ac:dyDescent="0.25">
      <c r="A712" s="46">
        <v>69.8</v>
      </c>
      <c r="B712" s="48" t="b">
        <v>1</v>
      </c>
      <c r="U712" s="37"/>
      <c r="V712" s="37"/>
      <c r="W712" s="9"/>
      <c r="X712" s="8"/>
      <c r="Y712" s="8"/>
      <c r="Z712" s="8"/>
      <c r="AA712" s="8"/>
      <c r="AB712" s="8"/>
      <c r="AC712" s="8"/>
      <c r="AD712" s="8"/>
      <c r="AE712" s="8"/>
      <c r="AG712" s="37"/>
      <c r="AH712" s="37"/>
      <c r="AI712" s="9"/>
      <c r="AJ712" s="8"/>
      <c r="AK712" s="8"/>
      <c r="AL712" s="8"/>
      <c r="AM712" s="8"/>
      <c r="AN712" s="8"/>
      <c r="AO712" s="8"/>
      <c r="AP712" s="8"/>
      <c r="AQ712" s="8"/>
      <c r="AS712" s="37"/>
      <c r="AT712" s="37"/>
      <c r="AU712" s="9"/>
      <c r="AV712" s="8"/>
      <c r="AW712" s="8"/>
      <c r="AX712" s="8"/>
      <c r="AY712" s="8"/>
      <c r="AZ712" s="8"/>
      <c r="BA712" s="8"/>
      <c r="BB712" s="8"/>
      <c r="BC712" s="8"/>
    </row>
    <row r="713" spans="1:55" x14ac:dyDescent="0.25">
      <c r="A713" s="46">
        <v>69.400000000000006</v>
      </c>
      <c r="B713" s="48" t="b">
        <v>1</v>
      </c>
      <c r="U713" s="37"/>
      <c r="V713" s="37"/>
      <c r="W713" s="9"/>
      <c r="X713" s="8"/>
      <c r="Y713" s="8"/>
      <c r="Z713" s="8"/>
      <c r="AA713" s="8"/>
      <c r="AB713" s="8"/>
      <c r="AC713" s="8"/>
      <c r="AD713" s="8"/>
      <c r="AE713" s="8"/>
      <c r="AG713" s="37"/>
      <c r="AH713" s="37"/>
      <c r="AI713" s="9"/>
      <c r="AJ713" s="8"/>
      <c r="AK713" s="8"/>
      <c r="AL713" s="8"/>
      <c r="AM713" s="8"/>
      <c r="AN713" s="8"/>
      <c r="AO713" s="8"/>
      <c r="AP713" s="8"/>
      <c r="AQ713" s="8"/>
      <c r="AS713" s="37"/>
      <c r="AT713" s="37"/>
      <c r="AU713" s="9"/>
      <c r="AV713" s="8"/>
      <c r="AW713" s="8"/>
      <c r="AX713" s="8"/>
      <c r="AY713" s="8"/>
      <c r="AZ713" s="8"/>
      <c r="BA713" s="8"/>
      <c r="BB713" s="8"/>
      <c r="BC713" s="8"/>
    </row>
    <row r="714" spans="1:55" x14ac:dyDescent="0.25">
      <c r="A714" s="46">
        <v>69</v>
      </c>
      <c r="B714" s="48" t="b">
        <v>1</v>
      </c>
      <c r="U714" s="37"/>
      <c r="V714" s="37"/>
      <c r="W714" s="9"/>
      <c r="X714" s="8"/>
      <c r="Y714" s="8"/>
      <c r="Z714" s="8"/>
      <c r="AA714" s="8"/>
      <c r="AB714" s="8"/>
      <c r="AC714" s="8"/>
      <c r="AD714" s="8"/>
      <c r="AE714" s="8"/>
      <c r="AG714" s="37"/>
      <c r="AH714" s="37"/>
      <c r="AI714" s="9"/>
      <c r="AJ714" s="8"/>
      <c r="AK714" s="8"/>
      <c r="AL714" s="8"/>
      <c r="AM714" s="8"/>
      <c r="AN714" s="8"/>
      <c r="AO714" s="8"/>
      <c r="AP714" s="8"/>
      <c r="AQ714" s="8"/>
      <c r="AS714" s="37"/>
      <c r="AT714" s="37"/>
      <c r="AU714" s="9"/>
      <c r="AV714" s="8"/>
      <c r="AW714" s="8"/>
      <c r="AX714" s="8"/>
      <c r="AY714" s="8"/>
      <c r="AZ714" s="8"/>
      <c r="BA714" s="8"/>
      <c r="BB714" s="8"/>
      <c r="BC714" s="8"/>
    </row>
    <row r="715" spans="1:55" x14ac:dyDescent="0.25">
      <c r="A715" s="46">
        <v>68.7</v>
      </c>
      <c r="B715" s="48" t="b">
        <v>1</v>
      </c>
      <c r="U715" s="37"/>
      <c r="V715" s="37"/>
      <c r="W715" s="9"/>
      <c r="X715" s="8"/>
      <c r="Y715" s="8"/>
      <c r="Z715" s="8"/>
      <c r="AA715" s="8"/>
      <c r="AB715" s="8"/>
      <c r="AC715" s="8"/>
      <c r="AD715" s="8"/>
      <c r="AE715" s="8"/>
      <c r="AG715" s="37"/>
      <c r="AH715" s="37"/>
      <c r="AI715" s="9"/>
      <c r="AJ715" s="8"/>
      <c r="AK715" s="8"/>
      <c r="AL715" s="8"/>
      <c r="AM715" s="8"/>
      <c r="AN715" s="8"/>
      <c r="AO715" s="8"/>
      <c r="AP715" s="8"/>
      <c r="AQ715" s="8"/>
      <c r="AS715" s="37"/>
      <c r="AT715" s="37"/>
      <c r="AU715" s="9"/>
      <c r="AV715" s="8"/>
      <c r="AW715" s="8"/>
      <c r="AX715" s="8"/>
      <c r="AY715" s="8"/>
      <c r="AZ715" s="8"/>
      <c r="BA715" s="8"/>
      <c r="BB715" s="8"/>
      <c r="BC715" s="8"/>
    </row>
    <row r="716" spans="1:55" x14ac:dyDescent="0.25">
      <c r="A716" s="46">
        <v>68.599999999999994</v>
      </c>
      <c r="B716" s="48" t="b">
        <v>1</v>
      </c>
      <c r="U716" s="37"/>
      <c r="V716" s="37"/>
      <c r="W716" s="9"/>
      <c r="X716" s="8"/>
      <c r="Y716" s="8"/>
      <c r="Z716" s="8"/>
      <c r="AA716" s="8"/>
      <c r="AB716" s="8"/>
      <c r="AC716" s="8"/>
      <c r="AD716" s="8"/>
      <c r="AE716" s="8"/>
      <c r="AG716" s="37"/>
      <c r="AH716" s="37"/>
      <c r="AI716" s="9"/>
      <c r="AJ716" s="8"/>
      <c r="AK716" s="8"/>
      <c r="AL716" s="8"/>
      <c r="AM716" s="8"/>
      <c r="AN716" s="8"/>
      <c r="AO716" s="8"/>
      <c r="AP716" s="8"/>
      <c r="AQ716" s="8"/>
      <c r="AS716" s="37"/>
      <c r="AT716" s="37"/>
      <c r="AU716" s="9"/>
      <c r="AV716" s="8"/>
      <c r="AW716" s="8"/>
      <c r="AX716" s="8"/>
      <c r="AY716" s="8"/>
      <c r="AZ716" s="8"/>
      <c r="BA716" s="8"/>
      <c r="BB716" s="8"/>
      <c r="BC716" s="8"/>
    </row>
    <row r="717" spans="1:55" x14ac:dyDescent="0.25">
      <c r="A717" s="46">
        <v>68.5</v>
      </c>
      <c r="B717" s="48" t="b">
        <v>1</v>
      </c>
      <c r="U717" s="37"/>
      <c r="V717" s="37"/>
      <c r="W717" s="9"/>
      <c r="X717" s="8"/>
      <c r="Y717" s="8"/>
      <c r="Z717" s="8"/>
      <c r="AA717" s="8"/>
      <c r="AB717" s="8"/>
      <c r="AC717" s="8"/>
      <c r="AD717" s="8"/>
      <c r="AE717" s="8"/>
      <c r="AG717" s="37"/>
      <c r="AH717" s="37"/>
      <c r="AI717" s="9"/>
      <c r="AJ717" s="8"/>
      <c r="AK717" s="8"/>
      <c r="AL717" s="8"/>
      <c r="AM717" s="8"/>
      <c r="AN717" s="8"/>
      <c r="AO717" s="8"/>
      <c r="AP717" s="8"/>
      <c r="AQ717" s="8"/>
      <c r="AS717" s="37"/>
      <c r="AT717" s="37"/>
      <c r="AU717" s="9"/>
      <c r="AV717" s="8"/>
      <c r="AW717" s="8"/>
      <c r="AX717" s="8"/>
      <c r="AY717" s="8"/>
      <c r="AZ717" s="8"/>
      <c r="BA717" s="8"/>
      <c r="BB717" s="8"/>
      <c r="BC717" s="8"/>
    </row>
    <row r="718" spans="1:55" x14ac:dyDescent="0.25">
      <c r="A718" s="46">
        <v>68.5</v>
      </c>
      <c r="B718" s="48" t="b">
        <v>1</v>
      </c>
      <c r="U718" s="37"/>
      <c r="V718" s="37"/>
      <c r="W718" s="9"/>
      <c r="X718" s="8"/>
      <c r="Y718" s="8"/>
      <c r="Z718" s="8"/>
      <c r="AA718" s="8"/>
      <c r="AB718" s="8"/>
      <c r="AC718" s="8"/>
      <c r="AD718" s="8"/>
      <c r="AE718" s="8"/>
      <c r="AG718" s="37"/>
      <c r="AH718" s="37"/>
      <c r="AI718" s="9"/>
      <c r="AJ718" s="8"/>
      <c r="AK718" s="8"/>
      <c r="AL718" s="8"/>
      <c r="AM718" s="8"/>
      <c r="AN718" s="8"/>
      <c r="AO718" s="8"/>
      <c r="AP718" s="8"/>
      <c r="AQ718" s="8"/>
      <c r="AS718" s="37"/>
      <c r="AT718" s="37"/>
      <c r="AU718" s="9"/>
      <c r="AV718" s="8"/>
      <c r="AW718" s="8"/>
      <c r="AX718" s="8"/>
      <c r="AY718" s="8"/>
      <c r="AZ718" s="8"/>
      <c r="BA718" s="8"/>
      <c r="BB718" s="8"/>
      <c r="BC718" s="8"/>
    </row>
    <row r="719" spans="1:55" x14ac:dyDescent="0.25">
      <c r="A719" s="46">
        <v>68.5</v>
      </c>
      <c r="B719" s="48" t="b">
        <v>1</v>
      </c>
      <c r="U719" s="37"/>
      <c r="V719" s="37"/>
      <c r="W719" s="9"/>
      <c r="X719" s="8"/>
      <c r="Y719" s="8"/>
      <c r="Z719" s="8"/>
      <c r="AA719" s="8"/>
      <c r="AB719" s="8"/>
      <c r="AC719" s="8"/>
      <c r="AD719" s="8"/>
      <c r="AE719" s="8"/>
      <c r="AG719" s="37"/>
      <c r="AH719" s="37"/>
      <c r="AI719" s="9"/>
      <c r="AJ719" s="8"/>
      <c r="AK719" s="8"/>
      <c r="AL719" s="8"/>
      <c r="AM719" s="8"/>
      <c r="AN719" s="8"/>
      <c r="AO719" s="8"/>
      <c r="AP719" s="8"/>
      <c r="AQ719" s="8"/>
      <c r="AS719" s="37"/>
      <c r="AT719" s="37"/>
      <c r="AU719" s="9"/>
      <c r="AV719" s="8"/>
      <c r="AW719" s="8"/>
      <c r="AX719" s="8"/>
      <c r="AY719" s="8"/>
      <c r="AZ719" s="8"/>
      <c r="BA719" s="8"/>
      <c r="BB719" s="8"/>
      <c r="BC719" s="8"/>
    </row>
    <row r="720" spans="1:55" x14ac:dyDescent="0.25">
      <c r="A720" s="46">
        <v>68.400000000000006</v>
      </c>
      <c r="B720" s="48" t="b">
        <v>1</v>
      </c>
      <c r="U720" s="37"/>
      <c r="V720" s="37"/>
      <c r="W720" s="9"/>
      <c r="X720" s="8"/>
      <c r="Y720" s="8"/>
      <c r="Z720" s="8"/>
      <c r="AA720" s="8"/>
      <c r="AB720" s="8"/>
      <c r="AC720" s="8"/>
      <c r="AD720" s="8"/>
      <c r="AE720" s="8"/>
      <c r="AG720" s="37"/>
      <c r="AH720" s="37"/>
      <c r="AI720" s="9"/>
      <c r="AJ720" s="8"/>
      <c r="AK720" s="8"/>
      <c r="AL720" s="8"/>
      <c r="AM720" s="8"/>
      <c r="AN720" s="8"/>
      <c r="AO720" s="8"/>
      <c r="AP720" s="8"/>
      <c r="AQ720" s="8"/>
      <c r="AS720" s="37"/>
      <c r="AT720" s="37"/>
      <c r="AU720" s="9"/>
      <c r="AV720" s="8"/>
      <c r="AW720" s="8"/>
      <c r="AX720" s="8"/>
      <c r="AY720" s="8"/>
      <c r="AZ720" s="8"/>
      <c r="BA720" s="8"/>
      <c r="BB720" s="8"/>
      <c r="BC720" s="8"/>
    </row>
    <row r="721" spans="1:55" x14ac:dyDescent="0.25">
      <c r="A721" s="46">
        <v>68.099999999999994</v>
      </c>
      <c r="B721" s="48" t="b">
        <v>1</v>
      </c>
      <c r="U721" s="37"/>
      <c r="V721" s="37"/>
      <c r="W721" s="9"/>
      <c r="X721" s="8"/>
      <c r="Y721" s="8"/>
      <c r="Z721" s="8"/>
      <c r="AA721" s="8"/>
      <c r="AB721" s="8"/>
      <c r="AC721" s="8"/>
      <c r="AD721" s="8"/>
      <c r="AE721" s="8"/>
      <c r="AG721" s="37"/>
      <c r="AH721" s="37"/>
      <c r="AI721" s="9"/>
      <c r="AJ721" s="8"/>
      <c r="AK721" s="8"/>
      <c r="AL721" s="8"/>
      <c r="AM721" s="8"/>
      <c r="AN721" s="8"/>
      <c r="AO721" s="8"/>
      <c r="AP721" s="8"/>
      <c r="AQ721" s="8"/>
      <c r="AS721" s="37"/>
      <c r="AT721" s="37"/>
      <c r="AU721" s="9"/>
      <c r="AV721" s="8"/>
      <c r="AW721" s="8"/>
      <c r="AX721" s="8"/>
      <c r="AY721" s="8"/>
      <c r="AZ721" s="8"/>
      <c r="BA721" s="8"/>
      <c r="BB721" s="8"/>
      <c r="BC721" s="8"/>
    </row>
    <row r="722" spans="1:55" x14ac:dyDescent="0.25">
      <c r="A722" s="46">
        <v>67.599999999999994</v>
      </c>
      <c r="B722" s="48" t="b">
        <v>1</v>
      </c>
      <c r="U722" s="37"/>
      <c r="V722" s="37"/>
      <c r="W722" s="9"/>
      <c r="X722" s="8"/>
      <c r="Y722" s="8"/>
      <c r="Z722" s="8"/>
      <c r="AA722" s="8"/>
      <c r="AB722" s="8"/>
      <c r="AC722" s="8"/>
      <c r="AD722" s="8"/>
      <c r="AE722" s="8"/>
      <c r="AG722" s="37"/>
      <c r="AH722" s="37"/>
      <c r="AI722" s="9"/>
      <c r="AJ722" s="8"/>
      <c r="AK722" s="8"/>
      <c r="AL722" s="8"/>
      <c r="AM722" s="8"/>
      <c r="AN722" s="8"/>
      <c r="AO722" s="8"/>
      <c r="AP722" s="8"/>
      <c r="AQ722" s="8"/>
      <c r="AS722" s="37"/>
      <c r="AT722" s="37"/>
      <c r="AU722" s="9"/>
      <c r="AV722" s="8"/>
      <c r="AW722" s="8"/>
      <c r="AX722" s="8"/>
      <c r="AY722" s="8"/>
      <c r="AZ722" s="8"/>
      <c r="BA722" s="8"/>
      <c r="BB722" s="8"/>
      <c r="BC722" s="8"/>
    </row>
    <row r="723" spans="1:55" x14ac:dyDescent="0.25">
      <c r="A723" s="46">
        <v>66.599999999999994</v>
      </c>
      <c r="B723" s="48" t="b">
        <v>1</v>
      </c>
      <c r="U723" s="37"/>
      <c r="V723" s="37"/>
      <c r="W723" s="9"/>
      <c r="X723" s="8"/>
      <c r="Y723" s="8"/>
      <c r="Z723" s="8"/>
      <c r="AA723" s="8"/>
      <c r="AB723" s="8"/>
      <c r="AC723" s="8"/>
      <c r="AD723" s="8"/>
      <c r="AE723" s="8"/>
      <c r="AG723" s="37"/>
      <c r="AH723" s="37"/>
      <c r="AI723" s="9"/>
      <c r="AJ723" s="8"/>
      <c r="AK723" s="8"/>
      <c r="AL723" s="8"/>
      <c r="AM723" s="8"/>
      <c r="AN723" s="8"/>
      <c r="AO723" s="8"/>
      <c r="AP723" s="8"/>
      <c r="AQ723" s="8"/>
      <c r="AS723" s="37"/>
      <c r="AT723" s="37"/>
      <c r="AU723" s="9"/>
      <c r="AV723" s="8"/>
      <c r="AW723" s="8"/>
      <c r="AX723" s="8"/>
      <c r="AY723" s="8"/>
      <c r="AZ723" s="8"/>
      <c r="BA723" s="8"/>
      <c r="BB723" s="8"/>
      <c r="BC723" s="8"/>
    </row>
    <row r="724" spans="1:55" x14ac:dyDescent="0.25">
      <c r="A724" s="46">
        <v>65.400000000000006</v>
      </c>
      <c r="B724" s="48" t="b">
        <v>1</v>
      </c>
      <c r="U724" s="37"/>
      <c r="V724" s="37"/>
      <c r="W724" s="9"/>
      <c r="X724" s="8"/>
      <c r="Y724" s="8"/>
      <c r="Z724" s="8"/>
      <c r="AA724" s="8"/>
      <c r="AB724" s="8"/>
      <c r="AC724" s="8"/>
      <c r="AD724" s="8"/>
      <c r="AE724" s="8"/>
      <c r="AG724" s="37"/>
      <c r="AH724" s="37"/>
      <c r="AI724" s="9"/>
      <c r="AJ724" s="8"/>
      <c r="AK724" s="8"/>
      <c r="AL724" s="8"/>
      <c r="AM724" s="8"/>
      <c r="AN724" s="8"/>
      <c r="AO724" s="8"/>
      <c r="AP724" s="8"/>
      <c r="AQ724" s="8"/>
      <c r="AS724" s="37"/>
      <c r="AT724" s="37"/>
      <c r="AU724" s="9"/>
      <c r="AV724" s="8"/>
      <c r="AW724" s="8"/>
      <c r="AX724" s="8"/>
      <c r="AY724" s="8"/>
      <c r="AZ724" s="8"/>
      <c r="BA724" s="8"/>
      <c r="BB724" s="8"/>
      <c r="BC724" s="8"/>
    </row>
    <row r="725" spans="1:55" x14ac:dyDescent="0.25">
      <c r="A725" s="46">
        <v>59.8</v>
      </c>
      <c r="B725" s="48" t="b">
        <v>1</v>
      </c>
      <c r="U725" s="37"/>
      <c r="V725" s="37"/>
      <c r="W725" s="9"/>
      <c r="X725" s="8"/>
      <c r="Y725" s="8"/>
      <c r="Z725" s="8"/>
      <c r="AA725" s="8"/>
      <c r="AB725" s="8"/>
      <c r="AC725" s="8"/>
      <c r="AD725" s="8"/>
      <c r="AE725" s="8"/>
      <c r="AG725" s="37"/>
      <c r="AH725" s="37"/>
      <c r="AI725" s="9"/>
      <c r="AJ725" s="8"/>
      <c r="AK725" s="8"/>
      <c r="AL725" s="8"/>
      <c r="AM725" s="8"/>
      <c r="AN725" s="8"/>
      <c r="AO725" s="8"/>
      <c r="AP725" s="8"/>
      <c r="AQ725" s="8"/>
      <c r="AS725" s="37"/>
      <c r="AT725" s="37"/>
      <c r="AU725" s="9"/>
      <c r="AV725" s="8"/>
      <c r="AW725" s="8"/>
      <c r="AX725" s="8"/>
      <c r="AY725" s="8"/>
      <c r="AZ725" s="8"/>
      <c r="BA725" s="8"/>
      <c r="BB725" s="8"/>
      <c r="BC725" s="8"/>
    </row>
    <row r="726" spans="1:55" x14ac:dyDescent="0.25">
      <c r="A726" s="46">
        <v>59.3</v>
      </c>
      <c r="B726" s="48" t="b">
        <v>1</v>
      </c>
      <c r="U726" s="37"/>
      <c r="V726" s="37"/>
      <c r="W726" s="9"/>
      <c r="X726" s="8"/>
      <c r="Y726" s="8"/>
      <c r="Z726" s="8"/>
      <c r="AA726" s="8"/>
      <c r="AB726" s="8"/>
      <c r="AC726" s="8"/>
      <c r="AD726" s="8"/>
      <c r="AE726" s="8"/>
      <c r="AG726" s="37"/>
      <c r="AH726" s="37"/>
      <c r="AI726" s="9"/>
      <c r="AJ726" s="8"/>
      <c r="AK726" s="8"/>
      <c r="AL726" s="8"/>
      <c r="AM726" s="8"/>
      <c r="AN726" s="8"/>
      <c r="AO726" s="8"/>
      <c r="AP726" s="8"/>
      <c r="AQ726" s="8"/>
      <c r="AS726" s="37"/>
      <c r="AT726" s="37"/>
      <c r="AU726" s="9"/>
      <c r="AV726" s="8"/>
      <c r="AW726" s="8"/>
      <c r="AX726" s="8"/>
      <c r="AY726" s="8"/>
      <c r="AZ726" s="8"/>
      <c r="BA726" s="8"/>
      <c r="BB726" s="8"/>
      <c r="BC726" s="8"/>
    </row>
    <row r="727" spans="1:55" x14ac:dyDescent="0.25">
      <c r="A727" s="46">
        <v>58.8</v>
      </c>
      <c r="B727" s="48" t="b">
        <v>1</v>
      </c>
      <c r="U727" s="37"/>
      <c r="V727" s="37"/>
      <c r="W727" s="9"/>
      <c r="X727" s="8"/>
      <c r="Y727" s="8"/>
      <c r="Z727" s="8"/>
      <c r="AA727" s="8"/>
      <c r="AB727" s="8"/>
      <c r="AC727" s="8"/>
      <c r="AD727" s="8"/>
      <c r="AE727" s="8"/>
      <c r="AG727" s="37"/>
      <c r="AH727" s="37"/>
      <c r="AI727" s="9"/>
      <c r="AJ727" s="8"/>
      <c r="AK727" s="8"/>
      <c r="AL727" s="8"/>
      <c r="AM727" s="8"/>
      <c r="AN727" s="8"/>
      <c r="AO727" s="8"/>
      <c r="AP727" s="8"/>
      <c r="AQ727" s="8"/>
      <c r="AS727" s="37"/>
      <c r="AT727" s="37"/>
      <c r="AU727" s="9"/>
      <c r="AV727" s="8"/>
      <c r="AW727" s="8"/>
      <c r="AX727" s="8"/>
      <c r="AY727" s="8"/>
      <c r="AZ727" s="8"/>
      <c r="BA727" s="8"/>
      <c r="BB727" s="8"/>
      <c r="BC727" s="8"/>
    </row>
    <row r="728" spans="1:55" x14ac:dyDescent="0.25">
      <c r="A728" s="46">
        <v>58.3</v>
      </c>
      <c r="B728" s="48" t="b">
        <v>1</v>
      </c>
      <c r="U728" s="37"/>
      <c r="V728" s="37"/>
      <c r="W728" s="9"/>
      <c r="X728" s="8"/>
      <c r="Y728" s="8"/>
      <c r="Z728" s="8"/>
      <c r="AA728" s="8"/>
      <c r="AB728" s="8"/>
      <c r="AC728" s="8"/>
      <c r="AD728" s="8"/>
      <c r="AE728" s="8"/>
      <c r="AG728" s="37"/>
      <c r="AH728" s="37"/>
      <c r="AI728" s="9"/>
      <c r="AJ728" s="8"/>
      <c r="AK728" s="8"/>
      <c r="AL728" s="8"/>
      <c r="AM728" s="8"/>
      <c r="AN728" s="8"/>
      <c r="AO728" s="8"/>
      <c r="AP728" s="8"/>
      <c r="AQ728" s="8"/>
      <c r="AS728" s="37"/>
      <c r="AT728" s="37"/>
      <c r="AU728" s="9"/>
      <c r="AV728" s="8"/>
      <c r="AW728" s="8"/>
      <c r="AX728" s="8"/>
      <c r="AY728" s="8"/>
      <c r="AZ728" s="8"/>
      <c r="BA728" s="8"/>
      <c r="BB728" s="8"/>
      <c r="BC728" s="8"/>
    </row>
    <row r="729" spans="1:55" x14ac:dyDescent="0.25">
      <c r="A729" s="46">
        <v>57.9</v>
      </c>
      <c r="B729" s="48" t="b">
        <v>1</v>
      </c>
      <c r="U729" s="37"/>
      <c r="V729" s="37"/>
      <c r="W729" s="9"/>
      <c r="X729" s="8"/>
      <c r="Y729" s="8"/>
      <c r="Z729" s="8"/>
      <c r="AA729" s="8"/>
      <c r="AB729" s="8"/>
      <c r="AC729" s="8"/>
      <c r="AD729" s="8"/>
      <c r="AE729" s="8"/>
      <c r="AG729" s="37"/>
      <c r="AH729" s="37"/>
      <c r="AI729" s="9"/>
      <c r="AJ729" s="8"/>
      <c r="AK729" s="8"/>
      <c r="AL729" s="8"/>
      <c r="AM729" s="8"/>
      <c r="AN729" s="8"/>
      <c r="AO729" s="8"/>
      <c r="AP729" s="8"/>
      <c r="AQ729" s="8"/>
      <c r="AS729" s="37"/>
      <c r="AT729" s="37"/>
      <c r="AU729" s="9"/>
      <c r="AV729" s="8"/>
      <c r="AW729" s="8"/>
      <c r="AX729" s="8"/>
      <c r="AY729" s="8"/>
      <c r="AZ729" s="8"/>
      <c r="BA729" s="8"/>
      <c r="BB729" s="8"/>
      <c r="BC729" s="8"/>
    </row>
    <row r="730" spans="1:55" x14ac:dyDescent="0.25">
      <c r="A730" s="46">
        <v>57.4</v>
      </c>
      <c r="B730" s="48" t="b">
        <v>1</v>
      </c>
      <c r="U730" s="37"/>
      <c r="V730" s="37"/>
      <c r="W730" s="9"/>
      <c r="X730" s="8"/>
      <c r="Y730" s="8"/>
      <c r="Z730" s="8"/>
      <c r="AA730" s="8"/>
      <c r="AB730" s="8"/>
      <c r="AC730" s="8"/>
      <c r="AD730" s="8"/>
      <c r="AE730" s="8"/>
      <c r="AG730" s="37"/>
      <c r="AH730" s="37"/>
      <c r="AI730" s="9"/>
      <c r="AJ730" s="8"/>
      <c r="AK730" s="8"/>
      <c r="AL730" s="8"/>
      <c r="AM730" s="8"/>
      <c r="AN730" s="8"/>
      <c r="AO730" s="8"/>
      <c r="AP730" s="8"/>
      <c r="AQ730" s="8"/>
      <c r="AS730" s="37"/>
      <c r="AT730" s="37"/>
      <c r="AU730" s="9"/>
      <c r="AV730" s="8"/>
      <c r="AW730" s="8"/>
      <c r="AX730" s="8"/>
      <c r="AY730" s="8"/>
      <c r="AZ730" s="8"/>
      <c r="BA730" s="8"/>
      <c r="BB730" s="8"/>
      <c r="BC730" s="8"/>
    </row>
    <row r="731" spans="1:55" x14ac:dyDescent="0.25">
      <c r="A731" s="46">
        <v>56.7</v>
      </c>
      <c r="B731" s="48" t="b">
        <v>1</v>
      </c>
      <c r="U731" s="37"/>
      <c r="V731" s="37"/>
      <c r="W731" s="9"/>
      <c r="X731" s="8"/>
      <c r="Y731" s="8"/>
      <c r="Z731" s="8"/>
      <c r="AA731" s="8"/>
      <c r="AB731" s="8"/>
      <c r="AC731" s="8"/>
      <c r="AD731" s="8"/>
      <c r="AE731" s="8"/>
      <c r="AG731" s="37"/>
      <c r="AH731" s="37"/>
      <c r="AI731" s="9"/>
      <c r="AJ731" s="8"/>
      <c r="AK731" s="8"/>
      <c r="AL731" s="8"/>
      <c r="AM731" s="8"/>
      <c r="AN731" s="8"/>
      <c r="AO731" s="8"/>
      <c r="AP731" s="8"/>
      <c r="AQ731" s="8"/>
      <c r="AS731" s="37"/>
      <c r="AT731" s="37"/>
      <c r="AU731" s="9"/>
      <c r="AV731" s="8"/>
      <c r="AW731" s="8"/>
      <c r="AX731" s="8"/>
      <c r="AY731" s="8"/>
      <c r="AZ731" s="8"/>
      <c r="BA731" s="8"/>
      <c r="BB731" s="8"/>
      <c r="BC731" s="8"/>
    </row>
    <row r="732" spans="1:55" x14ac:dyDescent="0.25">
      <c r="A732" s="46">
        <v>56.3</v>
      </c>
      <c r="B732" s="48" t="b">
        <v>1</v>
      </c>
      <c r="U732" s="37"/>
      <c r="V732" s="37"/>
      <c r="W732" s="9"/>
      <c r="X732" s="8"/>
      <c r="Y732" s="8"/>
      <c r="Z732" s="8"/>
      <c r="AA732" s="8"/>
      <c r="AB732" s="8"/>
      <c r="AC732" s="8"/>
      <c r="AD732" s="8"/>
      <c r="AE732" s="8"/>
      <c r="AG732" s="37"/>
      <c r="AH732" s="37"/>
      <c r="AI732" s="9"/>
      <c r="AJ732" s="8"/>
      <c r="AK732" s="8"/>
      <c r="AL732" s="8"/>
      <c r="AM732" s="8"/>
      <c r="AN732" s="8"/>
      <c r="AO732" s="8"/>
      <c r="AP732" s="8"/>
      <c r="AQ732" s="8"/>
      <c r="AS732" s="37"/>
      <c r="AT732" s="37"/>
      <c r="AU732" s="9"/>
      <c r="AV732" s="8"/>
      <c r="AW732" s="8"/>
      <c r="AX732" s="8"/>
      <c r="AY732" s="8"/>
      <c r="AZ732" s="8"/>
      <c r="BA732" s="8"/>
      <c r="BB732" s="8"/>
      <c r="BC732" s="8"/>
    </row>
    <row r="733" spans="1:55" x14ac:dyDescent="0.25">
      <c r="A733" s="46">
        <v>55.7</v>
      </c>
      <c r="B733" s="48" t="b">
        <v>1</v>
      </c>
      <c r="U733" s="37"/>
      <c r="V733" s="37"/>
      <c r="W733" s="9"/>
      <c r="X733" s="8"/>
      <c r="Y733" s="8"/>
      <c r="Z733" s="8"/>
      <c r="AA733" s="8"/>
      <c r="AB733" s="8"/>
      <c r="AC733" s="8"/>
      <c r="AD733" s="8"/>
      <c r="AE733" s="8"/>
      <c r="AG733" s="37"/>
      <c r="AH733" s="37"/>
      <c r="AI733" s="9"/>
      <c r="AJ733" s="8"/>
      <c r="AK733" s="8"/>
      <c r="AL733" s="8"/>
      <c r="AM733" s="8"/>
      <c r="AN733" s="8"/>
      <c r="AO733" s="8"/>
      <c r="AP733" s="8"/>
      <c r="AQ733" s="8"/>
      <c r="AS733" s="37"/>
      <c r="AT733" s="37"/>
      <c r="AU733" s="9"/>
      <c r="AV733" s="8"/>
      <c r="AW733" s="8"/>
      <c r="AX733" s="8"/>
      <c r="AY733" s="8"/>
      <c r="AZ733" s="8"/>
      <c r="BA733" s="8"/>
      <c r="BB733" s="8"/>
      <c r="BC733" s="8"/>
    </row>
    <row r="734" spans="1:55" x14ac:dyDescent="0.25">
      <c r="A734" s="46">
        <v>55</v>
      </c>
      <c r="B734" s="48" t="b">
        <v>1</v>
      </c>
      <c r="U734" s="37"/>
      <c r="V734" s="37"/>
      <c r="W734" s="9"/>
      <c r="X734" s="8"/>
      <c r="Y734" s="8"/>
      <c r="Z734" s="8"/>
      <c r="AA734" s="8"/>
      <c r="AB734" s="8"/>
      <c r="AC734" s="8"/>
      <c r="AD734" s="8"/>
      <c r="AE734" s="8"/>
      <c r="AG734" s="37"/>
      <c r="AH734" s="37"/>
      <c r="AI734" s="9"/>
      <c r="AJ734" s="8"/>
      <c r="AK734" s="8"/>
      <c r="AL734" s="8"/>
      <c r="AM734" s="8"/>
      <c r="AN734" s="8"/>
      <c r="AO734" s="8"/>
      <c r="AP734" s="8"/>
      <c r="AQ734" s="8"/>
      <c r="AS734" s="37"/>
      <c r="AT734" s="37"/>
      <c r="AU734" s="9"/>
      <c r="AV734" s="8"/>
      <c r="AW734" s="8"/>
      <c r="AX734" s="8"/>
      <c r="AY734" s="8"/>
      <c r="AZ734" s="8"/>
      <c r="BA734" s="8"/>
      <c r="BB734" s="8"/>
      <c r="BC734" s="8"/>
    </row>
    <row r="735" spans="1:55" x14ac:dyDescent="0.25">
      <c r="A735" s="46">
        <v>54.3</v>
      </c>
      <c r="B735" s="48" t="b">
        <v>1</v>
      </c>
      <c r="U735" s="37"/>
      <c r="V735" s="37"/>
      <c r="W735" s="9"/>
      <c r="X735" s="8"/>
      <c r="Y735" s="8"/>
      <c r="Z735" s="8"/>
      <c r="AA735" s="8"/>
      <c r="AB735" s="8"/>
      <c r="AC735" s="8"/>
      <c r="AD735" s="8"/>
      <c r="AE735" s="8"/>
      <c r="AG735" s="37"/>
      <c r="AH735" s="37"/>
      <c r="AI735" s="9"/>
      <c r="AJ735" s="8"/>
      <c r="AK735" s="8"/>
      <c r="AL735" s="8"/>
      <c r="AM735" s="8"/>
      <c r="AN735" s="8"/>
      <c r="AO735" s="8"/>
      <c r="AP735" s="8"/>
      <c r="AQ735" s="8"/>
      <c r="AS735" s="37"/>
      <c r="AT735" s="37"/>
      <c r="AU735" s="9"/>
      <c r="AV735" s="8"/>
      <c r="AW735" s="8"/>
      <c r="AX735" s="8"/>
      <c r="AY735" s="8"/>
      <c r="AZ735" s="8"/>
      <c r="BA735" s="8"/>
      <c r="BB735" s="8"/>
      <c r="BC735" s="8"/>
    </row>
    <row r="736" spans="1:55" x14ac:dyDescent="0.25">
      <c r="A736" s="46">
        <v>53.5</v>
      </c>
      <c r="B736" s="48" t="b">
        <v>1</v>
      </c>
      <c r="U736" s="37"/>
      <c r="V736" s="37"/>
      <c r="W736" s="9"/>
      <c r="X736" s="8"/>
      <c r="Y736" s="8"/>
      <c r="Z736" s="8"/>
      <c r="AA736" s="8"/>
      <c r="AB736" s="8"/>
      <c r="AC736" s="8"/>
      <c r="AD736" s="8"/>
      <c r="AE736" s="8"/>
      <c r="AG736" s="37"/>
      <c r="AH736" s="37"/>
      <c r="AI736" s="9"/>
      <c r="AJ736" s="8"/>
      <c r="AK736" s="8"/>
      <c r="AL736" s="8"/>
      <c r="AM736" s="8"/>
      <c r="AN736" s="8"/>
      <c r="AO736" s="8"/>
      <c r="AP736" s="8"/>
      <c r="AQ736" s="8"/>
      <c r="AS736" s="37"/>
      <c r="AT736" s="37"/>
      <c r="AU736" s="9"/>
      <c r="AV736" s="8"/>
      <c r="AW736" s="8"/>
      <c r="AX736" s="8"/>
      <c r="AY736" s="8"/>
      <c r="AZ736" s="8"/>
      <c r="BA736" s="8"/>
      <c r="BB736" s="8"/>
      <c r="BC736" s="8"/>
    </row>
    <row r="737" spans="1:55" x14ac:dyDescent="0.25">
      <c r="A737" s="46">
        <v>52.8</v>
      </c>
      <c r="B737" s="48" t="b">
        <v>1</v>
      </c>
      <c r="U737" s="37"/>
      <c r="V737" s="37"/>
      <c r="W737" s="9"/>
      <c r="X737" s="8"/>
      <c r="Y737" s="8"/>
      <c r="Z737" s="8"/>
      <c r="AA737" s="8"/>
      <c r="AB737" s="8"/>
      <c r="AC737" s="8"/>
      <c r="AD737" s="8"/>
      <c r="AE737" s="8"/>
      <c r="AG737" s="37"/>
      <c r="AH737" s="37"/>
      <c r="AI737" s="9"/>
      <c r="AJ737" s="8"/>
      <c r="AK737" s="8"/>
      <c r="AL737" s="8"/>
      <c r="AM737" s="8"/>
      <c r="AN737" s="8"/>
      <c r="AO737" s="8"/>
      <c r="AP737" s="8"/>
      <c r="AQ737" s="8"/>
      <c r="AS737" s="37"/>
      <c r="AT737" s="37"/>
      <c r="AU737" s="9"/>
      <c r="AV737" s="8"/>
      <c r="AW737" s="8"/>
      <c r="AX737" s="8"/>
      <c r="AY737" s="8"/>
      <c r="AZ737" s="8"/>
      <c r="BA737" s="8"/>
      <c r="BB737" s="8"/>
      <c r="BC737" s="8"/>
    </row>
    <row r="738" spans="1:55" x14ac:dyDescent="0.25">
      <c r="A738" s="46">
        <v>52.1</v>
      </c>
      <c r="B738" s="48" t="b">
        <v>1</v>
      </c>
      <c r="U738" s="37"/>
      <c r="V738" s="37"/>
      <c r="W738" s="9"/>
      <c r="X738" s="8"/>
      <c r="Y738" s="8"/>
      <c r="Z738" s="8"/>
      <c r="AA738" s="8"/>
      <c r="AB738" s="8"/>
      <c r="AC738" s="8"/>
      <c r="AD738" s="8"/>
      <c r="AE738" s="8"/>
      <c r="AG738" s="37"/>
      <c r="AH738" s="37"/>
      <c r="AI738" s="9"/>
      <c r="AJ738" s="8"/>
      <c r="AK738" s="8"/>
      <c r="AL738" s="8"/>
      <c r="AM738" s="8"/>
      <c r="AN738" s="8"/>
      <c r="AO738" s="8"/>
      <c r="AP738" s="8"/>
      <c r="AQ738" s="8"/>
      <c r="AS738" s="37"/>
      <c r="AT738" s="37"/>
      <c r="AU738" s="9"/>
      <c r="AV738" s="8"/>
      <c r="AW738" s="8"/>
      <c r="AX738" s="8"/>
      <c r="AY738" s="8"/>
      <c r="AZ738" s="8"/>
      <c r="BA738" s="8"/>
      <c r="BB738" s="8"/>
      <c r="BC738" s="8"/>
    </row>
    <row r="739" spans="1:55" x14ac:dyDescent="0.25">
      <c r="A739" s="46">
        <v>51.8</v>
      </c>
      <c r="B739" s="48" t="b">
        <v>1</v>
      </c>
      <c r="U739" s="37"/>
      <c r="V739" s="37"/>
      <c r="W739" s="9"/>
      <c r="X739" s="8"/>
      <c r="Y739" s="8"/>
      <c r="Z739" s="8"/>
      <c r="AA739" s="8"/>
      <c r="AB739" s="8"/>
      <c r="AC739" s="8"/>
      <c r="AD739" s="8"/>
      <c r="AE739" s="8"/>
      <c r="AG739" s="37"/>
      <c r="AH739" s="37"/>
      <c r="AI739" s="9"/>
      <c r="AJ739" s="8"/>
      <c r="AK739" s="8"/>
      <c r="AL739" s="8"/>
      <c r="AM739" s="8"/>
      <c r="AN739" s="8"/>
      <c r="AO739" s="8"/>
      <c r="AP739" s="8"/>
      <c r="AQ739" s="8"/>
      <c r="AS739" s="37"/>
      <c r="AT739" s="37"/>
      <c r="AU739" s="9"/>
      <c r="AV739" s="8"/>
      <c r="AW739" s="8"/>
      <c r="AX739" s="8"/>
      <c r="AY739" s="8"/>
      <c r="AZ739" s="8"/>
      <c r="BA739" s="8"/>
      <c r="BB739" s="8"/>
      <c r="BC739" s="8"/>
    </row>
    <row r="740" spans="1:55" x14ac:dyDescent="0.25">
      <c r="A740" s="46">
        <v>51.3</v>
      </c>
      <c r="B740" s="48" t="b">
        <v>1</v>
      </c>
      <c r="U740" s="37"/>
      <c r="V740" s="37"/>
      <c r="W740" s="9"/>
      <c r="X740" s="8"/>
      <c r="Y740" s="8"/>
      <c r="Z740" s="8"/>
      <c r="AA740" s="8"/>
      <c r="AB740" s="8"/>
      <c r="AC740" s="8"/>
      <c r="AD740" s="8"/>
      <c r="AE740" s="8"/>
      <c r="AG740" s="37"/>
      <c r="AH740" s="37"/>
      <c r="AI740" s="9"/>
      <c r="AJ740" s="8"/>
      <c r="AK740" s="8"/>
      <c r="AL740" s="8"/>
      <c r="AM740" s="8"/>
      <c r="AN740" s="8"/>
      <c r="AO740" s="8"/>
      <c r="AP740" s="8"/>
      <c r="AQ740" s="8"/>
      <c r="AS740" s="37"/>
      <c r="AT740" s="37"/>
      <c r="AU740" s="9"/>
      <c r="AV740" s="8"/>
      <c r="AW740" s="8"/>
      <c r="AX740" s="8"/>
      <c r="AY740" s="8"/>
      <c r="AZ740" s="8"/>
      <c r="BA740" s="8"/>
      <c r="BB740" s="8"/>
      <c r="BC740" s="8"/>
    </row>
    <row r="741" spans="1:55" x14ac:dyDescent="0.25">
      <c r="A741" s="46">
        <v>86</v>
      </c>
      <c r="B741" s="48" t="b">
        <v>1</v>
      </c>
      <c r="U741" s="37"/>
      <c r="V741" s="37"/>
      <c r="W741" s="9"/>
      <c r="X741" s="8"/>
      <c r="Y741" s="8"/>
      <c r="Z741" s="8"/>
      <c r="AA741" s="8"/>
      <c r="AB741" s="8"/>
      <c r="AC741" s="8"/>
      <c r="AD741" s="8"/>
      <c r="AE741" s="8"/>
      <c r="AG741" s="37"/>
      <c r="AH741" s="37"/>
      <c r="AI741" s="9"/>
      <c r="AJ741" s="8"/>
      <c r="AK741" s="8"/>
      <c r="AL741" s="8"/>
      <c r="AM741" s="8"/>
      <c r="AN741" s="8"/>
      <c r="AO741" s="8"/>
      <c r="AP741" s="8"/>
      <c r="AQ741" s="8"/>
      <c r="AS741" s="37"/>
      <c r="AT741" s="37"/>
      <c r="AU741" s="9"/>
      <c r="AV741" s="8"/>
      <c r="AW741" s="8"/>
      <c r="AX741" s="8"/>
      <c r="AY741" s="8"/>
      <c r="AZ741" s="8"/>
      <c r="BA741" s="8"/>
      <c r="BB741" s="8"/>
      <c r="BC741" s="8"/>
    </row>
    <row r="742" spans="1:55" x14ac:dyDescent="0.25">
      <c r="A742" s="46">
        <v>84</v>
      </c>
      <c r="B742" s="48" t="b">
        <v>1</v>
      </c>
      <c r="U742" s="37"/>
      <c r="V742" s="37"/>
      <c r="W742" s="9"/>
      <c r="X742" s="8"/>
      <c r="Y742" s="8"/>
      <c r="Z742" s="8"/>
      <c r="AA742" s="8"/>
      <c r="AB742" s="8"/>
      <c r="AC742" s="8"/>
      <c r="AD742" s="8"/>
      <c r="AE742" s="8"/>
      <c r="AG742" s="37"/>
      <c r="AH742" s="37"/>
      <c r="AI742" s="9"/>
      <c r="AJ742" s="8"/>
      <c r="AK742" s="8"/>
      <c r="AL742" s="8"/>
      <c r="AM742" s="8"/>
      <c r="AN742" s="8"/>
      <c r="AO742" s="8"/>
      <c r="AP742" s="8"/>
      <c r="AQ742" s="8"/>
      <c r="AS742" s="37"/>
      <c r="AT742" s="37"/>
      <c r="AU742" s="9"/>
      <c r="AV742" s="8"/>
      <c r="AW742" s="8"/>
      <c r="AX742" s="8"/>
      <c r="AY742" s="8"/>
      <c r="AZ742" s="8"/>
      <c r="BA742" s="8"/>
      <c r="BB742" s="8"/>
      <c r="BC742" s="8"/>
    </row>
    <row r="743" spans="1:55" x14ac:dyDescent="0.25">
      <c r="A743" s="46">
        <v>81</v>
      </c>
      <c r="B743" s="48" t="b">
        <v>1</v>
      </c>
      <c r="U743" s="37"/>
      <c r="V743" s="37"/>
      <c r="W743" s="9"/>
      <c r="X743" s="8"/>
      <c r="Y743" s="8"/>
      <c r="Z743" s="8"/>
      <c r="AA743" s="8"/>
      <c r="AB743" s="8"/>
      <c r="AC743" s="8"/>
      <c r="AD743" s="8"/>
      <c r="AE743" s="8"/>
      <c r="AG743" s="37"/>
      <c r="AH743" s="37"/>
      <c r="AI743" s="9"/>
      <c r="AJ743" s="8"/>
      <c r="AK743" s="8"/>
      <c r="AL743" s="8"/>
      <c r="AM743" s="8"/>
      <c r="AN743" s="8"/>
      <c r="AO743" s="8"/>
      <c r="AP743" s="8"/>
      <c r="AQ743" s="8"/>
      <c r="AS743" s="37"/>
      <c r="AT743" s="37"/>
      <c r="AU743" s="9"/>
      <c r="AV743" s="8"/>
      <c r="AW743" s="8"/>
      <c r="AX743" s="8"/>
      <c r="AY743" s="8"/>
      <c r="AZ743" s="8"/>
      <c r="BA743" s="8"/>
      <c r="BB743" s="8"/>
      <c r="BC743" s="8"/>
    </row>
    <row r="744" spans="1:55" x14ac:dyDescent="0.25">
      <c r="A744" s="46">
        <v>80</v>
      </c>
      <c r="B744" s="48" t="b">
        <v>1</v>
      </c>
      <c r="U744" s="37"/>
      <c r="V744" s="37"/>
      <c r="W744" s="9"/>
      <c r="X744" s="8"/>
      <c r="Y744" s="8"/>
      <c r="Z744" s="8"/>
      <c r="AA744" s="8"/>
      <c r="AB744" s="8"/>
      <c r="AC744" s="8"/>
      <c r="AD744" s="8"/>
      <c r="AE744" s="8"/>
      <c r="AG744" s="37"/>
      <c r="AH744" s="37"/>
      <c r="AI744" s="9"/>
      <c r="AJ744" s="8"/>
      <c r="AK744" s="8"/>
      <c r="AL744" s="8"/>
      <c r="AM744" s="8"/>
      <c r="AN744" s="8"/>
      <c r="AO744" s="8"/>
      <c r="AP744" s="8"/>
      <c r="AQ744" s="8"/>
      <c r="AS744" s="37"/>
      <c r="AT744" s="37"/>
      <c r="AU744" s="9"/>
      <c r="AV744" s="8"/>
      <c r="AW744" s="8"/>
      <c r="AX744" s="8"/>
      <c r="AY744" s="8"/>
      <c r="AZ744" s="8"/>
      <c r="BA744" s="8"/>
      <c r="BB744" s="8"/>
      <c r="BC744" s="8"/>
    </row>
    <row r="745" spans="1:55" x14ac:dyDescent="0.25">
      <c r="A745" s="46">
        <v>79.7</v>
      </c>
      <c r="B745" s="48" t="b">
        <v>1</v>
      </c>
      <c r="U745" s="37"/>
      <c r="V745" s="37"/>
      <c r="W745" s="9"/>
      <c r="X745" s="8"/>
      <c r="Y745" s="8"/>
      <c r="Z745" s="8"/>
      <c r="AA745" s="8"/>
      <c r="AB745" s="8"/>
      <c r="AC745" s="8"/>
      <c r="AD745" s="8"/>
      <c r="AE745" s="8"/>
      <c r="AG745" s="37"/>
      <c r="AH745" s="37"/>
      <c r="AI745" s="9"/>
      <c r="AJ745" s="8"/>
      <c r="AK745" s="8"/>
      <c r="AL745" s="8"/>
      <c r="AM745" s="8"/>
      <c r="AN745" s="8"/>
      <c r="AO745" s="8"/>
      <c r="AP745" s="8"/>
      <c r="AQ745" s="8"/>
      <c r="AS745" s="37"/>
      <c r="AT745" s="37"/>
      <c r="AU745" s="9"/>
      <c r="AV745" s="8"/>
      <c r="AW745" s="8"/>
      <c r="AX745" s="8"/>
      <c r="AY745" s="8"/>
      <c r="AZ745" s="8"/>
      <c r="BA745" s="8"/>
      <c r="BB745" s="8"/>
      <c r="BC745" s="8"/>
    </row>
    <row r="746" spans="1:55" x14ac:dyDescent="0.25">
      <c r="A746" s="46">
        <v>79.2</v>
      </c>
      <c r="B746" s="48" t="b">
        <v>1</v>
      </c>
      <c r="U746" s="37"/>
      <c r="V746" s="37"/>
      <c r="W746" s="9"/>
      <c r="X746" s="8"/>
      <c r="Y746" s="8"/>
      <c r="Z746" s="8"/>
      <c r="AA746" s="8"/>
      <c r="AB746" s="8"/>
      <c r="AC746" s="8"/>
      <c r="AD746" s="8"/>
      <c r="AE746" s="8"/>
      <c r="AG746" s="37"/>
      <c r="AH746" s="37"/>
      <c r="AI746" s="9"/>
      <c r="AJ746" s="8"/>
      <c r="AK746" s="8"/>
      <c r="AL746" s="8"/>
      <c r="AM746" s="8"/>
      <c r="AN746" s="8"/>
      <c r="AO746" s="8"/>
      <c r="AP746" s="8"/>
      <c r="AQ746" s="8"/>
      <c r="AS746" s="37"/>
      <c r="AT746" s="37"/>
      <c r="AU746" s="9"/>
      <c r="AV746" s="8"/>
      <c r="AW746" s="8"/>
      <c r="AX746" s="8"/>
      <c r="AY746" s="8"/>
      <c r="AZ746" s="8"/>
      <c r="BA746" s="8"/>
      <c r="BB746" s="8"/>
      <c r="BC746" s="8"/>
    </row>
    <row r="747" spans="1:55" x14ac:dyDescent="0.25">
      <c r="A747" s="46">
        <v>78.900000000000006</v>
      </c>
      <c r="B747" s="48" t="b">
        <v>1</v>
      </c>
      <c r="U747" s="37"/>
      <c r="V747" s="37"/>
      <c r="W747" s="9"/>
      <c r="X747" s="8"/>
      <c r="Y747" s="8"/>
      <c r="Z747" s="8"/>
      <c r="AA747" s="8"/>
      <c r="AB747" s="8"/>
      <c r="AC747" s="8"/>
      <c r="AD747" s="8"/>
      <c r="AE747" s="8"/>
      <c r="AG747" s="37"/>
      <c r="AH747" s="37"/>
      <c r="AI747" s="9"/>
      <c r="AJ747" s="8"/>
      <c r="AK747" s="8"/>
      <c r="AL747" s="8"/>
      <c r="AM747" s="8"/>
      <c r="AN747" s="8"/>
      <c r="AO747" s="8"/>
      <c r="AP747" s="8"/>
      <c r="AQ747" s="8"/>
      <c r="AS747" s="37"/>
      <c r="AT747" s="37"/>
      <c r="AU747" s="9"/>
      <c r="AV747" s="8"/>
      <c r="AW747" s="8"/>
      <c r="AX747" s="8"/>
      <c r="AY747" s="8"/>
      <c r="AZ747" s="8"/>
      <c r="BA747" s="8"/>
      <c r="BB747" s="8"/>
      <c r="BC747" s="8"/>
    </row>
    <row r="748" spans="1:55" x14ac:dyDescent="0.25">
      <c r="A748" s="46">
        <v>78.8</v>
      </c>
      <c r="B748" s="48" t="b">
        <v>1</v>
      </c>
      <c r="U748" s="37"/>
      <c r="V748" s="37"/>
      <c r="W748" s="9"/>
      <c r="X748" s="8"/>
      <c r="Y748" s="8"/>
      <c r="Z748" s="8"/>
      <c r="AA748" s="8"/>
      <c r="AB748" s="8"/>
      <c r="AC748" s="8"/>
      <c r="AD748" s="8"/>
      <c r="AE748" s="8"/>
      <c r="AG748" s="37"/>
      <c r="AH748" s="37"/>
      <c r="AI748" s="9"/>
      <c r="AJ748" s="8"/>
      <c r="AK748" s="8"/>
      <c r="AL748" s="8"/>
      <c r="AM748" s="8"/>
      <c r="AN748" s="8"/>
      <c r="AO748" s="8"/>
      <c r="AP748" s="8"/>
      <c r="AQ748" s="8"/>
      <c r="AS748" s="37"/>
      <c r="AT748" s="37"/>
      <c r="AU748" s="9"/>
      <c r="AV748" s="8"/>
      <c r="AW748" s="8"/>
      <c r="AX748" s="8"/>
      <c r="AY748" s="8"/>
      <c r="AZ748" s="8"/>
      <c r="BA748" s="8"/>
      <c r="BB748" s="8"/>
      <c r="BC748" s="8"/>
    </row>
    <row r="749" spans="1:55" x14ac:dyDescent="0.25">
      <c r="A749" s="46">
        <v>78.400000000000006</v>
      </c>
      <c r="B749" s="48" t="b">
        <v>1</v>
      </c>
      <c r="U749" s="37"/>
      <c r="V749" s="37"/>
      <c r="W749" s="9"/>
      <c r="X749" s="8"/>
      <c r="Y749" s="8"/>
      <c r="Z749" s="8"/>
      <c r="AA749" s="8"/>
      <c r="AB749" s="8"/>
      <c r="AC749" s="8"/>
      <c r="AD749" s="8"/>
      <c r="AE749" s="8"/>
      <c r="AG749" s="37"/>
      <c r="AH749" s="37"/>
      <c r="AI749" s="9"/>
      <c r="AJ749" s="8"/>
      <c r="AK749" s="8"/>
      <c r="AL749" s="8"/>
      <c r="AM749" s="8"/>
      <c r="AN749" s="8"/>
      <c r="AO749" s="8"/>
      <c r="AP749" s="8"/>
      <c r="AQ749" s="8"/>
      <c r="AS749" s="37"/>
      <c r="AT749" s="37"/>
      <c r="AU749" s="9"/>
      <c r="AV749" s="8"/>
      <c r="AW749" s="8"/>
      <c r="AX749" s="8"/>
      <c r="AY749" s="8"/>
      <c r="AZ749" s="8"/>
      <c r="BA749" s="8"/>
      <c r="BB749" s="8"/>
      <c r="BC749" s="8"/>
    </row>
    <row r="750" spans="1:55" x14ac:dyDescent="0.25">
      <c r="A750" s="46">
        <v>78.099999999999994</v>
      </c>
      <c r="B750" s="48" t="b">
        <v>1</v>
      </c>
      <c r="U750" s="37"/>
      <c r="V750" s="37"/>
      <c r="W750" s="9"/>
      <c r="X750" s="8"/>
      <c r="Y750" s="8"/>
      <c r="Z750" s="8"/>
      <c r="AA750" s="8"/>
      <c r="AB750" s="8"/>
      <c r="AC750" s="8"/>
      <c r="AD750" s="8"/>
      <c r="AE750" s="8"/>
      <c r="AG750" s="37"/>
      <c r="AH750" s="37"/>
      <c r="AI750" s="9"/>
      <c r="AJ750" s="8"/>
      <c r="AK750" s="8"/>
      <c r="AL750" s="8"/>
      <c r="AM750" s="8"/>
      <c r="AN750" s="8"/>
      <c r="AO750" s="8"/>
      <c r="AP750" s="8"/>
      <c r="AQ750" s="8"/>
      <c r="AS750" s="37"/>
      <c r="AT750" s="37"/>
      <c r="AU750" s="9"/>
      <c r="AV750" s="8"/>
      <c r="AW750" s="8"/>
      <c r="AX750" s="8"/>
      <c r="AY750" s="8"/>
      <c r="AZ750" s="8"/>
      <c r="BA750" s="8"/>
      <c r="BB750" s="8"/>
      <c r="BC750" s="8"/>
    </row>
    <row r="751" spans="1:55" x14ac:dyDescent="0.25">
      <c r="A751" s="46">
        <v>78.099999999999994</v>
      </c>
      <c r="B751" s="48" t="b">
        <v>1</v>
      </c>
      <c r="U751" s="37"/>
      <c r="V751" s="37"/>
      <c r="W751" s="9"/>
      <c r="X751" s="8"/>
      <c r="Y751" s="8"/>
      <c r="Z751" s="8"/>
      <c r="AA751" s="8"/>
      <c r="AB751" s="8"/>
      <c r="AC751" s="8"/>
      <c r="AD751" s="8"/>
      <c r="AE751" s="8"/>
      <c r="AG751" s="37"/>
      <c r="AH751" s="37"/>
      <c r="AI751" s="9"/>
      <c r="AJ751" s="8"/>
      <c r="AK751" s="8"/>
      <c r="AL751" s="8"/>
      <c r="AM751" s="8"/>
      <c r="AN751" s="8"/>
      <c r="AO751" s="8"/>
      <c r="AP751" s="8"/>
      <c r="AQ751" s="8"/>
      <c r="AS751" s="37"/>
      <c r="AT751" s="37"/>
      <c r="AU751" s="9"/>
      <c r="AV751" s="8"/>
      <c r="AW751" s="8"/>
      <c r="AX751" s="8"/>
      <c r="AY751" s="8"/>
      <c r="AZ751" s="8"/>
      <c r="BA751" s="8"/>
      <c r="BB751" s="8"/>
      <c r="BC751" s="8"/>
    </row>
    <row r="752" spans="1:55" x14ac:dyDescent="0.25">
      <c r="A752" s="46">
        <v>77.7</v>
      </c>
      <c r="B752" s="48" t="b">
        <v>1</v>
      </c>
      <c r="U752" s="37"/>
      <c r="V752" s="37"/>
      <c r="W752" s="9"/>
      <c r="X752" s="8"/>
      <c r="Y752" s="8"/>
      <c r="Z752" s="8"/>
      <c r="AA752" s="8"/>
      <c r="AB752" s="8"/>
      <c r="AC752" s="8"/>
      <c r="AD752" s="8"/>
      <c r="AE752" s="8"/>
      <c r="AG752" s="37"/>
      <c r="AH752" s="37"/>
      <c r="AI752" s="9"/>
      <c r="AJ752" s="8"/>
      <c r="AK752" s="8"/>
      <c r="AL752" s="8"/>
      <c r="AM752" s="8"/>
      <c r="AN752" s="8"/>
      <c r="AO752" s="8"/>
      <c r="AP752" s="8"/>
      <c r="AQ752" s="8"/>
      <c r="AS752" s="37"/>
      <c r="AT752" s="37"/>
      <c r="AU752" s="9"/>
      <c r="AV752" s="8"/>
      <c r="AW752" s="8"/>
      <c r="AX752" s="8"/>
      <c r="AY752" s="8"/>
      <c r="AZ752" s="8"/>
      <c r="BA752" s="8"/>
      <c r="BB752" s="8"/>
      <c r="BC752" s="8"/>
    </row>
    <row r="753" spans="1:55" x14ac:dyDescent="0.25">
      <c r="A753" s="46">
        <v>77.3</v>
      </c>
      <c r="B753" s="48" t="b">
        <v>1</v>
      </c>
      <c r="U753" s="37"/>
      <c r="V753" s="37"/>
      <c r="W753" s="9"/>
      <c r="X753" s="8"/>
      <c r="Y753" s="8"/>
      <c r="Z753" s="8"/>
      <c r="AA753" s="8"/>
      <c r="AB753" s="8"/>
      <c r="AC753" s="8"/>
      <c r="AD753" s="8"/>
      <c r="AE753" s="8"/>
      <c r="AG753" s="37"/>
      <c r="AH753" s="37"/>
      <c r="AI753" s="9"/>
      <c r="AJ753" s="8"/>
      <c r="AK753" s="8"/>
      <c r="AL753" s="8"/>
      <c r="AM753" s="8"/>
      <c r="AN753" s="8"/>
      <c r="AO753" s="8"/>
      <c r="AP753" s="8"/>
      <c r="AQ753" s="8"/>
      <c r="AS753" s="37"/>
      <c r="AT753" s="37"/>
      <c r="AU753" s="9"/>
      <c r="AV753" s="8"/>
      <c r="AW753" s="8"/>
      <c r="AX753" s="8"/>
      <c r="AY753" s="8"/>
      <c r="AZ753" s="8"/>
      <c r="BA753" s="8"/>
      <c r="BB753" s="8"/>
      <c r="BC753" s="8"/>
    </row>
    <row r="754" spans="1:55" x14ac:dyDescent="0.25">
      <c r="A754" s="46">
        <v>77</v>
      </c>
      <c r="B754" s="48" t="b">
        <v>1</v>
      </c>
      <c r="U754" s="37"/>
      <c r="V754" s="37"/>
      <c r="W754" s="9"/>
      <c r="X754" s="8"/>
      <c r="Y754" s="8"/>
      <c r="Z754" s="8"/>
      <c r="AA754" s="8"/>
      <c r="AB754" s="8"/>
      <c r="AC754" s="8"/>
      <c r="AD754" s="8"/>
      <c r="AE754" s="8"/>
      <c r="AG754" s="37"/>
      <c r="AH754" s="37"/>
      <c r="AI754" s="9"/>
      <c r="AJ754" s="8"/>
      <c r="AK754" s="8"/>
      <c r="AL754" s="8"/>
      <c r="AM754" s="8"/>
      <c r="AN754" s="8"/>
      <c r="AO754" s="8"/>
      <c r="AP754" s="8"/>
      <c r="AQ754" s="8"/>
      <c r="AS754" s="37"/>
      <c r="AT754" s="37"/>
      <c r="AU754" s="9"/>
      <c r="AV754" s="8"/>
      <c r="AW754" s="8"/>
      <c r="AX754" s="8"/>
      <c r="AY754" s="8"/>
      <c r="AZ754" s="8"/>
      <c r="BA754" s="8"/>
      <c r="BB754" s="8"/>
      <c r="BC754" s="8"/>
    </row>
    <row r="755" spans="1:55" x14ac:dyDescent="0.25">
      <c r="A755" s="46">
        <v>77</v>
      </c>
      <c r="B755" s="48" t="b">
        <v>1</v>
      </c>
      <c r="U755" s="37"/>
      <c r="V755" s="37"/>
      <c r="W755" s="9"/>
      <c r="X755" s="8"/>
      <c r="Y755" s="8"/>
      <c r="Z755" s="8"/>
      <c r="AA755" s="8"/>
      <c r="AB755" s="8"/>
      <c r="AC755" s="8"/>
      <c r="AD755" s="8"/>
      <c r="AE755" s="8"/>
      <c r="AG755" s="37"/>
      <c r="AH755" s="37"/>
      <c r="AI755" s="9"/>
      <c r="AJ755" s="8"/>
      <c r="AK755" s="8"/>
      <c r="AL755" s="8"/>
      <c r="AM755" s="8"/>
      <c r="AN755" s="8"/>
      <c r="AO755" s="8"/>
      <c r="AP755" s="8"/>
      <c r="AQ755" s="8"/>
      <c r="AS755" s="37"/>
      <c r="AT755" s="37"/>
      <c r="AU755" s="9"/>
      <c r="AV755" s="8"/>
      <c r="AW755" s="8"/>
      <c r="AX755" s="8"/>
      <c r="AY755" s="8"/>
      <c r="AZ755" s="8"/>
      <c r="BA755" s="8"/>
      <c r="BB755" s="8"/>
      <c r="BC755" s="8"/>
    </row>
    <row r="756" spans="1:55" x14ac:dyDescent="0.25">
      <c r="A756" s="46">
        <v>76.900000000000006</v>
      </c>
      <c r="B756" s="48" t="b">
        <v>1</v>
      </c>
      <c r="U756" s="37"/>
      <c r="V756" s="37"/>
      <c r="W756" s="9"/>
      <c r="X756" s="8"/>
      <c r="Y756" s="8"/>
      <c r="Z756" s="8"/>
      <c r="AA756" s="8"/>
      <c r="AB756" s="8"/>
      <c r="AC756" s="8"/>
      <c r="AD756" s="8"/>
      <c r="AE756" s="8"/>
      <c r="AG756" s="37"/>
      <c r="AH756" s="37"/>
      <c r="AI756" s="9"/>
      <c r="AJ756" s="8"/>
      <c r="AK756" s="8"/>
      <c r="AL756" s="8"/>
      <c r="AM756" s="8"/>
      <c r="AN756" s="8"/>
      <c r="AO756" s="8"/>
      <c r="AP756" s="8"/>
      <c r="AQ756" s="8"/>
      <c r="AS756" s="37"/>
      <c r="AT756" s="37"/>
      <c r="AU756" s="9"/>
      <c r="AV756" s="8"/>
      <c r="AW756" s="8"/>
      <c r="AX756" s="8"/>
      <c r="AY756" s="8"/>
      <c r="AZ756" s="8"/>
      <c r="BA756" s="8"/>
      <c r="BB756" s="8"/>
      <c r="BC756" s="8"/>
    </row>
    <row r="757" spans="1:55" x14ac:dyDescent="0.25">
      <c r="A757" s="46">
        <v>63.5</v>
      </c>
      <c r="B757" s="48" t="b">
        <v>1</v>
      </c>
      <c r="U757" s="37"/>
      <c r="V757" s="37"/>
      <c r="W757" s="9"/>
      <c r="X757" s="8"/>
      <c r="Y757" s="8"/>
      <c r="Z757" s="8"/>
      <c r="AA757" s="8"/>
      <c r="AB757" s="8"/>
      <c r="AC757" s="8"/>
      <c r="AD757" s="8"/>
      <c r="AE757" s="8"/>
      <c r="AG757" s="37"/>
      <c r="AH757" s="37"/>
      <c r="AI757" s="9"/>
      <c r="AJ757" s="8"/>
      <c r="AK757" s="8"/>
      <c r="AL757" s="8"/>
      <c r="AM757" s="8"/>
      <c r="AN757" s="8"/>
      <c r="AO757" s="8"/>
      <c r="AP757" s="8"/>
      <c r="AQ757" s="8"/>
      <c r="AS757" s="37"/>
      <c r="AT757" s="37"/>
      <c r="AU757" s="9"/>
      <c r="AV757" s="8"/>
      <c r="AW757" s="8"/>
      <c r="AX757" s="8"/>
      <c r="AY757" s="8"/>
      <c r="AZ757" s="8"/>
      <c r="BA757" s="8"/>
      <c r="BB757" s="8"/>
      <c r="BC757" s="8"/>
    </row>
    <row r="758" spans="1:55" x14ac:dyDescent="0.25">
      <c r="A758" s="46">
        <v>63</v>
      </c>
      <c r="B758" s="48" t="b">
        <v>1</v>
      </c>
      <c r="U758" s="37"/>
      <c r="V758" s="37"/>
      <c r="W758" s="9"/>
      <c r="X758" s="8"/>
      <c r="Y758" s="8"/>
      <c r="Z758" s="8"/>
      <c r="AA758" s="8"/>
      <c r="AB758" s="8"/>
      <c r="AC758" s="8"/>
      <c r="AD758" s="8"/>
      <c r="AE758" s="8"/>
      <c r="AG758" s="37"/>
      <c r="AH758" s="37"/>
      <c r="AI758" s="9"/>
      <c r="AJ758" s="8"/>
      <c r="AK758" s="8"/>
      <c r="AL758" s="8"/>
      <c r="AM758" s="8"/>
      <c r="AN758" s="8"/>
      <c r="AO758" s="8"/>
      <c r="AP758" s="8"/>
      <c r="AQ758" s="8"/>
      <c r="AS758" s="37"/>
      <c r="AT758" s="37"/>
      <c r="AU758" s="9"/>
      <c r="AV758" s="8"/>
      <c r="AW758" s="8"/>
      <c r="AX758" s="8"/>
      <c r="AY758" s="8"/>
      <c r="AZ758" s="8"/>
      <c r="BA758" s="8"/>
      <c r="BB758" s="8"/>
      <c r="BC758" s="8"/>
    </row>
    <row r="759" spans="1:55" x14ac:dyDescent="0.25">
      <c r="A759" s="46">
        <v>62.7</v>
      </c>
      <c r="B759" s="48" t="b">
        <v>1</v>
      </c>
      <c r="U759" s="37"/>
      <c r="V759" s="37"/>
      <c r="W759" s="9"/>
      <c r="X759" s="8"/>
      <c r="Y759" s="8"/>
      <c r="Z759" s="8"/>
      <c r="AA759" s="8"/>
      <c r="AB759" s="8"/>
      <c r="AC759" s="8"/>
      <c r="AD759" s="8"/>
      <c r="AE759" s="8"/>
      <c r="AG759" s="37"/>
      <c r="AH759" s="37"/>
      <c r="AI759" s="9"/>
      <c r="AJ759" s="8"/>
      <c r="AK759" s="8"/>
      <c r="AL759" s="8"/>
      <c r="AM759" s="8"/>
      <c r="AN759" s="8"/>
      <c r="AO759" s="8"/>
      <c r="AP759" s="8"/>
      <c r="AQ759" s="8"/>
      <c r="AS759" s="37"/>
      <c r="AT759" s="37"/>
      <c r="AU759" s="9"/>
      <c r="AV759" s="8"/>
      <c r="AW759" s="8"/>
      <c r="AX759" s="8"/>
      <c r="AY759" s="8"/>
      <c r="AZ759" s="8"/>
      <c r="BA759" s="8"/>
      <c r="BB759" s="8"/>
      <c r="BC759" s="8"/>
    </row>
    <row r="760" spans="1:55" x14ac:dyDescent="0.25">
      <c r="A760" s="46">
        <v>62.2</v>
      </c>
      <c r="B760" s="48" t="b">
        <v>1</v>
      </c>
      <c r="U760" s="37"/>
      <c r="V760" s="37"/>
      <c r="W760" s="9"/>
      <c r="X760" s="8"/>
      <c r="Y760" s="8"/>
      <c r="Z760" s="8"/>
      <c r="AA760" s="8"/>
      <c r="AB760" s="8"/>
      <c r="AC760" s="8"/>
      <c r="AD760" s="8"/>
      <c r="AE760" s="8"/>
      <c r="AG760" s="37"/>
      <c r="AH760" s="37"/>
      <c r="AI760" s="9"/>
      <c r="AJ760" s="8"/>
      <c r="AK760" s="8"/>
      <c r="AL760" s="8"/>
      <c r="AM760" s="8"/>
      <c r="AN760" s="8"/>
      <c r="AO760" s="8"/>
      <c r="AP760" s="8"/>
      <c r="AQ760" s="8"/>
      <c r="AS760" s="37"/>
      <c r="AT760" s="37"/>
      <c r="AU760" s="9"/>
      <c r="AV760" s="8"/>
      <c r="AW760" s="8"/>
      <c r="AX760" s="8"/>
      <c r="AY760" s="8"/>
      <c r="AZ760" s="8"/>
      <c r="BA760" s="8"/>
      <c r="BB760" s="8"/>
      <c r="BC760" s="8"/>
    </row>
    <row r="761" spans="1:55" x14ac:dyDescent="0.25">
      <c r="A761" s="46">
        <v>61.8</v>
      </c>
      <c r="B761" s="48" t="b">
        <v>1</v>
      </c>
      <c r="U761" s="37"/>
      <c r="V761" s="37"/>
      <c r="W761" s="9"/>
      <c r="X761" s="8"/>
      <c r="Y761" s="8"/>
      <c r="Z761" s="8"/>
      <c r="AA761" s="8"/>
      <c r="AB761" s="8"/>
      <c r="AC761" s="8"/>
      <c r="AD761" s="8"/>
      <c r="AE761" s="8"/>
      <c r="AG761" s="37"/>
      <c r="AH761" s="37"/>
      <c r="AI761" s="9"/>
      <c r="AJ761" s="8"/>
      <c r="AK761" s="8"/>
      <c r="AL761" s="8"/>
      <c r="AM761" s="8"/>
      <c r="AN761" s="8"/>
      <c r="AO761" s="8"/>
      <c r="AP761" s="8"/>
      <c r="AQ761" s="8"/>
      <c r="AS761" s="37"/>
      <c r="AT761" s="37"/>
      <c r="AU761" s="9"/>
      <c r="AV761" s="8"/>
      <c r="AW761" s="8"/>
      <c r="AX761" s="8"/>
      <c r="AY761" s="8"/>
      <c r="AZ761" s="8"/>
      <c r="BA761" s="8"/>
      <c r="BB761" s="8"/>
      <c r="BC761" s="8"/>
    </row>
    <row r="762" spans="1:55" x14ac:dyDescent="0.25">
      <c r="A762" s="46">
        <v>61.3</v>
      </c>
      <c r="B762" s="48" t="b">
        <v>1</v>
      </c>
      <c r="U762" s="37"/>
      <c r="V762" s="37"/>
      <c r="W762" s="9"/>
      <c r="X762" s="8"/>
      <c r="Y762" s="8"/>
      <c r="Z762" s="8"/>
      <c r="AA762" s="8"/>
      <c r="AB762" s="8"/>
      <c r="AC762" s="8"/>
      <c r="AD762" s="8"/>
      <c r="AE762" s="8"/>
      <c r="AG762" s="37"/>
      <c r="AH762" s="37"/>
      <c r="AI762" s="9"/>
      <c r="AJ762" s="8"/>
      <c r="AK762" s="8"/>
      <c r="AL762" s="8"/>
      <c r="AM762" s="8"/>
      <c r="AN762" s="8"/>
      <c r="AO762" s="8"/>
      <c r="AP762" s="8"/>
      <c r="AQ762" s="8"/>
      <c r="AS762" s="37"/>
      <c r="AT762" s="37"/>
      <c r="AU762" s="9"/>
      <c r="AV762" s="8"/>
      <c r="AW762" s="8"/>
      <c r="AX762" s="8"/>
      <c r="AY762" s="8"/>
      <c r="AZ762" s="8"/>
      <c r="BA762" s="8"/>
      <c r="BB762" s="8"/>
      <c r="BC762" s="8"/>
    </row>
    <row r="763" spans="1:55" x14ac:dyDescent="0.25">
      <c r="A763" s="46">
        <v>69</v>
      </c>
      <c r="B763" s="48" t="b">
        <v>1</v>
      </c>
      <c r="U763" s="37"/>
      <c r="V763" s="37"/>
      <c r="W763" s="9"/>
      <c r="X763" s="8"/>
      <c r="Y763" s="8"/>
      <c r="Z763" s="8"/>
      <c r="AA763" s="8"/>
      <c r="AB763" s="8"/>
      <c r="AC763" s="8"/>
      <c r="AD763" s="8"/>
      <c r="AE763" s="8"/>
      <c r="AG763" s="37"/>
      <c r="AH763" s="37"/>
      <c r="AI763" s="9"/>
      <c r="AJ763" s="8"/>
      <c r="AK763" s="8"/>
      <c r="AL763" s="8"/>
      <c r="AM763" s="8"/>
      <c r="AN763" s="8"/>
      <c r="AO763" s="8"/>
      <c r="AP763" s="8"/>
      <c r="AQ763" s="8"/>
      <c r="AS763" s="37"/>
      <c r="AT763" s="37"/>
      <c r="AU763" s="9"/>
      <c r="AV763" s="8"/>
      <c r="AW763" s="8"/>
      <c r="AX763" s="8"/>
      <c r="AY763" s="8"/>
      <c r="AZ763" s="8"/>
      <c r="BA763" s="8"/>
      <c r="BB763" s="8"/>
      <c r="BC763" s="8"/>
    </row>
    <row r="764" spans="1:55" x14ac:dyDescent="0.25">
      <c r="A764" s="46">
        <v>62</v>
      </c>
      <c r="B764" s="48" t="b">
        <v>1</v>
      </c>
      <c r="U764" s="37"/>
      <c r="V764" s="37"/>
      <c r="W764" s="9"/>
      <c r="X764" s="8"/>
      <c r="Y764" s="8"/>
      <c r="Z764" s="8"/>
      <c r="AA764" s="8"/>
      <c r="AB764" s="8"/>
      <c r="AC764" s="8"/>
      <c r="AD764" s="8"/>
      <c r="AE764" s="8"/>
      <c r="AG764" s="37"/>
      <c r="AH764" s="37"/>
      <c r="AI764" s="9"/>
      <c r="AJ764" s="8"/>
      <c r="AK764" s="8"/>
      <c r="AL764" s="8"/>
      <c r="AM764" s="8"/>
      <c r="AN764" s="8"/>
      <c r="AO764" s="8"/>
      <c r="AP764" s="8"/>
      <c r="AQ764" s="8"/>
      <c r="AS764" s="37"/>
      <c r="AT764" s="37"/>
      <c r="AU764" s="9"/>
      <c r="AV764" s="8"/>
      <c r="AW764" s="8"/>
      <c r="AX764" s="8"/>
      <c r="AY764" s="8"/>
      <c r="AZ764" s="8"/>
      <c r="BA764" s="8"/>
      <c r="BB764" s="8"/>
      <c r="BC764" s="8"/>
    </row>
    <row r="765" spans="1:55" x14ac:dyDescent="0.25">
      <c r="A765" s="46">
        <v>59.8</v>
      </c>
      <c r="B765" s="48" t="b">
        <v>1</v>
      </c>
      <c r="U765" s="37"/>
      <c r="V765" s="37"/>
      <c r="W765" s="9"/>
      <c r="X765" s="8"/>
      <c r="Y765" s="8"/>
      <c r="Z765" s="8"/>
      <c r="AA765" s="8"/>
      <c r="AB765" s="8"/>
      <c r="AC765" s="8"/>
      <c r="AD765" s="8"/>
      <c r="AE765" s="8"/>
      <c r="AG765" s="37"/>
      <c r="AH765" s="37"/>
      <c r="AI765" s="9"/>
      <c r="AJ765" s="8"/>
      <c r="AK765" s="8"/>
      <c r="AL765" s="8"/>
      <c r="AM765" s="8"/>
      <c r="AN765" s="8"/>
      <c r="AO765" s="8"/>
      <c r="AP765" s="8"/>
      <c r="AQ765" s="8"/>
      <c r="AS765" s="37"/>
      <c r="AT765" s="37"/>
      <c r="AU765" s="9"/>
      <c r="AV765" s="8"/>
      <c r="AW765" s="8"/>
      <c r="AX765" s="8"/>
      <c r="AY765" s="8"/>
      <c r="AZ765" s="8"/>
      <c r="BA765" s="8"/>
      <c r="BB765" s="8"/>
      <c r="BC765" s="8"/>
    </row>
    <row r="766" spans="1:55" x14ac:dyDescent="0.25">
      <c r="A766" s="46">
        <v>59.1</v>
      </c>
      <c r="B766" s="48" t="b">
        <v>1</v>
      </c>
      <c r="U766" s="37"/>
      <c r="V766" s="37"/>
      <c r="W766" s="9"/>
      <c r="X766" s="8"/>
      <c r="Y766" s="8"/>
      <c r="Z766" s="8"/>
      <c r="AA766" s="8"/>
      <c r="AB766" s="8"/>
      <c r="AC766" s="8"/>
      <c r="AD766" s="8"/>
      <c r="AE766" s="8"/>
      <c r="AG766" s="37"/>
      <c r="AH766" s="37"/>
      <c r="AI766" s="9"/>
      <c r="AJ766" s="8"/>
      <c r="AK766" s="8"/>
      <c r="AL766" s="8"/>
      <c r="AM766" s="8"/>
      <c r="AN766" s="8"/>
      <c r="AO766" s="8"/>
      <c r="AP766" s="8"/>
      <c r="AQ766" s="8"/>
      <c r="AS766" s="37"/>
      <c r="AT766" s="37"/>
      <c r="AU766" s="9"/>
      <c r="AV766" s="8"/>
      <c r="AW766" s="8"/>
      <c r="AX766" s="8"/>
      <c r="AY766" s="8"/>
      <c r="AZ766" s="8"/>
      <c r="BA766" s="8"/>
      <c r="BB766" s="8"/>
      <c r="BC766" s="8"/>
    </row>
    <row r="767" spans="1:55" x14ac:dyDescent="0.25">
      <c r="A767" s="46">
        <v>58.6</v>
      </c>
      <c r="B767" s="48" t="b">
        <v>1</v>
      </c>
      <c r="U767" s="37"/>
      <c r="V767" s="37"/>
      <c r="W767" s="9"/>
      <c r="X767" s="8"/>
      <c r="Y767" s="8"/>
      <c r="Z767" s="8"/>
      <c r="AA767" s="8"/>
      <c r="AB767" s="8"/>
      <c r="AC767" s="8"/>
      <c r="AD767" s="8"/>
      <c r="AE767" s="8"/>
      <c r="AG767" s="37"/>
      <c r="AH767" s="37"/>
      <c r="AI767" s="9"/>
      <c r="AJ767" s="8"/>
      <c r="AK767" s="8"/>
      <c r="AL767" s="8"/>
      <c r="AM767" s="8"/>
      <c r="AN767" s="8"/>
      <c r="AO767" s="8"/>
      <c r="AP767" s="8"/>
      <c r="AQ767" s="8"/>
      <c r="AS767" s="37"/>
      <c r="AT767" s="37"/>
      <c r="AU767" s="9"/>
      <c r="AV767" s="8"/>
      <c r="AW767" s="8"/>
      <c r="AX767" s="8"/>
      <c r="AY767" s="8"/>
      <c r="AZ767" s="8"/>
      <c r="BA767" s="8"/>
      <c r="BB767" s="8"/>
      <c r="BC767" s="8"/>
    </row>
    <row r="768" spans="1:55" x14ac:dyDescent="0.25">
      <c r="A768" s="46">
        <v>58.1</v>
      </c>
      <c r="B768" s="48" t="b">
        <v>1</v>
      </c>
      <c r="U768" s="37"/>
      <c r="V768" s="37"/>
      <c r="W768" s="9"/>
      <c r="X768" s="8"/>
      <c r="Y768" s="8"/>
      <c r="Z768" s="8"/>
      <c r="AA768" s="8"/>
      <c r="AB768" s="8"/>
      <c r="AC768" s="8"/>
      <c r="AD768" s="8"/>
      <c r="AE768" s="8"/>
      <c r="AG768" s="37"/>
      <c r="AH768" s="37"/>
      <c r="AI768" s="9"/>
      <c r="AJ768" s="8"/>
      <c r="AK768" s="8"/>
      <c r="AL768" s="8"/>
      <c r="AM768" s="8"/>
      <c r="AN768" s="8"/>
      <c r="AO768" s="8"/>
      <c r="AP768" s="8"/>
      <c r="AQ768" s="8"/>
      <c r="AS768" s="37"/>
      <c r="AT768" s="37"/>
      <c r="AU768" s="9"/>
      <c r="AV768" s="8"/>
      <c r="AW768" s="8"/>
      <c r="AX768" s="8"/>
      <c r="AY768" s="8"/>
      <c r="AZ768" s="8"/>
      <c r="BA768" s="8"/>
      <c r="BB768" s="8"/>
      <c r="BC768" s="8"/>
    </row>
    <row r="769" spans="1:55" x14ac:dyDescent="0.25">
      <c r="A769" s="46">
        <v>58</v>
      </c>
      <c r="B769" s="48" t="b">
        <v>1</v>
      </c>
      <c r="U769" s="37"/>
      <c r="V769" s="37"/>
      <c r="W769" s="9"/>
      <c r="X769" s="8"/>
      <c r="Y769" s="8"/>
      <c r="Z769" s="8"/>
      <c r="AA769" s="8"/>
      <c r="AB769" s="8"/>
      <c r="AC769" s="8"/>
      <c r="AD769" s="8"/>
      <c r="AE769" s="8"/>
      <c r="AG769" s="37"/>
      <c r="AH769" s="37"/>
      <c r="AI769" s="9"/>
      <c r="AJ769" s="8"/>
      <c r="AK769" s="8"/>
      <c r="AL769" s="8"/>
      <c r="AM769" s="8"/>
      <c r="AN769" s="8"/>
      <c r="AO769" s="8"/>
      <c r="AP769" s="8"/>
      <c r="AQ769" s="8"/>
      <c r="AS769" s="37"/>
      <c r="AT769" s="37"/>
      <c r="AU769" s="9"/>
      <c r="AV769" s="8"/>
      <c r="AW769" s="8"/>
      <c r="AX769" s="8"/>
      <c r="AY769" s="8"/>
      <c r="AZ769" s="8"/>
      <c r="BA769" s="8"/>
      <c r="BB769" s="8"/>
      <c r="BC769" s="8"/>
    </row>
    <row r="770" spans="1:55" x14ac:dyDescent="0.25">
      <c r="A770" s="46">
        <v>57.9</v>
      </c>
      <c r="B770" s="48" t="b">
        <v>1</v>
      </c>
      <c r="U770" s="37"/>
      <c r="V770" s="37"/>
      <c r="W770" s="9"/>
      <c r="X770" s="8"/>
      <c r="Y770" s="8"/>
      <c r="Z770" s="8"/>
      <c r="AA770" s="8"/>
      <c r="AB770" s="8"/>
      <c r="AC770" s="8"/>
      <c r="AD770" s="8"/>
      <c r="AE770" s="8"/>
      <c r="AG770" s="37"/>
      <c r="AH770" s="37"/>
      <c r="AI770" s="9"/>
      <c r="AJ770" s="8"/>
      <c r="AK770" s="8"/>
      <c r="AL770" s="8"/>
      <c r="AM770" s="8"/>
      <c r="AN770" s="8"/>
      <c r="AO770" s="8"/>
      <c r="AP770" s="8"/>
      <c r="AQ770" s="8"/>
      <c r="AS770" s="37"/>
      <c r="AT770" s="37"/>
      <c r="AU770" s="9"/>
      <c r="AV770" s="8"/>
      <c r="AW770" s="8"/>
      <c r="AX770" s="8"/>
      <c r="AY770" s="8"/>
      <c r="AZ770" s="8"/>
      <c r="BA770" s="8"/>
      <c r="BB770" s="8"/>
      <c r="BC770" s="8"/>
    </row>
    <row r="771" spans="1:55" x14ac:dyDescent="0.25">
      <c r="A771" s="46">
        <v>57.7</v>
      </c>
      <c r="B771" s="48" t="b">
        <v>1</v>
      </c>
      <c r="U771" s="37"/>
      <c r="V771" s="37"/>
      <c r="W771" s="9"/>
      <c r="X771" s="8"/>
      <c r="Y771" s="8"/>
      <c r="Z771" s="8"/>
      <c r="AA771" s="8"/>
      <c r="AB771" s="8"/>
      <c r="AC771" s="8"/>
      <c r="AD771" s="8"/>
      <c r="AE771" s="8"/>
      <c r="AG771" s="37"/>
      <c r="AH771" s="37"/>
      <c r="AI771" s="9"/>
      <c r="AJ771" s="8"/>
      <c r="AK771" s="8"/>
      <c r="AL771" s="8"/>
      <c r="AM771" s="8"/>
      <c r="AN771" s="8"/>
      <c r="AO771" s="8"/>
      <c r="AP771" s="8"/>
      <c r="AQ771" s="8"/>
      <c r="AS771" s="37"/>
      <c r="AT771" s="37"/>
      <c r="AU771" s="9"/>
      <c r="AV771" s="8"/>
      <c r="AW771" s="8"/>
      <c r="AX771" s="8"/>
      <c r="AY771" s="8"/>
      <c r="AZ771" s="8"/>
      <c r="BA771" s="8"/>
      <c r="BB771" s="8"/>
      <c r="BC771" s="8"/>
    </row>
    <row r="772" spans="1:55" x14ac:dyDescent="0.25">
      <c r="A772" s="46">
        <v>57.4</v>
      </c>
      <c r="B772" s="48" t="b">
        <v>1</v>
      </c>
      <c r="U772" s="37"/>
      <c r="V772" s="37"/>
      <c r="W772" s="9"/>
      <c r="X772" s="8"/>
      <c r="Y772" s="8"/>
      <c r="Z772" s="8"/>
      <c r="AA772" s="8"/>
      <c r="AB772" s="8"/>
      <c r="AC772" s="8"/>
      <c r="AD772" s="8"/>
      <c r="AE772" s="8"/>
      <c r="AG772" s="37"/>
      <c r="AH772" s="37"/>
      <c r="AI772" s="9"/>
      <c r="AJ772" s="8"/>
      <c r="AK772" s="8"/>
      <c r="AL772" s="8"/>
      <c r="AM772" s="8"/>
      <c r="AN772" s="8"/>
      <c r="AO772" s="8"/>
      <c r="AP772" s="8"/>
      <c r="AQ772" s="8"/>
      <c r="AS772" s="37"/>
      <c r="AT772" s="37"/>
      <c r="AU772" s="9"/>
      <c r="AV772" s="8"/>
      <c r="AW772" s="8"/>
      <c r="AX772" s="8"/>
      <c r="AY772" s="8"/>
      <c r="AZ772" s="8"/>
      <c r="BA772" s="8"/>
      <c r="BB772" s="8"/>
      <c r="BC772" s="8"/>
    </row>
    <row r="773" spans="1:55" x14ac:dyDescent="0.25">
      <c r="A773" s="46" t="str">
        <v/>
      </c>
      <c r="B773" s="48" t="b">
        <v>0</v>
      </c>
      <c r="U773" s="37"/>
      <c r="V773" s="37"/>
      <c r="W773" s="9"/>
      <c r="X773" s="8"/>
      <c r="Y773" s="8"/>
      <c r="Z773" s="8"/>
      <c r="AA773" s="8"/>
      <c r="AB773" s="8"/>
      <c r="AC773" s="8"/>
      <c r="AD773" s="8"/>
      <c r="AE773" s="8"/>
      <c r="AG773" s="37"/>
      <c r="AH773" s="37"/>
      <c r="AI773" s="9"/>
      <c r="AJ773" s="8"/>
      <c r="AK773" s="8"/>
      <c r="AL773" s="8"/>
      <c r="AM773" s="8"/>
      <c r="AN773" s="8"/>
      <c r="AO773" s="8"/>
      <c r="AP773" s="8"/>
      <c r="AQ773" s="8"/>
      <c r="AS773" s="37"/>
      <c r="AT773" s="37"/>
      <c r="AU773" s="9"/>
      <c r="AV773" s="8"/>
      <c r="AW773" s="8"/>
      <c r="AX773" s="8"/>
      <c r="AY773" s="8"/>
      <c r="AZ773" s="8"/>
      <c r="BA773" s="8"/>
      <c r="BB773" s="8"/>
      <c r="BC773" s="8"/>
    </row>
    <row r="774" spans="1:55" x14ac:dyDescent="0.25">
      <c r="A774" s="46">
        <v>73.900000000000006</v>
      </c>
      <c r="B774" s="48" t="b">
        <v>1</v>
      </c>
      <c r="U774" s="37"/>
      <c r="V774" s="37"/>
      <c r="W774" s="9"/>
      <c r="X774" s="8"/>
      <c r="Y774" s="8"/>
      <c r="Z774" s="8"/>
      <c r="AA774" s="8"/>
      <c r="AB774" s="8"/>
      <c r="AC774" s="8"/>
      <c r="AD774" s="8"/>
      <c r="AE774" s="8"/>
      <c r="AG774" s="37"/>
      <c r="AH774" s="37"/>
      <c r="AI774" s="9"/>
      <c r="AJ774" s="8"/>
      <c r="AK774" s="8"/>
      <c r="AL774" s="8"/>
      <c r="AM774" s="8"/>
      <c r="AN774" s="8"/>
      <c r="AO774" s="8"/>
      <c r="AP774" s="8"/>
      <c r="AQ774" s="8"/>
      <c r="AS774" s="37"/>
      <c r="AT774" s="37"/>
      <c r="AU774" s="9"/>
      <c r="AV774" s="8"/>
      <c r="AW774" s="8"/>
      <c r="AX774" s="8"/>
      <c r="AY774" s="8"/>
      <c r="AZ774" s="8"/>
      <c r="BA774" s="8"/>
      <c r="BB774" s="8"/>
      <c r="BC774" s="8"/>
    </row>
    <row r="775" spans="1:55" x14ac:dyDescent="0.25">
      <c r="A775" s="46">
        <v>73.599999999999994</v>
      </c>
      <c r="B775" s="48" t="b">
        <v>1</v>
      </c>
      <c r="U775" s="37"/>
      <c r="V775" s="37"/>
      <c r="W775" s="9"/>
      <c r="X775" s="8"/>
      <c r="Y775" s="8"/>
      <c r="Z775" s="8"/>
      <c r="AA775" s="8"/>
      <c r="AB775" s="8"/>
      <c r="AC775" s="8"/>
      <c r="AD775" s="8"/>
      <c r="AE775" s="8"/>
      <c r="AG775" s="37"/>
      <c r="AH775" s="37"/>
      <c r="AI775" s="9"/>
      <c r="AJ775" s="8"/>
      <c r="AK775" s="8"/>
      <c r="AL775" s="8"/>
      <c r="AM775" s="8"/>
      <c r="AN775" s="8"/>
      <c r="AO775" s="8"/>
      <c r="AP775" s="8"/>
      <c r="AQ775" s="8"/>
      <c r="AS775" s="37"/>
      <c r="AT775" s="37"/>
      <c r="AU775" s="9"/>
      <c r="AV775" s="8"/>
      <c r="AW775" s="8"/>
      <c r="AX775" s="8"/>
      <c r="AY775" s="8"/>
      <c r="AZ775" s="8"/>
      <c r="BA775" s="8"/>
      <c r="BB775" s="8"/>
      <c r="BC775" s="8"/>
    </row>
    <row r="776" spans="1:55" x14ac:dyDescent="0.25">
      <c r="A776" s="46">
        <v>73.400000000000006</v>
      </c>
      <c r="B776" s="48" t="b">
        <v>1</v>
      </c>
      <c r="U776" s="37"/>
      <c r="V776" s="37"/>
      <c r="W776" s="9"/>
      <c r="X776" s="8"/>
      <c r="Y776" s="8"/>
      <c r="Z776" s="8"/>
      <c r="AA776" s="8"/>
      <c r="AB776" s="8"/>
      <c r="AC776" s="8"/>
      <c r="AD776" s="8"/>
      <c r="AE776" s="8"/>
      <c r="AG776" s="37"/>
      <c r="AH776" s="37"/>
      <c r="AI776" s="9"/>
      <c r="AJ776" s="8"/>
      <c r="AK776" s="8"/>
      <c r="AL776" s="8"/>
      <c r="AM776" s="8"/>
      <c r="AN776" s="8"/>
      <c r="AO776" s="8"/>
      <c r="AP776" s="8"/>
      <c r="AQ776" s="8"/>
      <c r="AS776" s="37"/>
      <c r="AT776" s="37"/>
      <c r="AU776" s="9"/>
      <c r="AV776" s="8"/>
      <c r="AW776" s="8"/>
      <c r="AX776" s="8"/>
      <c r="AY776" s="8"/>
      <c r="AZ776" s="8"/>
      <c r="BA776" s="8"/>
      <c r="BB776" s="8"/>
      <c r="BC776" s="8"/>
    </row>
    <row r="777" spans="1:55" x14ac:dyDescent="0.25">
      <c r="A777" s="46">
        <v>72.099999999999994</v>
      </c>
      <c r="B777" s="48" t="b">
        <v>1</v>
      </c>
      <c r="U777" s="37"/>
      <c r="V777" s="37"/>
      <c r="W777" s="9"/>
      <c r="X777" s="8"/>
      <c r="Y777" s="8"/>
      <c r="Z777" s="8"/>
      <c r="AA777" s="8"/>
      <c r="AB777" s="8"/>
      <c r="AC777" s="8"/>
      <c r="AD777" s="8"/>
      <c r="AE777" s="8"/>
      <c r="AG777" s="37"/>
      <c r="AH777" s="37"/>
      <c r="AI777" s="9"/>
      <c r="AJ777" s="8"/>
      <c r="AK777" s="8"/>
      <c r="AL777" s="8"/>
      <c r="AM777" s="8"/>
      <c r="AN777" s="8"/>
      <c r="AO777" s="8"/>
      <c r="AP777" s="8"/>
      <c r="AQ777" s="8"/>
      <c r="AS777" s="37"/>
      <c r="AT777" s="37"/>
      <c r="AU777" s="9"/>
      <c r="AV777" s="8"/>
      <c r="AW777" s="8"/>
      <c r="AX777" s="8"/>
      <c r="AY777" s="8"/>
      <c r="AZ777" s="8"/>
      <c r="BA777" s="8"/>
      <c r="BB777" s="8"/>
      <c r="BC777" s="8"/>
    </row>
    <row r="778" spans="1:55" x14ac:dyDescent="0.25">
      <c r="A778" s="46">
        <v>73.099999999999994</v>
      </c>
      <c r="B778" s="48" t="b">
        <v>1</v>
      </c>
      <c r="U778" s="37"/>
      <c r="V778" s="37"/>
      <c r="W778" s="9"/>
      <c r="X778" s="8"/>
      <c r="Y778" s="8"/>
      <c r="Z778" s="8"/>
      <c r="AA778" s="8"/>
      <c r="AB778" s="8"/>
      <c r="AC778" s="8"/>
      <c r="AD778" s="8"/>
      <c r="AE778" s="8"/>
      <c r="AG778" s="37"/>
      <c r="AH778" s="37"/>
      <c r="AI778" s="9"/>
      <c r="AJ778" s="8"/>
      <c r="AK778" s="8"/>
      <c r="AL778" s="8"/>
      <c r="AM778" s="8"/>
      <c r="AN778" s="8"/>
      <c r="AO778" s="8"/>
      <c r="AP778" s="8"/>
      <c r="AQ778" s="8"/>
      <c r="AS778" s="37"/>
      <c r="AT778" s="37"/>
      <c r="AU778" s="9"/>
      <c r="AV778" s="8"/>
      <c r="AW778" s="8"/>
      <c r="AX778" s="8"/>
      <c r="AY778" s="8"/>
      <c r="AZ778" s="8"/>
      <c r="BA778" s="8"/>
      <c r="BB778" s="8"/>
      <c r="BC778" s="8"/>
    </row>
    <row r="779" spans="1:55" x14ac:dyDescent="0.25">
      <c r="A779" s="46">
        <v>72.7</v>
      </c>
      <c r="B779" s="48" t="b">
        <v>1</v>
      </c>
      <c r="U779" s="37"/>
      <c r="V779" s="37"/>
      <c r="W779" s="9"/>
      <c r="X779" s="8"/>
      <c r="Y779" s="8"/>
      <c r="Z779" s="8"/>
      <c r="AA779" s="8"/>
      <c r="AB779" s="8"/>
      <c r="AC779" s="8"/>
      <c r="AD779" s="8"/>
      <c r="AE779" s="8"/>
      <c r="AG779" s="37"/>
      <c r="AH779" s="37"/>
      <c r="AI779" s="9"/>
      <c r="AJ779" s="8"/>
      <c r="AK779" s="8"/>
      <c r="AL779" s="8"/>
      <c r="AM779" s="8"/>
      <c r="AN779" s="8"/>
      <c r="AO779" s="8"/>
      <c r="AP779" s="8"/>
      <c r="AQ779" s="8"/>
      <c r="AS779" s="37"/>
      <c r="AT779" s="37"/>
      <c r="AU779" s="9"/>
      <c r="AV779" s="8"/>
      <c r="AW779" s="8"/>
      <c r="AX779" s="8"/>
      <c r="AY779" s="8"/>
      <c r="AZ779" s="8"/>
      <c r="BA779" s="8"/>
      <c r="BB779" s="8"/>
      <c r="BC779" s="8"/>
    </row>
    <row r="780" spans="1:55" x14ac:dyDescent="0.25">
      <c r="A780" s="46">
        <v>73.599999999999994</v>
      </c>
      <c r="B780" s="48" t="b">
        <v>1</v>
      </c>
      <c r="U780" s="37"/>
      <c r="V780" s="37"/>
      <c r="W780" s="9"/>
      <c r="X780" s="8"/>
      <c r="Y780" s="8"/>
      <c r="Z780" s="8"/>
      <c r="AA780" s="8"/>
      <c r="AB780" s="8"/>
      <c r="AC780" s="8"/>
      <c r="AD780" s="8"/>
      <c r="AE780" s="8"/>
      <c r="AG780" s="37"/>
      <c r="AH780" s="37"/>
      <c r="AI780" s="9"/>
      <c r="AJ780" s="8"/>
      <c r="AK780" s="8"/>
      <c r="AL780" s="8"/>
      <c r="AM780" s="8"/>
      <c r="AN780" s="8"/>
      <c r="AO780" s="8"/>
      <c r="AP780" s="8"/>
      <c r="AQ780" s="8"/>
      <c r="AS780" s="37"/>
      <c r="AT780" s="37"/>
      <c r="AU780" s="9"/>
      <c r="AV780" s="8"/>
      <c r="AW780" s="8"/>
      <c r="AX780" s="8"/>
      <c r="AY780" s="8"/>
      <c r="AZ780" s="8"/>
      <c r="BA780" s="8"/>
      <c r="BB780" s="8"/>
      <c r="BC780" s="8"/>
    </row>
    <row r="781" spans="1:55" x14ac:dyDescent="0.25">
      <c r="A781" s="46">
        <v>73.3</v>
      </c>
      <c r="B781" s="48" t="b">
        <v>1</v>
      </c>
      <c r="U781" s="37"/>
      <c r="V781" s="37"/>
      <c r="W781" s="9"/>
      <c r="X781" s="8"/>
      <c r="Y781" s="8"/>
      <c r="Z781" s="8"/>
      <c r="AA781" s="8"/>
      <c r="AB781" s="8"/>
      <c r="AC781" s="8"/>
      <c r="AD781" s="8"/>
      <c r="AE781" s="8"/>
      <c r="AG781" s="37"/>
      <c r="AH781" s="37"/>
      <c r="AI781" s="9"/>
      <c r="AJ781" s="8"/>
      <c r="AK781" s="8"/>
      <c r="AL781" s="8"/>
      <c r="AM781" s="8"/>
      <c r="AN781" s="8"/>
      <c r="AO781" s="8"/>
      <c r="AP781" s="8"/>
      <c r="AQ781" s="8"/>
      <c r="AS781" s="37"/>
      <c r="AT781" s="37"/>
      <c r="AU781" s="9"/>
      <c r="AV781" s="8"/>
      <c r="AW781" s="8"/>
      <c r="AX781" s="8"/>
      <c r="AY781" s="8"/>
      <c r="AZ781" s="8"/>
      <c r="BA781" s="8"/>
      <c r="BB781" s="8"/>
      <c r="BC781" s="8"/>
    </row>
    <row r="782" spans="1:55" x14ac:dyDescent="0.25">
      <c r="A782" s="46">
        <v>72.900000000000006</v>
      </c>
      <c r="B782" s="48" t="b">
        <v>1</v>
      </c>
      <c r="U782" s="37"/>
      <c r="V782" s="37"/>
      <c r="W782" s="9"/>
      <c r="X782" s="8"/>
      <c r="Y782" s="8"/>
      <c r="Z782" s="8"/>
      <c r="AA782" s="8"/>
      <c r="AB782" s="8"/>
      <c r="AC782" s="8"/>
      <c r="AD782" s="8"/>
      <c r="AE782" s="8"/>
      <c r="AG782" s="37"/>
      <c r="AH782" s="37"/>
      <c r="AI782" s="9"/>
      <c r="AJ782" s="8"/>
      <c r="AK782" s="8"/>
      <c r="AL782" s="8"/>
      <c r="AM782" s="8"/>
      <c r="AN782" s="8"/>
      <c r="AO782" s="8"/>
      <c r="AP782" s="8"/>
      <c r="AQ782" s="8"/>
      <c r="AS782" s="37"/>
      <c r="AT782" s="37"/>
      <c r="AU782" s="9"/>
      <c r="AV782" s="8"/>
      <c r="AW782" s="8"/>
      <c r="AX782" s="8"/>
      <c r="AY782" s="8"/>
      <c r="AZ782" s="8"/>
      <c r="BA782" s="8"/>
      <c r="BB782" s="8"/>
      <c r="BC782" s="8"/>
    </row>
    <row r="783" spans="1:55" x14ac:dyDescent="0.25">
      <c r="A783" s="46">
        <v>72.3</v>
      </c>
      <c r="B783" s="48" t="b">
        <v>1</v>
      </c>
      <c r="U783" s="37"/>
      <c r="V783" s="37"/>
      <c r="W783" s="9"/>
      <c r="X783" s="8"/>
      <c r="Y783" s="8"/>
      <c r="Z783" s="8"/>
      <c r="AA783" s="8"/>
      <c r="AB783" s="8"/>
      <c r="AC783" s="8"/>
      <c r="AD783" s="8"/>
      <c r="AE783" s="8"/>
      <c r="AG783" s="37"/>
      <c r="AH783" s="37"/>
      <c r="AI783" s="9"/>
      <c r="AJ783" s="8"/>
      <c r="AK783" s="8"/>
      <c r="AL783" s="8"/>
      <c r="AM783" s="8"/>
      <c r="AN783" s="8"/>
      <c r="AO783" s="8"/>
      <c r="AP783" s="8"/>
      <c r="AQ783" s="8"/>
      <c r="AS783" s="37"/>
      <c r="AT783" s="37"/>
      <c r="AU783" s="9"/>
      <c r="AV783" s="8"/>
      <c r="AW783" s="8"/>
      <c r="AX783" s="8"/>
      <c r="AY783" s="8"/>
      <c r="AZ783" s="8"/>
      <c r="BA783" s="8"/>
      <c r="BB783" s="8"/>
      <c r="BC783" s="8"/>
    </row>
    <row r="784" spans="1:55" x14ac:dyDescent="0.25">
      <c r="A784" s="46">
        <v>69.7</v>
      </c>
      <c r="B784" s="48" t="b">
        <v>1</v>
      </c>
      <c r="U784" s="37"/>
      <c r="V784" s="37"/>
      <c r="W784" s="9"/>
      <c r="X784" s="8"/>
      <c r="Y784" s="8"/>
      <c r="Z784" s="8"/>
      <c r="AA784" s="8"/>
      <c r="AB784" s="8"/>
      <c r="AC784" s="8"/>
      <c r="AD784" s="8"/>
      <c r="AE784" s="8"/>
      <c r="AG784" s="37"/>
      <c r="AH784" s="37"/>
      <c r="AI784" s="9"/>
      <c r="AJ784" s="8"/>
      <c r="AK784" s="8"/>
      <c r="AL784" s="8"/>
      <c r="AM784" s="8"/>
      <c r="AN784" s="8"/>
      <c r="AO784" s="8"/>
      <c r="AP784" s="8"/>
      <c r="AQ784" s="8"/>
      <c r="AS784" s="37"/>
      <c r="AT784" s="37"/>
      <c r="AU784" s="9"/>
      <c r="AV784" s="8"/>
      <c r="AW784" s="8"/>
      <c r="AX784" s="8"/>
      <c r="AY784" s="8"/>
      <c r="AZ784" s="8"/>
      <c r="BA784" s="8"/>
      <c r="BB784" s="8"/>
      <c r="BC784" s="8"/>
    </row>
    <row r="785" spans="1:55" x14ac:dyDescent="0.25">
      <c r="A785" s="46">
        <v>69.3</v>
      </c>
      <c r="B785" s="48" t="b">
        <v>1</v>
      </c>
      <c r="U785" s="37"/>
      <c r="V785" s="37"/>
      <c r="W785" s="9"/>
      <c r="X785" s="8"/>
      <c r="Y785" s="8"/>
      <c r="Z785" s="8"/>
      <c r="AA785" s="8"/>
      <c r="AB785" s="8"/>
      <c r="AC785" s="8"/>
      <c r="AD785" s="8"/>
      <c r="AE785" s="8"/>
      <c r="AG785" s="37"/>
      <c r="AH785" s="37"/>
      <c r="AI785" s="9"/>
      <c r="AJ785" s="8"/>
      <c r="AK785" s="8"/>
      <c r="AL785" s="8"/>
      <c r="AM785" s="8"/>
      <c r="AN785" s="8"/>
      <c r="AO785" s="8"/>
      <c r="AP785" s="8"/>
      <c r="AQ785" s="8"/>
      <c r="AS785" s="37"/>
      <c r="AT785" s="37"/>
      <c r="AU785" s="9"/>
      <c r="AV785" s="8"/>
      <c r="AW785" s="8"/>
      <c r="AX785" s="8"/>
      <c r="AY785" s="8"/>
      <c r="AZ785" s="8"/>
      <c r="BA785" s="8"/>
      <c r="BB785" s="8"/>
      <c r="BC785" s="8"/>
    </row>
    <row r="786" spans="1:55" x14ac:dyDescent="0.25">
      <c r="A786" s="46">
        <v>73</v>
      </c>
      <c r="B786" s="48" t="b">
        <v>1</v>
      </c>
      <c r="U786" s="37"/>
      <c r="V786" s="37"/>
      <c r="W786" s="9"/>
      <c r="X786" s="8"/>
      <c r="Y786" s="8"/>
      <c r="Z786" s="8"/>
      <c r="AA786" s="8"/>
      <c r="AB786" s="8"/>
      <c r="AC786" s="8"/>
      <c r="AD786" s="8"/>
      <c r="AE786" s="8"/>
      <c r="AG786" s="37"/>
      <c r="AH786" s="37"/>
      <c r="AI786" s="9"/>
      <c r="AJ786" s="8"/>
      <c r="AK786" s="8"/>
      <c r="AL786" s="8"/>
      <c r="AM786" s="8"/>
      <c r="AN786" s="8"/>
      <c r="AO786" s="8"/>
      <c r="AP786" s="8"/>
      <c r="AQ786" s="8"/>
      <c r="AS786" s="37"/>
      <c r="AT786" s="37"/>
      <c r="AU786" s="9"/>
      <c r="AV786" s="8"/>
      <c r="AW786" s="8"/>
      <c r="AX786" s="8"/>
      <c r="AY786" s="8"/>
      <c r="AZ786" s="8"/>
      <c r="BA786" s="8"/>
      <c r="BB786" s="8"/>
      <c r="BC786" s="8"/>
    </row>
    <row r="787" spans="1:55" x14ac:dyDescent="0.25">
      <c r="A787" s="46">
        <v>71.400000000000006</v>
      </c>
      <c r="B787" s="48" t="b">
        <v>1</v>
      </c>
      <c r="U787" s="37"/>
      <c r="V787" s="37"/>
      <c r="W787" s="9"/>
      <c r="X787" s="8"/>
      <c r="Y787" s="8"/>
      <c r="Z787" s="8"/>
      <c r="AA787" s="8"/>
      <c r="AB787" s="8"/>
      <c r="AC787" s="8"/>
      <c r="AD787" s="8"/>
      <c r="AE787" s="8"/>
      <c r="AG787" s="37"/>
      <c r="AH787" s="37"/>
      <c r="AI787" s="9"/>
      <c r="AJ787" s="8"/>
      <c r="AK787" s="8"/>
      <c r="AL787" s="8"/>
      <c r="AM787" s="8"/>
      <c r="AN787" s="8"/>
      <c r="AO787" s="8"/>
      <c r="AP787" s="8"/>
      <c r="AQ787" s="8"/>
      <c r="AS787" s="37"/>
      <c r="AT787" s="37"/>
      <c r="AU787" s="9"/>
      <c r="AV787" s="8"/>
      <c r="AW787" s="8"/>
      <c r="AX787" s="8"/>
      <c r="AY787" s="8"/>
      <c r="AZ787" s="8"/>
      <c r="BA787" s="8"/>
      <c r="BB787" s="8"/>
      <c r="BC787" s="8"/>
    </row>
    <row r="788" spans="1:55" x14ac:dyDescent="0.25">
      <c r="A788" s="46">
        <v>71.2</v>
      </c>
      <c r="B788" s="48" t="b">
        <v>1</v>
      </c>
      <c r="U788" s="37"/>
      <c r="V788" s="37"/>
      <c r="W788" s="9"/>
      <c r="X788" s="8"/>
      <c r="Y788" s="8"/>
      <c r="Z788" s="8"/>
      <c r="AA788" s="8"/>
      <c r="AB788" s="8"/>
      <c r="AC788" s="8"/>
      <c r="AD788" s="8"/>
      <c r="AE788" s="8"/>
      <c r="AG788" s="37"/>
      <c r="AH788" s="37"/>
      <c r="AI788" s="9"/>
      <c r="AJ788" s="8"/>
      <c r="AK788" s="8"/>
      <c r="AL788" s="8"/>
      <c r="AM788" s="8"/>
      <c r="AN788" s="8"/>
      <c r="AO788" s="8"/>
      <c r="AP788" s="8"/>
      <c r="AQ788" s="8"/>
      <c r="AS788" s="37"/>
      <c r="AT788" s="37"/>
      <c r="AU788" s="9"/>
      <c r="AV788" s="8"/>
      <c r="AW788" s="8"/>
      <c r="AX788" s="8"/>
      <c r="AY788" s="8"/>
      <c r="AZ788" s="8"/>
      <c r="BA788" s="8"/>
      <c r="BB788" s="8"/>
      <c r="BC788" s="8"/>
    </row>
    <row r="789" spans="1:55" x14ac:dyDescent="0.25">
      <c r="A789" s="46">
        <v>72</v>
      </c>
      <c r="B789" s="48" t="b">
        <v>1</v>
      </c>
      <c r="U789" s="37"/>
      <c r="V789" s="37"/>
      <c r="W789" s="9"/>
      <c r="X789" s="8"/>
      <c r="Y789" s="8"/>
      <c r="Z789" s="8"/>
      <c r="AA789" s="8"/>
      <c r="AB789" s="8"/>
      <c r="AC789" s="8"/>
      <c r="AD789" s="8"/>
      <c r="AE789" s="8"/>
      <c r="AG789" s="37"/>
      <c r="AH789" s="37"/>
      <c r="AI789" s="9"/>
      <c r="AJ789" s="8"/>
      <c r="AK789" s="8"/>
      <c r="AL789" s="8"/>
      <c r="AM789" s="8"/>
      <c r="AN789" s="8"/>
      <c r="AO789" s="8"/>
      <c r="AP789" s="8"/>
      <c r="AQ789" s="8"/>
      <c r="AS789" s="37"/>
      <c r="AT789" s="37"/>
      <c r="AU789" s="9"/>
      <c r="AV789" s="8"/>
      <c r="AW789" s="8"/>
      <c r="AX789" s="8"/>
      <c r="AY789" s="8"/>
      <c r="AZ789" s="8"/>
      <c r="BA789" s="8"/>
      <c r="BB789" s="8"/>
      <c r="BC789" s="8"/>
    </row>
    <row r="790" spans="1:55" x14ac:dyDescent="0.25">
      <c r="A790" s="46">
        <v>76.2</v>
      </c>
      <c r="B790" s="48" t="b">
        <v>1</v>
      </c>
      <c r="U790" s="37"/>
      <c r="V790" s="37"/>
      <c r="W790" s="9"/>
      <c r="X790" s="8"/>
      <c r="Y790" s="8"/>
      <c r="Z790" s="8"/>
      <c r="AA790" s="8"/>
      <c r="AB790" s="8"/>
      <c r="AC790" s="8"/>
      <c r="AD790" s="8"/>
      <c r="AE790" s="8"/>
      <c r="AG790" s="37"/>
      <c r="AH790" s="37"/>
      <c r="AI790" s="9"/>
      <c r="AJ790" s="8"/>
      <c r="AK790" s="8"/>
      <c r="AL790" s="8"/>
      <c r="AM790" s="8"/>
      <c r="AN790" s="8"/>
      <c r="AO790" s="8"/>
      <c r="AP790" s="8"/>
      <c r="AQ790" s="8"/>
      <c r="AS790" s="37"/>
      <c r="AT790" s="37"/>
      <c r="AU790" s="9"/>
      <c r="AV790" s="8"/>
      <c r="AW790" s="8"/>
      <c r="AX790" s="8"/>
      <c r="AY790" s="8"/>
      <c r="AZ790" s="8"/>
      <c r="BA790" s="8"/>
      <c r="BB790" s="8"/>
      <c r="BC790" s="8"/>
    </row>
    <row r="791" spans="1:55" x14ac:dyDescent="0.25">
      <c r="A791" s="46">
        <v>76</v>
      </c>
      <c r="B791" s="48" t="b">
        <v>1</v>
      </c>
      <c r="U791" s="37"/>
      <c r="V791" s="37"/>
      <c r="W791" s="9"/>
      <c r="X791" s="8"/>
      <c r="Y791" s="8"/>
      <c r="Z791" s="8"/>
      <c r="AA791" s="8"/>
      <c r="AB791" s="8"/>
      <c r="AC791" s="8"/>
      <c r="AD791" s="8"/>
      <c r="AE791" s="8"/>
      <c r="AG791" s="37"/>
      <c r="AH791" s="37"/>
      <c r="AI791" s="9"/>
      <c r="AJ791" s="8"/>
      <c r="AK791" s="8"/>
      <c r="AL791" s="8"/>
      <c r="AM791" s="8"/>
      <c r="AN791" s="8"/>
      <c r="AO791" s="8"/>
      <c r="AP791" s="8"/>
      <c r="AQ791" s="8"/>
      <c r="AS791" s="37"/>
      <c r="AT791" s="37"/>
      <c r="AU791" s="9"/>
      <c r="AV791" s="8"/>
      <c r="AW791" s="8"/>
      <c r="AX791" s="8"/>
      <c r="AY791" s="8"/>
      <c r="AZ791" s="8"/>
      <c r="BA791" s="8"/>
      <c r="BB791" s="8"/>
      <c r="BC791" s="8"/>
    </row>
    <row r="792" spans="1:55" x14ac:dyDescent="0.25">
      <c r="A792" s="46">
        <v>76</v>
      </c>
      <c r="B792" s="48" t="b">
        <v>1</v>
      </c>
      <c r="U792" s="37"/>
      <c r="V792" s="37"/>
      <c r="W792" s="9"/>
      <c r="X792" s="8"/>
      <c r="Y792" s="8"/>
      <c r="Z792" s="8"/>
      <c r="AA792" s="8"/>
      <c r="AB792" s="8"/>
      <c r="AC792" s="8"/>
      <c r="AD792" s="8"/>
      <c r="AE792" s="8"/>
      <c r="AG792" s="37"/>
      <c r="AH792" s="37"/>
      <c r="AI792" s="9"/>
      <c r="AJ792" s="8"/>
      <c r="AK792" s="8"/>
      <c r="AL792" s="8"/>
      <c r="AM792" s="8"/>
      <c r="AN792" s="8"/>
      <c r="AO792" s="8"/>
      <c r="AP792" s="8"/>
      <c r="AQ792" s="8"/>
      <c r="AS792" s="37"/>
      <c r="AT792" s="37"/>
      <c r="AU792" s="9"/>
      <c r="AV792" s="8"/>
      <c r="AW792" s="8"/>
      <c r="AX792" s="8"/>
      <c r="AY792" s="8"/>
      <c r="AZ792" s="8"/>
      <c r="BA792" s="8"/>
      <c r="BB792" s="8"/>
      <c r="BC792" s="8"/>
    </row>
    <row r="793" spans="1:55" x14ac:dyDescent="0.25">
      <c r="A793" s="46">
        <v>75.5</v>
      </c>
      <c r="B793" s="48" t="b">
        <v>1</v>
      </c>
      <c r="U793" s="37"/>
      <c r="V793" s="37"/>
      <c r="W793" s="9"/>
      <c r="X793" s="8"/>
      <c r="Y793" s="8"/>
      <c r="Z793" s="8"/>
      <c r="AA793" s="8"/>
      <c r="AB793" s="8"/>
      <c r="AC793" s="8"/>
      <c r="AD793" s="8"/>
      <c r="AE793" s="8"/>
      <c r="AG793" s="37"/>
      <c r="AH793" s="37"/>
      <c r="AI793" s="9"/>
      <c r="AJ793" s="8"/>
      <c r="AK793" s="8"/>
      <c r="AL793" s="8"/>
      <c r="AM793" s="8"/>
      <c r="AN793" s="8"/>
      <c r="AO793" s="8"/>
      <c r="AP793" s="8"/>
      <c r="AQ793" s="8"/>
      <c r="AS793" s="37"/>
      <c r="AT793" s="37"/>
      <c r="AU793" s="9"/>
      <c r="AV793" s="8"/>
      <c r="AW793" s="8"/>
      <c r="AX793" s="8"/>
      <c r="AY793" s="8"/>
      <c r="AZ793" s="8"/>
      <c r="BA793" s="8"/>
      <c r="BB793" s="8"/>
      <c r="BC793" s="8"/>
    </row>
    <row r="794" spans="1:55" x14ac:dyDescent="0.25">
      <c r="A794" s="46">
        <v>75.3</v>
      </c>
      <c r="B794" s="48" t="b">
        <v>1</v>
      </c>
      <c r="U794" s="37"/>
      <c r="V794" s="37"/>
      <c r="W794" s="9"/>
      <c r="X794" s="8"/>
      <c r="Y794" s="8"/>
      <c r="Z794" s="8"/>
      <c r="AA794" s="8"/>
      <c r="AB794" s="8"/>
      <c r="AC794" s="8"/>
      <c r="AD794" s="8"/>
      <c r="AE794" s="8"/>
      <c r="AG794" s="37"/>
      <c r="AH794" s="37"/>
      <c r="AI794" s="9"/>
      <c r="AJ794" s="8"/>
      <c r="AK794" s="8"/>
      <c r="AL794" s="8"/>
      <c r="AM794" s="8"/>
      <c r="AN794" s="8"/>
      <c r="AO794" s="8"/>
      <c r="AP794" s="8"/>
      <c r="AQ794" s="8"/>
      <c r="AS794" s="37"/>
      <c r="AT794" s="37"/>
      <c r="AU794" s="9"/>
      <c r="AV794" s="8"/>
      <c r="AW794" s="8"/>
      <c r="AX794" s="8"/>
      <c r="AY794" s="8"/>
      <c r="AZ794" s="8"/>
      <c r="BA794" s="8"/>
      <c r="BB794" s="8"/>
      <c r="BC794" s="8"/>
    </row>
    <row r="795" spans="1:55" x14ac:dyDescent="0.25">
      <c r="A795" s="46">
        <v>75</v>
      </c>
      <c r="B795" s="48" t="b">
        <v>1</v>
      </c>
      <c r="U795" s="37"/>
      <c r="V795" s="37"/>
      <c r="W795" s="9"/>
      <c r="X795" s="8"/>
      <c r="Y795" s="8"/>
      <c r="Z795" s="8"/>
      <c r="AA795" s="8"/>
      <c r="AB795" s="8"/>
      <c r="AC795" s="8"/>
      <c r="AD795" s="8"/>
      <c r="AE795" s="8"/>
      <c r="AG795" s="37"/>
      <c r="AH795" s="37"/>
      <c r="AI795" s="9"/>
      <c r="AJ795" s="8"/>
      <c r="AK795" s="8"/>
      <c r="AL795" s="8"/>
      <c r="AM795" s="8"/>
      <c r="AN795" s="8"/>
      <c r="AO795" s="8"/>
      <c r="AP795" s="8"/>
      <c r="AQ795" s="8"/>
      <c r="AS795" s="37"/>
      <c r="AT795" s="37"/>
      <c r="AU795" s="9"/>
      <c r="AV795" s="8"/>
      <c r="AW795" s="8"/>
      <c r="AX795" s="8"/>
      <c r="AY795" s="8"/>
      <c r="AZ795" s="8"/>
      <c r="BA795" s="8"/>
      <c r="BB795" s="8"/>
      <c r="BC795" s="8"/>
    </row>
    <row r="796" spans="1:55" x14ac:dyDescent="0.25">
      <c r="A796" s="46">
        <v>75.099999999999994</v>
      </c>
      <c r="B796" s="48" t="b">
        <v>1</v>
      </c>
      <c r="U796" s="37"/>
      <c r="V796" s="37"/>
      <c r="W796" s="9"/>
      <c r="X796" s="8"/>
      <c r="Y796" s="8"/>
      <c r="Z796" s="8"/>
      <c r="AA796" s="8"/>
      <c r="AB796" s="8"/>
      <c r="AC796" s="8"/>
      <c r="AD796" s="8"/>
      <c r="AE796" s="8"/>
      <c r="AG796" s="37"/>
      <c r="AH796" s="37"/>
      <c r="AI796" s="9"/>
      <c r="AJ796" s="8"/>
      <c r="AK796" s="8"/>
      <c r="AL796" s="8"/>
      <c r="AM796" s="8"/>
      <c r="AN796" s="8"/>
      <c r="AO796" s="8"/>
      <c r="AP796" s="8"/>
      <c r="AQ796" s="8"/>
      <c r="AS796" s="37"/>
      <c r="AT796" s="37"/>
      <c r="AU796" s="9"/>
      <c r="AV796" s="8"/>
      <c r="AW796" s="8"/>
      <c r="AX796" s="8"/>
      <c r="AY796" s="8"/>
      <c r="AZ796" s="8"/>
      <c r="BA796" s="8"/>
      <c r="BB796" s="8"/>
      <c r="BC796" s="8"/>
    </row>
    <row r="797" spans="1:55" x14ac:dyDescent="0.25">
      <c r="A797" s="46">
        <v>74.599999999999994</v>
      </c>
      <c r="B797" s="48" t="b">
        <v>1</v>
      </c>
      <c r="U797" s="37"/>
      <c r="V797" s="37"/>
      <c r="W797" s="9"/>
      <c r="X797" s="8"/>
      <c r="Y797" s="8"/>
      <c r="Z797" s="8"/>
      <c r="AA797" s="8"/>
      <c r="AB797" s="8"/>
      <c r="AC797" s="8"/>
      <c r="AD797" s="8"/>
      <c r="AE797" s="8"/>
      <c r="AG797" s="37"/>
      <c r="AH797" s="37"/>
      <c r="AI797" s="9"/>
      <c r="AJ797" s="8"/>
      <c r="AK797" s="8"/>
      <c r="AL797" s="8"/>
      <c r="AM797" s="8"/>
      <c r="AN797" s="8"/>
      <c r="AO797" s="8"/>
      <c r="AP797" s="8"/>
      <c r="AQ797" s="8"/>
      <c r="AS797" s="37"/>
      <c r="AT797" s="37"/>
      <c r="AU797" s="9"/>
      <c r="AV797" s="8"/>
      <c r="AW797" s="8"/>
      <c r="AX797" s="8"/>
      <c r="AY797" s="8"/>
      <c r="AZ797" s="8"/>
      <c r="BA797" s="8"/>
      <c r="BB797" s="8"/>
      <c r="BC797" s="8"/>
    </row>
    <row r="798" spans="1:55" x14ac:dyDescent="0.25">
      <c r="A798" s="46">
        <v>74.7</v>
      </c>
      <c r="B798" s="48" t="b">
        <v>1</v>
      </c>
      <c r="U798" s="37"/>
      <c r="V798" s="37"/>
      <c r="W798" s="9"/>
      <c r="X798" s="8"/>
      <c r="Y798" s="8"/>
      <c r="Z798" s="8"/>
      <c r="AA798" s="8"/>
      <c r="AB798" s="8"/>
      <c r="AC798" s="8"/>
      <c r="AD798" s="8"/>
      <c r="AE798" s="8"/>
      <c r="AG798" s="37"/>
      <c r="AH798" s="37"/>
      <c r="AI798" s="9"/>
      <c r="AJ798" s="8"/>
      <c r="AK798" s="8"/>
      <c r="AL798" s="8"/>
      <c r="AM798" s="8"/>
      <c r="AN798" s="8"/>
      <c r="AO798" s="8"/>
      <c r="AP798" s="8"/>
      <c r="AQ798" s="8"/>
      <c r="AS798" s="37"/>
      <c r="AT798" s="37"/>
      <c r="AU798" s="9"/>
      <c r="AV798" s="8"/>
      <c r="AW798" s="8"/>
      <c r="AX798" s="8"/>
      <c r="AY798" s="8"/>
      <c r="AZ798" s="8"/>
      <c r="BA798" s="8"/>
      <c r="BB798" s="8"/>
      <c r="BC798" s="8"/>
    </row>
    <row r="799" spans="1:55" x14ac:dyDescent="0.25">
      <c r="A799" s="46">
        <v>74.400000000000006</v>
      </c>
      <c r="B799" s="48" t="b">
        <v>1</v>
      </c>
      <c r="U799" s="37"/>
      <c r="V799" s="37"/>
      <c r="W799" s="9"/>
      <c r="X799" s="8"/>
      <c r="Y799" s="8"/>
      <c r="Z799" s="8"/>
      <c r="AA799" s="8"/>
      <c r="AB799" s="8"/>
      <c r="AC799" s="8"/>
      <c r="AD799" s="8"/>
      <c r="AE799" s="8"/>
      <c r="AG799" s="37"/>
      <c r="AH799" s="37"/>
      <c r="AI799" s="9"/>
      <c r="AJ799" s="8"/>
      <c r="AK799" s="8"/>
      <c r="AL799" s="8"/>
      <c r="AM799" s="8"/>
      <c r="AN799" s="8"/>
      <c r="AO799" s="8"/>
      <c r="AP799" s="8"/>
      <c r="AQ799" s="8"/>
      <c r="AS799" s="37"/>
      <c r="AT799" s="37"/>
      <c r="AU799" s="9"/>
      <c r="AV799" s="8"/>
      <c r="AW799" s="8"/>
      <c r="AX799" s="8"/>
      <c r="AY799" s="8"/>
      <c r="AZ799" s="8"/>
      <c r="BA799" s="8"/>
      <c r="BB799" s="8"/>
      <c r="BC799" s="8"/>
    </row>
    <row r="800" spans="1:55" x14ac:dyDescent="0.25">
      <c r="A800" s="46">
        <v>74.2</v>
      </c>
      <c r="B800" s="48" t="b">
        <v>1</v>
      </c>
      <c r="U800" s="37"/>
      <c r="V800" s="37"/>
      <c r="W800" s="9"/>
      <c r="X800" s="8"/>
      <c r="Y800" s="8"/>
      <c r="Z800" s="8"/>
      <c r="AA800" s="8"/>
      <c r="AB800" s="8"/>
      <c r="AC800" s="8"/>
      <c r="AD800" s="8"/>
      <c r="AE800" s="8"/>
      <c r="AG800" s="37"/>
      <c r="AH800" s="37"/>
      <c r="AI800" s="9"/>
      <c r="AJ800" s="8"/>
      <c r="AK800" s="8"/>
      <c r="AL800" s="8"/>
      <c r="AM800" s="8"/>
      <c r="AN800" s="8"/>
      <c r="AO800" s="8"/>
      <c r="AP800" s="8"/>
      <c r="AQ800" s="8"/>
      <c r="AS800" s="37"/>
      <c r="AT800" s="37"/>
      <c r="AU800" s="9"/>
      <c r="AV800" s="8"/>
      <c r="AW800" s="8"/>
      <c r="AX800" s="8"/>
      <c r="AY800" s="8"/>
      <c r="AZ800" s="8"/>
      <c r="BA800" s="8"/>
      <c r="BB800" s="8"/>
      <c r="BC800" s="8"/>
    </row>
    <row r="801" spans="1:55" x14ac:dyDescent="0.25">
      <c r="A801" s="46">
        <v>74.400000000000006</v>
      </c>
      <c r="B801" s="48" t="b">
        <v>1</v>
      </c>
      <c r="U801" s="37"/>
      <c r="V801" s="37"/>
      <c r="W801" s="9"/>
      <c r="X801" s="8"/>
      <c r="Y801" s="8"/>
      <c r="Z801" s="8"/>
      <c r="AA801" s="8"/>
      <c r="AB801" s="8"/>
      <c r="AC801" s="8"/>
      <c r="AD801" s="8"/>
      <c r="AE801" s="8"/>
      <c r="AG801" s="37"/>
      <c r="AH801" s="37"/>
      <c r="AI801" s="9"/>
      <c r="AJ801" s="8"/>
      <c r="AK801" s="8"/>
      <c r="AL801" s="8"/>
      <c r="AM801" s="8"/>
      <c r="AN801" s="8"/>
      <c r="AO801" s="8"/>
      <c r="AP801" s="8"/>
      <c r="AQ801" s="8"/>
      <c r="AS801" s="37"/>
      <c r="AT801" s="37"/>
      <c r="AU801" s="9"/>
      <c r="AV801" s="8"/>
      <c r="AW801" s="8"/>
      <c r="AX801" s="8"/>
      <c r="AY801" s="8"/>
      <c r="AZ801" s="8"/>
      <c r="BA801" s="8"/>
      <c r="BB801" s="8"/>
      <c r="BC801" s="8"/>
    </row>
    <row r="802" spans="1:55" x14ac:dyDescent="0.25">
      <c r="A802" s="46">
        <v>74.400000000000006</v>
      </c>
      <c r="B802" s="48" t="b">
        <v>1</v>
      </c>
      <c r="U802" s="37"/>
      <c r="V802" s="37"/>
      <c r="W802" s="9"/>
      <c r="X802" s="8"/>
      <c r="Y802" s="8"/>
      <c r="Z802" s="8"/>
      <c r="AA802" s="8"/>
      <c r="AB802" s="8"/>
      <c r="AC802" s="8"/>
      <c r="AD802" s="8"/>
      <c r="AE802" s="8"/>
      <c r="AG802" s="37"/>
      <c r="AH802" s="37"/>
      <c r="AI802" s="9"/>
      <c r="AJ802" s="8"/>
      <c r="AK802" s="8"/>
      <c r="AL802" s="8"/>
      <c r="AM802" s="8"/>
      <c r="AN802" s="8"/>
      <c r="AO802" s="8"/>
      <c r="AP802" s="8"/>
      <c r="AQ802" s="8"/>
      <c r="AS802" s="37"/>
      <c r="AT802" s="37"/>
      <c r="AU802" s="9"/>
      <c r="AV802" s="8"/>
      <c r="AW802" s="8"/>
      <c r="AX802" s="8"/>
      <c r="AY802" s="8"/>
      <c r="AZ802" s="8"/>
      <c r="BA802" s="8"/>
      <c r="BB802" s="8"/>
      <c r="BC802" s="8"/>
    </row>
    <row r="803" spans="1:55" x14ac:dyDescent="0.25">
      <c r="A803" s="46">
        <v>73.599999999999994</v>
      </c>
      <c r="B803" s="48" t="b">
        <v>1</v>
      </c>
      <c r="U803" s="37"/>
      <c r="V803" s="37"/>
      <c r="W803" s="9"/>
      <c r="X803" s="8"/>
      <c r="Y803" s="8"/>
      <c r="Z803" s="8"/>
      <c r="AA803" s="8"/>
      <c r="AB803" s="8"/>
      <c r="AC803" s="8"/>
      <c r="AD803" s="8"/>
      <c r="AE803" s="8"/>
      <c r="AG803" s="37"/>
      <c r="AH803" s="37"/>
      <c r="AI803" s="9"/>
      <c r="AJ803" s="8"/>
      <c r="AK803" s="8"/>
      <c r="AL803" s="8"/>
      <c r="AM803" s="8"/>
      <c r="AN803" s="8"/>
      <c r="AO803" s="8"/>
      <c r="AP803" s="8"/>
      <c r="AQ803" s="8"/>
      <c r="AS803" s="37"/>
      <c r="AT803" s="37"/>
      <c r="AU803" s="9"/>
      <c r="AV803" s="8"/>
      <c r="AW803" s="8"/>
      <c r="AX803" s="8"/>
      <c r="AY803" s="8"/>
      <c r="AZ803" s="8"/>
      <c r="BA803" s="8"/>
      <c r="BB803" s="8"/>
      <c r="BC803" s="8"/>
    </row>
    <row r="804" spans="1:55" x14ac:dyDescent="0.25">
      <c r="A804" s="46">
        <v>73.400000000000006</v>
      </c>
      <c r="B804" s="48" t="b">
        <v>1</v>
      </c>
      <c r="U804" s="37"/>
      <c r="V804" s="37"/>
      <c r="W804" s="9"/>
      <c r="X804" s="8"/>
      <c r="Y804" s="8"/>
      <c r="Z804" s="8"/>
      <c r="AA804" s="8"/>
      <c r="AB804" s="8"/>
      <c r="AC804" s="8"/>
      <c r="AD804" s="8"/>
      <c r="AE804" s="8"/>
      <c r="AG804" s="37"/>
      <c r="AH804" s="37"/>
      <c r="AI804" s="9"/>
      <c r="AJ804" s="8"/>
      <c r="AK804" s="8"/>
      <c r="AL804" s="8"/>
      <c r="AM804" s="8"/>
      <c r="AN804" s="8"/>
      <c r="AO804" s="8"/>
      <c r="AP804" s="8"/>
      <c r="AQ804" s="8"/>
      <c r="AS804" s="37"/>
      <c r="AT804" s="37"/>
      <c r="AU804" s="9"/>
      <c r="AV804" s="8"/>
      <c r="AW804" s="8"/>
      <c r="AX804" s="8"/>
      <c r="AY804" s="8"/>
      <c r="AZ804" s="8"/>
      <c r="BA804" s="8"/>
      <c r="BB804" s="8"/>
      <c r="BC804" s="8"/>
    </row>
    <row r="805" spans="1:55" x14ac:dyDescent="0.25">
      <c r="A805" s="46">
        <v>72.8</v>
      </c>
      <c r="B805" s="48" t="b">
        <v>1</v>
      </c>
      <c r="U805" s="37"/>
      <c r="V805" s="37"/>
      <c r="W805" s="9"/>
      <c r="X805" s="8"/>
      <c r="Y805" s="8"/>
      <c r="Z805" s="8"/>
      <c r="AA805" s="8"/>
      <c r="AB805" s="8"/>
      <c r="AC805" s="8"/>
      <c r="AD805" s="8"/>
      <c r="AE805" s="8"/>
      <c r="AG805" s="37"/>
      <c r="AH805" s="37"/>
      <c r="AI805" s="9"/>
      <c r="AJ805" s="8"/>
      <c r="AK805" s="8"/>
      <c r="AL805" s="8"/>
      <c r="AM805" s="8"/>
      <c r="AN805" s="8"/>
      <c r="AO805" s="8"/>
      <c r="AP805" s="8"/>
      <c r="AQ805" s="8"/>
      <c r="AS805" s="37"/>
      <c r="AT805" s="37"/>
      <c r="AU805" s="9"/>
      <c r="AV805" s="8"/>
      <c r="AW805" s="8"/>
      <c r="AX805" s="8"/>
      <c r="AY805" s="8"/>
      <c r="AZ805" s="8"/>
      <c r="BA805" s="8"/>
      <c r="BB805" s="8"/>
      <c r="BC805" s="8"/>
    </row>
    <row r="806" spans="1:55" x14ac:dyDescent="0.25">
      <c r="A806" s="46">
        <v>79</v>
      </c>
      <c r="B806" s="48" t="b">
        <v>1</v>
      </c>
      <c r="U806" s="37"/>
      <c r="V806" s="37"/>
      <c r="W806" s="9"/>
      <c r="X806" s="8"/>
      <c r="Y806" s="8"/>
      <c r="Z806" s="8"/>
      <c r="AA806" s="8"/>
      <c r="AB806" s="8"/>
      <c r="AC806" s="8"/>
      <c r="AD806" s="8"/>
      <c r="AE806" s="8"/>
      <c r="AG806" s="37"/>
      <c r="AH806" s="37"/>
      <c r="AI806" s="9"/>
      <c r="AJ806" s="8"/>
      <c r="AK806" s="8"/>
      <c r="AL806" s="8"/>
      <c r="AM806" s="8"/>
      <c r="AN806" s="8"/>
      <c r="AO806" s="8"/>
      <c r="AP806" s="8"/>
      <c r="AQ806" s="8"/>
      <c r="AS806" s="37"/>
      <c r="AT806" s="37"/>
      <c r="AU806" s="9"/>
      <c r="AV806" s="8"/>
      <c r="AW806" s="8"/>
      <c r="AX806" s="8"/>
      <c r="AY806" s="8"/>
      <c r="AZ806" s="8"/>
      <c r="BA806" s="8"/>
      <c r="BB806" s="8"/>
      <c r="BC806" s="8"/>
    </row>
    <row r="807" spans="1:55" x14ac:dyDescent="0.25">
      <c r="A807" s="46">
        <v>78</v>
      </c>
      <c r="B807" s="48" t="b">
        <v>1</v>
      </c>
      <c r="U807" s="37"/>
      <c r="V807" s="37"/>
      <c r="W807" s="9"/>
      <c r="X807" s="8"/>
      <c r="Y807" s="8"/>
      <c r="Z807" s="8"/>
      <c r="AA807" s="8"/>
      <c r="AB807" s="8"/>
      <c r="AC807" s="8"/>
      <c r="AD807" s="8"/>
      <c r="AE807" s="8"/>
      <c r="AG807" s="37"/>
      <c r="AH807" s="37"/>
      <c r="AI807" s="9"/>
      <c r="AJ807" s="8"/>
      <c r="AK807" s="8"/>
      <c r="AL807" s="8"/>
      <c r="AM807" s="8"/>
      <c r="AN807" s="8"/>
      <c r="AO807" s="8"/>
      <c r="AP807" s="8"/>
      <c r="AQ807" s="8"/>
      <c r="AS807" s="37"/>
      <c r="AT807" s="37"/>
      <c r="AU807" s="9"/>
      <c r="AV807" s="8"/>
      <c r="AW807" s="8"/>
      <c r="AX807" s="8"/>
      <c r="AY807" s="8"/>
      <c r="AZ807" s="8"/>
      <c r="BA807" s="8"/>
      <c r="BB807" s="8"/>
      <c r="BC807" s="8"/>
    </row>
    <row r="808" spans="1:55" x14ac:dyDescent="0.25">
      <c r="A808" s="46">
        <v>79</v>
      </c>
      <c r="B808" s="48" t="b">
        <v>1</v>
      </c>
      <c r="U808" s="37"/>
      <c r="V808" s="37"/>
      <c r="W808" s="9"/>
      <c r="X808" s="8"/>
      <c r="Y808" s="8"/>
      <c r="Z808" s="8"/>
      <c r="AA808" s="8"/>
      <c r="AB808" s="8"/>
      <c r="AC808" s="8"/>
      <c r="AD808" s="8"/>
      <c r="AE808" s="8"/>
      <c r="AG808" s="37"/>
      <c r="AH808" s="37"/>
      <c r="AI808" s="9"/>
      <c r="AJ808" s="8"/>
      <c r="AK808" s="8"/>
      <c r="AL808" s="8"/>
      <c r="AM808" s="8"/>
      <c r="AN808" s="8"/>
      <c r="AO808" s="8"/>
      <c r="AP808" s="8"/>
      <c r="AQ808" s="8"/>
      <c r="AS808" s="37"/>
      <c r="AT808" s="37"/>
      <c r="AU808" s="9"/>
      <c r="AV808" s="8"/>
      <c r="AW808" s="8"/>
      <c r="AX808" s="8"/>
      <c r="AY808" s="8"/>
      <c r="AZ808" s="8"/>
      <c r="BA808" s="8"/>
      <c r="BB808" s="8"/>
      <c r="BC808" s="8"/>
    </row>
    <row r="809" spans="1:55" x14ac:dyDescent="0.25">
      <c r="A809" s="46">
        <v>72</v>
      </c>
      <c r="B809" s="48" t="b">
        <v>1</v>
      </c>
      <c r="U809" s="37"/>
      <c r="V809" s="37"/>
      <c r="W809" s="9"/>
      <c r="X809" s="8"/>
      <c r="Y809" s="8"/>
      <c r="Z809" s="8"/>
      <c r="AA809" s="8"/>
      <c r="AB809" s="8"/>
      <c r="AC809" s="8"/>
      <c r="AD809" s="8"/>
      <c r="AE809" s="8"/>
      <c r="AG809" s="37"/>
      <c r="AH809" s="37"/>
      <c r="AI809" s="9"/>
      <c r="AJ809" s="8"/>
      <c r="AK809" s="8"/>
      <c r="AL809" s="8"/>
      <c r="AM809" s="8"/>
      <c r="AN809" s="8"/>
      <c r="AO809" s="8"/>
      <c r="AP809" s="8"/>
      <c r="AQ809" s="8"/>
      <c r="AS809" s="37"/>
      <c r="AT809" s="37"/>
      <c r="AU809" s="9"/>
      <c r="AV809" s="8"/>
      <c r="AW809" s="8"/>
      <c r="AX809" s="8"/>
      <c r="AY809" s="8"/>
      <c r="AZ809" s="8"/>
      <c r="BA809" s="8"/>
      <c r="BB809" s="8"/>
      <c r="BC809" s="8"/>
    </row>
    <row r="810" spans="1:55" x14ac:dyDescent="0.25">
      <c r="A810" s="46">
        <v>74</v>
      </c>
      <c r="B810" s="48" t="b">
        <v>1</v>
      </c>
      <c r="U810" s="37"/>
      <c r="V810" s="37"/>
      <c r="W810" s="9"/>
      <c r="X810" s="8"/>
      <c r="Y810" s="8"/>
      <c r="Z810" s="8"/>
      <c r="AA810" s="8"/>
      <c r="AB810" s="8"/>
      <c r="AC810" s="8"/>
      <c r="AD810" s="8"/>
      <c r="AE810" s="8"/>
      <c r="AG810" s="37"/>
      <c r="AH810" s="37"/>
      <c r="AI810" s="9"/>
      <c r="AJ810" s="8"/>
      <c r="AK810" s="8"/>
      <c r="AL810" s="8"/>
      <c r="AM810" s="8"/>
      <c r="AN810" s="8"/>
      <c r="AO810" s="8"/>
      <c r="AP810" s="8"/>
      <c r="AQ810" s="8"/>
      <c r="AS810" s="37"/>
      <c r="AT810" s="37"/>
      <c r="AU810" s="9"/>
      <c r="AV810" s="8"/>
      <c r="AW810" s="8"/>
      <c r="AX810" s="8"/>
      <c r="AY810" s="8"/>
      <c r="AZ810" s="8"/>
      <c r="BA810" s="8"/>
      <c r="BB810" s="8"/>
      <c r="BC810" s="8"/>
    </row>
    <row r="811" spans="1:55" x14ac:dyDescent="0.25">
      <c r="A811" s="46">
        <v>70</v>
      </c>
      <c r="B811" s="48" t="b">
        <v>1</v>
      </c>
      <c r="U811" s="37"/>
      <c r="V811" s="37"/>
      <c r="W811" s="9"/>
      <c r="X811" s="8"/>
      <c r="Y811" s="8"/>
      <c r="Z811" s="8"/>
      <c r="AA811" s="8"/>
      <c r="AB811" s="8"/>
      <c r="AC811" s="8"/>
      <c r="AD811" s="8"/>
      <c r="AE811" s="8"/>
      <c r="AG811" s="37"/>
      <c r="AH811" s="37"/>
      <c r="AI811" s="9"/>
      <c r="AJ811" s="8"/>
      <c r="AK811" s="8"/>
      <c r="AL811" s="8"/>
      <c r="AM811" s="8"/>
      <c r="AN811" s="8"/>
      <c r="AO811" s="8"/>
      <c r="AP811" s="8"/>
      <c r="AQ811" s="8"/>
      <c r="AS811" s="37"/>
      <c r="AT811" s="37"/>
      <c r="AU811" s="9"/>
      <c r="AV811" s="8"/>
      <c r="AW811" s="8"/>
      <c r="AX811" s="8"/>
      <c r="AY811" s="8"/>
      <c r="AZ811" s="8"/>
      <c r="BA811" s="8"/>
      <c r="BB811" s="8"/>
      <c r="BC811" s="8"/>
    </row>
    <row r="812" spans="1:55" x14ac:dyDescent="0.25">
      <c r="A812" s="46">
        <v>69.900000000000006</v>
      </c>
      <c r="B812" s="48" t="b">
        <v>1</v>
      </c>
      <c r="U812" s="37"/>
      <c r="V812" s="37"/>
      <c r="W812" s="9"/>
      <c r="X812" s="8"/>
      <c r="Y812" s="8"/>
      <c r="Z812" s="8"/>
      <c r="AA812" s="8"/>
      <c r="AB812" s="8"/>
      <c r="AC812" s="8"/>
      <c r="AD812" s="8"/>
      <c r="AE812" s="8"/>
      <c r="AG812" s="37"/>
      <c r="AH812" s="37"/>
      <c r="AI812" s="9"/>
      <c r="AJ812" s="8"/>
      <c r="AK812" s="8"/>
      <c r="AL812" s="8"/>
      <c r="AM812" s="8"/>
      <c r="AN812" s="8"/>
      <c r="AO812" s="8"/>
      <c r="AP812" s="8"/>
      <c r="AQ812" s="8"/>
      <c r="AS812" s="37"/>
      <c r="AT812" s="37"/>
      <c r="AU812" s="9"/>
      <c r="AV812" s="8"/>
      <c r="AW812" s="8"/>
      <c r="AX812" s="8"/>
      <c r="AY812" s="8"/>
      <c r="AZ812" s="8"/>
      <c r="BA812" s="8"/>
      <c r="BB812" s="8"/>
      <c r="BC812" s="8"/>
    </row>
    <row r="813" spans="1:55" x14ac:dyDescent="0.25">
      <c r="A813" s="46">
        <v>69.8</v>
      </c>
      <c r="B813" s="48" t="b">
        <v>1</v>
      </c>
      <c r="U813" s="37"/>
      <c r="V813" s="37"/>
      <c r="W813" s="9"/>
      <c r="X813" s="8"/>
      <c r="Y813" s="8"/>
      <c r="Z813" s="8"/>
      <c r="AA813" s="8"/>
      <c r="AB813" s="8"/>
      <c r="AC813" s="8"/>
      <c r="AD813" s="8"/>
      <c r="AE813" s="8"/>
      <c r="AG813" s="37"/>
      <c r="AH813" s="37"/>
      <c r="AI813" s="9"/>
      <c r="AJ813" s="8"/>
      <c r="AK813" s="8"/>
      <c r="AL813" s="8"/>
      <c r="AM813" s="8"/>
      <c r="AN813" s="8"/>
      <c r="AO813" s="8"/>
      <c r="AP813" s="8"/>
      <c r="AQ813" s="8"/>
      <c r="AS813" s="37"/>
      <c r="AT813" s="37"/>
      <c r="AU813" s="9"/>
      <c r="AV813" s="8"/>
      <c r="AW813" s="8"/>
      <c r="AX813" s="8"/>
      <c r="AY813" s="8"/>
      <c r="AZ813" s="8"/>
      <c r="BA813" s="8"/>
      <c r="BB813" s="8"/>
      <c r="BC813" s="8"/>
    </row>
    <row r="814" spans="1:55" x14ac:dyDescent="0.25">
      <c r="A814" s="46">
        <v>69.7</v>
      </c>
      <c r="B814" s="48" t="b">
        <v>1</v>
      </c>
      <c r="U814" s="37"/>
      <c r="V814" s="37"/>
      <c r="W814" s="9"/>
      <c r="X814" s="8"/>
      <c r="Y814" s="8"/>
      <c r="Z814" s="8"/>
      <c r="AA814" s="8"/>
      <c r="AB814" s="8"/>
      <c r="AC814" s="8"/>
      <c r="AD814" s="8"/>
      <c r="AE814" s="8"/>
      <c r="AG814" s="37"/>
      <c r="AH814" s="37"/>
      <c r="AI814" s="9"/>
      <c r="AJ814" s="8"/>
      <c r="AK814" s="8"/>
      <c r="AL814" s="8"/>
      <c r="AM814" s="8"/>
      <c r="AN814" s="8"/>
      <c r="AO814" s="8"/>
      <c r="AP814" s="8"/>
      <c r="AQ814" s="8"/>
      <c r="AS814" s="37"/>
      <c r="AT814" s="37"/>
      <c r="AU814" s="9"/>
      <c r="AV814" s="8"/>
      <c r="AW814" s="8"/>
      <c r="AX814" s="8"/>
      <c r="AY814" s="8"/>
      <c r="AZ814" s="8"/>
      <c r="BA814" s="8"/>
      <c r="BB814" s="8"/>
      <c r="BC814" s="8"/>
    </row>
    <row r="815" spans="1:55" x14ac:dyDescent="0.25">
      <c r="A815" s="46">
        <v>69.5</v>
      </c>
      <c r="B815" s="48" t="b">
        <v>1</v>
      </c>
      <c r="U815" s="37"/>
      <c r="V815" s="37"/>
      <c r="W815" s="9"/>
      <c r="X815" s="8"/>
      <c r="Y815" s="8"/>
      <c r="Z815" s="8"/>
      <c r="AA815" s="8"/>
      <c r="AB815" s="8"/>
      <c r="AC815" s="8"/>
      <c r="AD815" s="8"/>
      <c r="AE815" s="8"/>
      <c r="AG815" s="37"/>
      <c r="AH815" s="37"/>
      <c r="AI815" s="9"/>
      <c r="AJ815" s="8"/>
      <c r="AK815" s="8"/>
      <c r="AL815" s="8"/>
      <c r="AM815" s="8"/>
      <c r="AN815" s="8"/>
      <c r="AO815" s="8"/>
      <c r="AP815" s="8"/>
      <c r="AQ815" s="8"/>
      <c r="AS815" s="37"/>
      <c r="AT815" s="37"/>
      <c r="AU815" s="9"/>
      <c r="AV815" s="8"/>
      <c r="AW815" s="8"/>
      <c r="AX815" s="8"/>
      <c r="AY815" s="8"/>
      <c r="AZ815" s="8"/>
      <c r="BA815" s="8"/>
      <c r="BB815" s="8"/>
      <c r="BC815" s="8"/>
    </row>
    <row r="816" spans="1:55" x14ac:dyDescent="0.25">
      <c r="A816" s="46">
        <v>69.400000000000006</v>
      </c>
      <c r="B816" s="48" t="b">
        <v>1</v>
      </c>
      <c r="U816" s="37"/>
      <c r="V816" s="37"/>
      <c r="W816" s="9"/>
      <c r="X816" s="8"/>
      <c r="Y816" s="8"/>
      <c r="Z816" s="8"/>
      <c r="AA816" s="8"/>
      <c r="AB816" s="8"/>
      <c r="AC816" s="8"/>
      <c r="AD816" s="8"/>
      <c r="AE816" s="8"/>
      <c r="AG816" s="37"/>
      <c r="AH816" s="37"/>
      <c r="AI816" s="9"/>
      <c r="AJ816" s="8"/>
      <c r="AK816" s="8"/>
      <c r="AL816" s="8"/>
      <c r="AM816" s="8"/>
      <c r="AN816" s="8"/>
      <c r="AO816" s="8"/>
      <c r="AP816" s="8"/>
      <c r="AQ816" s="8"/>
      <c r="AS816" s="37"/>
      <c r="AT816" s="37"/>
      <c r="AU816" s="9"/>
      <c r="AV816" s="8"/>
      <c r="AW816" s="8"/>
      <c r="AX816" s="8"/>
      <c r="AY816" s="8"/>
      <c r="AZ816" s="8"/>
      <c r="BA816" s="8"/>
      <c r="BB816" s="8"/>
      <c r="BC816" s="8"/>
    </row>
    <row r="817" spans="1:55" x14ac:dyDescent="0.25">
      <c r="A817" s="46">
        <v>69</v>
      </c>
      <c r="B817" s="48" t="b">
        <v>1</v>
      </c>
      <c r="U817" s="37"/>
      <c r="V817" s="37"/>
      <c r="W817" s="9"/>
      <c r="X817" s="8"/>
      <c r="Y817" s="8"/>
      <c r="Z817" s="8"/>
      <c r="AA817" s="8"/>
      <c r="AB817" s="8"/>
      <c r="AC817" s="8"/>
      <c r="AD817" s="8"/>
      <c r="AE817" s="8"/>
      <c r="AG817" s="37"/>
      <c r="AH817" s="37"/>
      <c r="AI817" s="9"/>
      <c r="AJ817" s="8"/>
      <c r="AK817" s="8"/>
      <c r="AL817" s="8"/>
      <c r="AM817" s="8"/>
      <c r="AN817" s="8"/>
      <c r="AO817" s="8"/>
      <c r="AP817" s="8"/>
      <c r="AQ817" s="8"/>
      <c r="AS817" s="37"/>
      <c r="AT817" s="37"/>
      <c r="AU817" s="9"/>
      <c r="AV817" s="8"/>
      <c r="AW817" s="8"/>
      <c r="AX817" s="8"/>
      <c r="AY817" s="8"/>
      <c r="AZ817" s="8"/>
      <c r="BA817" s="8"/>
      <c r="BB817" s="8"/>
      <c r="BC817" s="8"/>
    </row>
    <row r="818" spans="1:55" x14ac:dyDescent="0.25">
      <c r="A818" s="46">
        <v>68.599999999999994</v>
      </c>
      <c r="B818" s="48" t="b">
        <v>1</v>
      </c>
      <c r="U818" s="37"/>
      <c r="V818" s="37"/>
      <c r="W818" s="9"/>
      <c r="X818" s="8"/>
      <c r="Y818" s="8"/>
      <c r="Z818" s="8"/>
      <c r="AA818" s="8"/>
      <c r="AB818" s="8"/>
      <c r="AC818" s="8"/>
      <c r="AD818" s="8"/>
      <c r="AE818" s="8"/>
      <c r="AG818" s="37"/>
      <c r="AH818" s="37"/>
      <c r="AI818" s="9"/>
      <c r="AJ818" s="8"/>
      <c r="AK818" s="8"/>
      <c r="AL818" s="8"/>
      <c r="AM818" s="8"/>
      <c r="AN818" s="8"/>
      <c r="AO818" s="8"/>
      <c r="AP818" s="8"/>
      <c r="AQ818" s="8"/>
      <c r="AS818" s="37"/>
      <c r="AT818" s="37"/>
      <c r="AU818" s="9"/>
      <c r="AV818" s="8"/>
      <c r="AW818" s="8"/>
      <c r="AX818" s="8"/>
      <c r="AY818" s="8"/>
      <c r="AZ818" s="8"/>
      <c r="BA818" s="8"/>
      <c r="BB818" s="8"/>
      <c r="BC818" s="8"/>
    </row>
    <row r="819" spans="1:55" x14ac:dyDescent="0.25">
      <c r="A819" s="46">
        <v>68.7</v>
      </c>
      <c r="B819" s="48" t="b">
        <v>1</v>
      </c>
      <c r="U819" s="37"/>
      <c r="V819" s="37"/>
      <c r="W819" s="9"/>
      <c r="X819" s="8"/>
      <c r="Y819" s="8"/>
      <c r="Z819" s="8"/>
      <c r="AA819" s="8"/>
      <c r="AB819" s="8"/>
      <c r="AC819" s="8"/>
      <c r="AD819" s="8"/>
      <c r="AE819" s="8"/>
      <c r="AG819" s="37"/>
      <c r="AH819" s="37"/>
      <c r="AI819" s="9"/>
      <c r="AJ819" s="8"/>
      <c r="AK819" s="8"/>
      <c r="AL819" s="8"/>
      <c r="AM819" s="8"/>
      <c r="AN819" s="8"/>
      <c r="AO819" s="8"/>
      <c r="AP819" s="8"/>
      <c r="AQ819" s="8"/>
      <c r="AS819" s="37"/>
      <c r="AT819" s="37"/>
      <c r="AU819" s="9"/>
      <c r="AV819" s="8"/>
      <c r="AW819" s="8"/>
      <c r="AX819" s="8"/>
      <c r="AY819" s="8"/>
      <c r="AZ819" s="8"/>
      <c r="BA819" s="8"/>
      <c r="BB819" s="8"/>
      <c r="BC819" s="8"/>
    </row>
    <row r="820" spans="1:55" x14ac:dyDescent="0.25">
      <c r="A820" s="46">
        <v>68.599999999999994</v>
      </c>
      <c r="B820" s="48" t="b">
        <v>1</v>
      </c>
      <c r="U820" s="37"/>
      <c r="V820" s="37"/>
      <c r="W820" s="9"/>
      <c r="X820" s="8"/>
      <c r="Y820" s="8"/>
      <c r="Z820" s="8"/>
      <c r="AA820" s="8"/>
      <c r="AB820" s="8"/>
      <c r="AC820" s="8"/>
      <c r="AD820" s="8"/>
      <c r="AE820" s="8"/>
      <c r="AG820" s="37"/>
      <c r="AH820" s="37"/>
      <c r="AI820" s="9"/>
      <c r="AJ820" s="8"/>
      <c r="AK820" s="8"/>
      <c r="AL820" s="8"/>
      <c r="AM820" s="8"/>
      <c r="AN820" s="8"/>
      <c r="AO820" s="8"/>
      <c r="AP820" s="8"/>
      <c r="AQ820" s="8"/>
      <c r="AS820" s="37"/>
      <c r="AT820" s="37"/>
      <c r="AU820" s="9"/>
      <c r="AV820" s="8"/>
      <c r="AW820" s="8"/>
      <c r="AX820" s="8"/>
      <c r="AY820" s="8"/>
      <c r="AZ820" s="8"/>
      <c r="BA820" s="8"/>
      <c r="BB820" s="8"/>
      <c r="BC820" s="8"/>
    </row>
    <row r="821" spans="1:55" x14ac:dyDescent="0.25">
      <c r="A821" s="46">
        <v>68.8</v>
      </c>
      <c r="B821" s="48" t="b">
        <v>1</v>
      </c>
      <c r="U821" s="37"/>
      <c r="V821" s="37"/>
      <c r="W821" s="9"/>
      <c r="X821" s="8"/>
      <c r="Y821" s="8"/>
      <c r="Z821" s="8"/>
      <c r="AA821" s="8"/>
      <c r="AB821" s="8"/>
      <c r="AC821" s="8"/>
      <c r="AD821" s="8"/>
      <c r="AE821" s="8"/>
      <c r="AG821" s="37"/>
      <c r="AH821" s="37"/>
      <c r="AI821" s="9"/>
      <c r="AJ821" s="8"/>
      <c r="AK821" s="8"/>
      <c r="AL821" s="8"/>
      <c r="AM821" s="8"/>
      <c r="AN821" s="8"/>
      <c r="AO821" s="8"/>
      <c r="AP821" s="8"/>
      <c r="AQ821" s="8"/>
      <c r="AS821" s="37"/>
      <c r="AT821" s="37"/>
      <c r="AU821" s="9"/>
      <c r="AV821" s="8"/>
      <c r="AW821" s="8"/>
      <c r="AX821" s="8"/>
      <c r="AY821" s="8"/>
      <c r="AZ821" s="8"/>
      <c r="BA821" s="8"/>
      <c r="BB821" s="8"/>
      <c r="BC821" s="8"/>
    </row>
    <row r="822" spans="1:55" x14ac:dyDescent="0.25">
      <c r="A822" s="46">
        <v>73.5</v>
      </c>
      <c r="B822" s="48" t="b">
        <v>1</v>
      </c>
      <c r="U822" s="37"/>
      <c r="V822" s="37"/>
      <c r="W822" s="9"/>
      <c r="X822" s="8"/>
      <c r="Y822" s="8"/>
      <c r="Z822" s="8"/>
      <c r="AA822" s="8"/>
      <c r="AB822" s="8"/>
      <c r="AC822" s="8"/>
      <c r="AD822" s="8"/>
      <c r="AE822" s="8"/>
      <c r="AG822" s="37"/>
      <c r="AH822" s="37"/>
      <c r="AI822" s="9"/>
      <c r="AJ822" s="8"/>
      <c r="AK822" s="8"/>
      <c r="AL822" s="8"/>
      <c r="AM822" s="8"/>
      <c r="AN822" s="8"/>
      <c r="AO822" s="8"/>
      <c r="AP822" s="8"/>
      <c r="AQ822" s="8"/>
      <c r="AS822" s="37"/>
      <c r="AT822" s="37"/>
      <c r="AU822" s="9"/>
      <c r="AV822" s="8"/>
      <c r="AW822" s="8"/>
      <c r="AX822" s="8"/>
      <c r="AY822" s="8"/>
      <c r="AZ822" s="8"/>
      <c r="BA822" s="8"/>
      <c r="BB822" s="8"/>
      <c r="BC822" s="8"/>
    </row>
    <row r="823" spans="1:55" x14ac:dyDescent="0.25">
      <c r="A823" s="46">
        <v>73.3</v>
      </c>
      <c r="B823" s="48" t="b">
        <v>1</v>
      </c>
      <c r="U823" s="37"/>
      <c r="V823" s="37"/>
      <c r="W823" s="9"/>
      <c r="X823" s="8"/>
      <c r="Y823" s="8"/>
      <c r="Z823" s="8"/>
      <c r="AA823" s="8"/>
      <c r="AB823" s="8"/>
      <c r="AC823" s="8"/>
      <c r="AD823" s="8"/>
      <c r="AE823" s="8"/>
      <c r="AG823" s="37"/>
      <c r="AH823" s="37"/>
      <c r="AI823" s="9"/>
      <c r="AJ823" s="8"/>
      <c r="AK823" s="8"/>
      <c r="AL823" s="8"/>
      <c r="AM823" s="8"/>
      <c r="AN823" s="8"/>
      <c r="AO823" s="8"/>
      <c r="AP823" s="8"/>
      <c r="AQ823" s="8"/>
      <c r="AS823" s="37"/>
      <c r="AT823" s="37"/>
      <c r="AU823" s="9"/>
      <c r="AV823" s="8"/>
      <c r="AW823" s="8"/>
      <c r="AX823" s="8"/>
      <c r="AY823" s="8"/>
      <c r="AZ823" s="8"/>
      <c r="BA823" s="8"/>
      <c r="BB823" s="8"/>
      <c r="BC823" s="8"/>
    </row>
    <row r="824" spans="1:55" x14ac:dyDescent="0.25">
      <c r="A824" s="46">
        <v>73</v>
      </c>
      <c r="B824" s="48" t="b">
        <v>1</v>
      </c>
      <c r="U824" s="37"/>
      <c r="V824" s="37"/>
      <c r="W824" s="9"/>
      <c r="X824" s="8"/>
      <c r="Y824" s="8"/>
      <c r="Z824" s="8"/>
      <c r="AA824" s="8"/>
      <c r="AB824" s="8"/>
      <c r="AC824" s="8"/>
      <c r="AD824" s="8"/>
      <c r="AE824" s="8"/>
      <c r="AG824" s="37"/>
      <c r="AH824" s="37"/>
      <c r="AI824" s="9"/>
      <c r="AJ824" s="8"/>
      <c r="AK824" s="8"/>
      <c r="AL824" s="8"/>
      <c r="AM824" s="8"/>
      <c r="AN824" s="8"/>
      <c r="AO824" s="8"/>
      <c r="AP824" s="8"/>
      <c r="AQ824" s="8"/>
      <c r="AS824" s="37"/>
      <c r="AT824" s="37"/>
      <c r="AU824" s="9"/>
      <c r="AV824" s="8"/>
      <c r="AW824" s="8"/>
      <c r="AX824" s="8"/>
      <c r="AY824" s="8"/>
      <c r="AZ824" s="8"/>
      <c r="BA824" s="8"/>
      <c r="BB824" s="8"/>
      <c r="BC824" s="8"/>
    </row>
    <row r="825" spans="1:55" x14ac:dyDescent="0.25">
      <c r="A825" s="46">
        <v>73</v>
      </c>
      <c r="B825" s="48" t="b">
        <v>1</v>
      </c>
      <c r="U825" s="37"/>
      <c r="V825" s="37"/>
      <c r="W825" s="9"/>
      <c r="X825" s="8"/>
      <c r="Y825" s="8"/>
      <c r="Z825" s="8"/>
      <c r="AA825" s="8"/>
      <c r="AB825" s="8"/>
      <c r="AC825" s="8"/>
      <c r="AD825" s="8"/>
      <c r="AE825" s="8"/>
      <c r="AG825" s="37"/>
      <c r="AH825" s="37"/>
      <c r="AI825" s="9"/>
      <c r="AJ825" s="8"/>
      <c r="AK825" s="8"/>
      <c r="AL825" s="8"/>
      <c r="AM825" s="8"/>
      <c r="AN825" s="8"/>
      <c r="AO825" s="8"/>
      <c r="AP825" s="8"/>
      <c r="AQ825" s="8"/>
      <c r="AS825" s="37"/>
      <c r="AT825" s="37"/>
      <c r="AU825" s="9"/>
      <c r="AV825" s="8"/>
      <c r="AW825" s="8"/>
      <c r="AX825" s="8"/>
      <c r="AY825" s="8"/>
      <c r="AZ825" s="8"/>
      <c r="BA825" s="8"/>
      <c r="BB825" s="8"/>
      <c r="BC825" s="8"/>
    </row>
    <row r="826" spans="1:55" x14ac:dyDescent="0.25">
      <c r="A826" s="46">
        <v>72</v>
      </c>
      <c r="B826" s="48" t="b">
        <v>1</v>
      </c>
      <c r="U826" s="37"/>
      <c r="V826" s="37"/>
      <c r="W826" s="9"/>
      <c r="X826" s="8"/>
      <c r="Y826" s="8"/>
      <c r="Z826" s="8"/>
      <c r="AA826" s="8"/>
      <c r="AB826" s="8"/>
      <c r="AC826" s="8"/>
      <c r="AD826" s="8"/>
      <c r="AE826" s="8"/>
      <c r="AG826" s="37"/>
      <c r="AH826" s="37"/>
      <c r="AI826" s="9"/>
      <c r="AJ826" s="8"/>
      <c r="AK826" s="8"/>
      <c r="AL826" s="8"/>
      <c r="AM826" s="8"/>
      <c r="AN826" s="8"/>
      <c r="AO826" s="8"/>
      <c r="AP826" s="8"/>
      <c r="AQ826" s="8"/>
      <c r="AS826" s="37"/>
      <c r="AT826" s="37"/>
      <c r="AU826" s="9"/>
      <c r="AV826" s="8"/>
      <c r="AW826" s="8"/>
      <c r="AX826" s="8"/>
      <c r="AY826" s="8"/>
      <c r="AZ826" s="8"/>
      <c r="BA826" s="8"/>
      <c r="BB826" s="8"/>
      <c r="BC826" s="8"/>
    </row>
    <row r="827" spans="1:55" x14ac:dyDescent="0.25">
      <c r="A827" s="46">
        <v>72</v>
      </c>
      <c r="B827" s="48" t="b">
        <v>1</v>
      </c>
      <c r="U827" s="37"/>
      <c r="V827" s="37"/>
      <c r="W827" s="9"/>
      <c r="X827" s="8"/>
      <c r="Y827" s="8"/>
      <c r="Z827" s="8"/>
      <c r="AA827" s="8"/>
      <c r="AB827" s="8"/>
      <c r="AC827" s="8"/>
      <c r="AD827" s="8"/>
      <c r="AE827" s="8"/>
      <c r="AG827" s="37"/>
      <c r="AH827" s="37"/>
      <c r="AI827" s="9"/>
      <c r="AJ827" s="8"/>
      <c r="AK827" s="8"/>
      <c r="AL827" s="8"/>
      <c r="AM827" s="8"/>
      <c r="AN827" s="8"/>
      <c r="AO827" s="8"/>
      <c r="AP827" s="8"/>
      <c r="AQ827" s="8"/>
      <c r="AS827" s="37"/>
      <c r="AT827" s="37"/>
      <c r="AU827" s="9"/>
      <c r="AV827" s="8"/>
      <c r="AW827" s="8"/>
      <c r="AX827" s="8"/>
      <c r="AY827" s="8"/>
      <c r="AZ827" s="8"/>
      <c r="BA827" s="8"/>
      <c r="BB827" s="8"/>
      <c r="BC827" s="8"/>
    </row>
    <row r="828" spans="1:55" x14ac:dyDescent="0.25">
      <c r="A828" s="46">
        <v>71.400000000000006</v>
      </c>
      <c r="B828" s="48" t="b">
        <v>1</v>
      </c>
      <c r="U828" s="37"/>
      <c r="V828" s="37"/>
      <c r="W828" s="9"/>
      <c r="X828" s="8"/>
      <c r="Y828" s="8"/>
      <c r="Z828" s="8"/>
      <c r="AA828" s="8"/>
      <c r="AB828" s="8"/>
      <c r="AC828" s="8"/>
      <c r="AD828" s="8"/>
      <c r="AE828" s="8"/>
      <c r="AG828" s="37"/>
      <c r="AH828" s="37"/>
      <c r="AI828" s="9"/>
      <c r="AJ828" s="8"/>
      <c r="AK828" s="8"/>
      <c r="AL828" s="8"/>
      <c r="AM828" s="8"/>
      <c r="AN828" s="8"/>
      <c r="AO828" s="8"/>
      <c r="AP828" s="8"/>
      <c r="AQ828" s="8"/>
      <c r="AS828" s="37"/>
      <c r="AT828" s="37"/>
      <c r="AU828" s="9"/>
      <c r="AV828" s="8"/>
      <c r="AW828" s="8"/>
      <c r="AX828" s="8"/>
      <c r="AY828" s="8"/>
      <c r="AZ828" s="8"/>
      <c r="BA828" s="8"/>
      <c r="BB828" s="8"/>
      <c r="BC828" s="8"/>
    </row>
    <row r="829" spans="1:55" x14ac:dyDescent="0.25">
      <c r="A829" s="46">
        <v>71.7</v>
      </c>
      <c r="B829" s="48" t="b">
        <v>1</v>
      </c>
      <c r="U829" s="37"/>
      <c r="V829" s="37"/>
      <c r="W829" s="9"/>
      <c r="X829" s="8"/>
      <c r="Y829" s="8"/>
      <c r="Z829" s="8"/>
      <c r="AA829" s="8"/>
      <c r="AB829" s="8"/>
      <c r="AC829" s="8"/>
      <c r="AD829" s="8"/>
      <c r="AE829" s="8"/>
      <c r="AG829" s="37"/>
      <c r="AH829" s="37"/>
      <c r="AI829" s="9"/>
      <c r="AJ829" s="8"/>
      <c r="AK829" s="8"/>
      <c r="AL829" s="8"/>
      <c r="AM829" s="8"/>
      <c r="AN829" s="8"/>
      <c r="AO829" s="8"/>
      <c r="AP829" s="8"/>
      <c r="AQ829" s="8"/>
      <c r="AS829" s="37"/>
      <c r="AT829" s="37"/>
      <c r="AU829" s="9"/>
      <c r="AV829" s="8"/>
      <c r="AW829" s="8"/>
      <c r="AX829" s="8"/>
      <c r="AY829" s="8"/>
      <c r="AZ829" s="8"/>
      <c r="BA829" s="8"/>
      <c r="BB829" s="8"/>
      <c r="BC829" s="8"/>
    </row>
    <row r="830" spans="1:55" x14ac:dyDescent="0.25">
      <c r="A830" s="46">
        <v>71.2</v>
      </c>
      <c r="B830" s="48" t="b">
        <v>1</v>
      </c>
      <c r="U830" s="37"/>
      <c r="V830" s="37"/>
      <c r="W830" s="9"/>
      <c r="X830" s="8"/>
      <c r="Y830" s="8"/>
      <c r="Z830" s="8"/>
      <c r="AA830" s="8"/>
      <c r="AB830" s="8"/>
      <c r="AC830" s="8"/>
      <c r="AD830" s="8"/>
      <c r="AE830" s="8"/>
      <c r="AG830" s="37"/>
      <c r="AH830" s="37"/>
      <c r="AI830" s="9"/>
      <c r="AJ830" s="8"/>
      <c r="AK830" s="8"/>
      <c r="AL830" s="8"/>
      <c r="AM830" s="8"/>
      <c r="AN830" s="8"/>
      <c r="AO830" s="8"/>
      <c r="AP830" s="8"/>
      <c r="AQ830" s="8"/>
      <c r="AS830" s="37"/>
      <c r="AT830" s="37"/>
      <c r="AU830" s="9"/>
      <c r="AV830" s="8"/>
      <c r="AW830" s="8"/>
      <c r="AX830" s="8"/>
      <c r="AY830" s="8"/>
      <c r="AZ830" s="8"/>
      <c r="BA830" s="8"/>
      <c r="BB830" s="8"/>
      <c r="BC830" s="8"/>
    </row>
    <row r="831" spans="1:55" x14ac:dyDescent="0.25">
      <c r="A831" s="46">
        <v>75</v>
      </c>
      <c r="B831" s="48" t="b">
        <v>1</v>
      </c>
      <c r="U831" s="37"/>
      <c r="V831" s="37"/>
      <c r="W831" s="9"/>
      <c r="X831" s="8"/>
      <c r="Y831" s="8"/>
      <c r="Z831" s="8"/>
      <c r="AA831" s="8"/>
      <c r="AB831" s="8"/>
      <c r="AC831" s="8"/>
      <c r="AD831" s="8"/>
      <c r="AE831" s="8"/>
      <c r="AG831" s="37"/>
      <c r="AH831" s="37"/>
      <c r="AI831" s="9"/>
      <c r="AJ831" s="8"/>
      <c r="AK831" s="8"/>
      <c r="AL831" s="8"/>
      <c r="AM831" s="8"/>
      <c r="AN831" s="8"/>
      <c r="AO831" s="8"/>
      <c r="AP831" s="8"/>
      <c r="AQ831" s="8"/>
      <c r="AS831" s="37"/>
      <c r="AT831" s="37"/>
      <c r="AU831" s="9"/>
      <c r="AV831" s="8"/>
      <c r="AW831" s="8"/>
      <c r="AX831" s="8"/>
      <c r="AY831" s="8"/>
      <c r="AZ831" s="8"/>
      <c r="BA831" s="8"/>
      <c r="BB831" s="8"/>
      <c r="BC831" s="8"/>
    </row>
    <row r="832" spans="1:55" x14ac:dyDescent="0.25">
      <c r="A832" s="46">
        <v>71</v>
      </c>
      <c r="B832" s="48" t="b">
        <v>1</v>
      </c>
      <c r="U832" s="37"/>
      <c r="V832" s="37"/>
      <c r="W832" s="9"/>
      <c r="X832" s="8"/>
      <c r="Y832" s="8"/>
      <c r="Z832" s="8"/>
      <c r="AA832" s="8"/>
      <c r="AB832" s="8"/>
      <c r="AC832" s="8"/>
      <c r="AD832" s="8"/>
      <c r="AE832" s="8"/>
      <c r="AG832" s="37"/>
      <c r="AH832" s="37"/>
      <c r="AI832" s="9"/>
      <c r="AJ832" s="8"/>
      <c r="AK832" s="8"/>
      <c r="AL832" s="8"/>
      <c r="AM832" s="8"/>
      <c r="AN832" s="8"/>
      <c r="AO832" s="8"/>
      <c r="AP832" s="8"/>
      <c r="AQ832" s="8"/>
      <c r="AS832" s="37"/>
      <c r="AT832" s="37"/>
      <c r="AU832" s="9"/>
      <c r="AV832" s="8"/>
      <c r="AW832" s="8"/>
      <c r="AX832" s="8"/>
      <c r="AY832" s="8"/>
      <c r="AZ832" s="8"/>
      <c r="BA832" s="8"/>
      <c r="BB832" s="8"/>
      <c r="BC832" s="8"/>
    </row>
    <row r="833" spans="1:55" x14ac:dyDescent="0.25">
      <c r="A833" s="46">
        <v>70</v>
      </c>
      <c r="B833" s="48" t="b">
        <v>1</v>
      </c>
      <c r="U833" s="37"/>
      <c r="V833" s="37"/>
      <c r="W833" s="9"/>
      <c r="X833" s="8"/>
      <c r="Y833" s="8"/>
      <c r="Z833" s="8"/>
      <c r="AA833" s="8"/>
      <c r="AB833" s="8"/>
      <c r="AC833" s="8"/>
      <c r="AD833" s="8"/>
      <c r="AE833" s="8"/>
      <c r="AG833" s="37"/>
      <c r="AH833" s="37"/>
      <c r="AI833" s="9"/>
      <c r="AJ833" s="8"/>
      <c r="AK833" s="8"/>
      <c r="AL833" s="8"/>
      <c r="AM833" s="8"/>
      <c r="AN833" s="8"/>
      <c r="AO833" s="8"/>
      <c r="AP833" s="8"/>
      <c r="AQ833" s="8"/>
      <c r="AS833" s="37"/>
      <c r="AT833" s="37"/>
      <c r="AU833" s="9"/>
      <c r="AV833" s="8"/>
      <c r="AW833" s="8"/>
      <c r="AX833" s="8"/>
      <c r="AY833" s="8"/>
      <c r="AZ833" s="8"/>
      <c r="BA833" s="8"/>
      <c r="BB833" s="8"/>
      <c r="BC833" s="8"/>
    </row>
    <row r="834" spans="1:55" x14ac:dyDescent="0.25">
      <c r="A834" s="46">
        <v>69.900000000000006</v>
      </c>
      <c r="B834" s="48" t="b">
        <v>1</v>
      </c>
      <c r="U834" s="37"/>
      <c r="V834" s="37"/>
      <c r="W834" s="9"/>
      <c r="X834" s="8"/>
      <c r="Y834" s="8"/>
      <c r="Z834" s="8"/>
      <c r="AA834" s="8"/>
      <c r="AB834" s="8"/>
      <c r="AC834" s="8"/>
      <c r="AD834" s="8"/>
      <c r="AE834" s="8"/>
      <c r="AG834" s="37"/>
      <c r="AH834" s="37"/>
      <c r="AI834" s="9"/>
      <c r="AJ834" s="8"/>
      <c r="AK834" s="8"/>
      <c r="AL834" s="8"/>
      <c r="AM834" s="8"/>
      <c r="AN834" s="8"/>
      <c r="AO834" s="8"/>
      <c r="AP834" s="8"/>
      <c r="AQ834" s="8"/>
      <c r="AS834" s="37"/>
      <c r="AT834" s="37"/>
      <c r="AU834" s="9"/>
      <c r="AV834" s="8"/>
      <c r="AW834" s="8"/>
      <c r="AX834" s="8"/>
      <c r="AY834" s="8"/>
      <c r="AZ834" s="8"/>
      <c r="BA834" s="8"/>
      <c r="BB834" s="8"/>
      <c r="BC834" s="8"/>
    </row>
    <row r="835" spans="1:55" x14ac:dyDescent="0.25">
      <c r="A835" s="46">
        <v>73</v>
      </c>
      <c r="B835" s="48" t="b">
        <v>1</v>
      </c>
      <c r="U835" s="37"/>
      <c r="V835" s="37"/>
      <c r="W835" s="9"/>
      <c r="X835" s="8"/>
      <c r="Y835" s="8"/>
      <c r="Z835" s="8"/>
      <c r="AA835" s="8"/>
      <c r="AB835" s="8"/>
      <c r="AC835" s="8"/>
      <c r="AD835" s="8"/>
      <c r="AE835" s="8"/>
      <c r="AG835" s="37"/>
      <c r="AH835" s="37"/>
      <c r="AI835" s="9"/>
      <c r="AJ835" s="8"/>
      <c r="AK835" s="8"/>
      <c r="AL835" s="8"/>
      <c r="AM835" s="8"/>
      <c r="AN835" s="8"/>
      <c r="AO835" s="8"/>
      <c r="AP835" s="8"/>
      <c r="AQ835" s="8"/>
      <c r="AS835" s="37"/>
      <c r="AT835" s="37"/>
      <c r="AU835" s="9"/>
      <c r="AV835" s="8"/>
      <c r="AW835" s="8"/>
      <c r="AX835" s="8"/>
      <c r="AY835" s="8"/>
      <c r="AZ835" s="8"/>
      <c r="BA835" s="8"/>
      <c r="BB835" s="8"/>
      <c r="BC835" s="8"/>
    </row>
    <row r="836" spans="1:55" x14ac:dyDescent="0.25">
      <c r="A836" s="46">
        <v>68.900000000000006</v>
      </c>
      <c r="B836" s="48" t="b">
        <v>1</v>
      </c>
      <c r="U836" s="37"/>
      <c r="V836" s="37"/>
      <c r="W836" s="9"/>
      <c r="X836" s="8"/>
      <c r="Y836" s="8"/>
      <c r="Z836" s="8"/>
      <c r="AA836" s="8"/>
      <c r="AB836" s="8"/>
      <c r="AC836" s="8"/>
      <c r="AD836" s="8"/>
      <c r="AE836" s="8"/>
      <c r="AG836" s="37"/>
      <c r="AH836" s="37"/>
      <c r="AI836" s="9"/>
      <c r="AJ836" s="8"/>
      <c r="AK836" s="8"/>
      <c r="AL836" s="8"/>
      <c r="AM836" s="8"/>
      <c r="AN836" s="8"/>
      <c r="AO836" s="8"/>
      <c r="AP836" s="8"/>
      <c r="AQ836" s="8"/>
      <c r="AS836" s="37"/>
      <c r="AT836" s="37"/>
      <c r="AU836" s="9"/>
      <c r="AV836" s="8"/>
      <c r="AW836" s="8"/>
      <c r="AX836" s="8"/>
      <c r="AY836" s="8"/>
      <c r="AZ836" s="8"/>
      <c r="BA836" s="8"/>
      <c r="BB836" s="8"/>
      <c r="BC836" s="8"/>
    </row>
    <row r="837" spans="1:55" x14ac:dyDescent="0.25">
      <c r="A837" s="46">
        <v>69</v>
      </c>
      <c r="B837" s="48" t="b">
        <v>1</v>
      </c>
      <c r="U837" s="37"/>
      <c r="V837" s="37"/>
      <c r="W837" s="9"/>
      <c r="X837" s="8"/>
      <c r="Y837" s="8"/>
      <c r="Z837" s="8"/>
      <c r="AA837" s="8"/>
      <c r="AB837" s="8"/>
      <c r="AC837" s="8"/>
      <c r="AD837" s="8"/>
      <c r="AE837" s="8"/>
      <c r="AG837" s="37"/>
      <c r="AH837" s="37"/>
      <c r="AI837" s="9"/>
      <c r="AJ837" s="8"/>
      <c r="AK837" s="8"/>
      <c r="AL837" s="8"/>
      <c r="AM837" s="8"/>
      <c r="AN837" s="8"/>
      <c r="AO837" s="8"/>
      <c r="AP837" s="8"/>
      <c r="AQ837" s="8"/>
      <c r="AS837" s="37"/>
      <c r="AT837" s="37"/>
      <c r="AU837" s="9"/>
      <c r="AV837" s="8"/>
      <c r="AW837" s="8"/>
      <c r="AX837" s="8"/>
      <c r="AY837" s="8"/>
      <c r="AZ837" s="8"/>
      <c r="BA837" s="8"/>
      <c r="BB837" s="8"/>
      <c r="BC837" s="8"/>
    </row>
    <row r="838" spans="1:55" x14ac:dyDescent="0.25">
      <c r="A838" s="46">
        <v>58.2</v>
      </c>
      <c r="B838" s="48" t="b">
        <v>1</v>
      </c>
      <c r="U838" s="37"/>
      <c r="V838" s="37"/>
      <c r="W838" s="9"/>
      <c r="X838" s="8"/>
      <c r="Y838" s="8"/>
      <c r="Z838" s="8"/>
      <c r="AA838" s="8"/>
      <c r="AB838" s="8"/>
      <c r="AC838" s="8"/>
      <c r="AD838" s="8"/>
      <c r="AE838" s="8"/>
      <c r="AG838" s="37"/>
      <c r="AH838" s="37"/>
      <c r="AI838" s="9"/>
      <c r="AJ838" s="8"/>
      <c r="AK838" s="8"/>
      <c r="AL838" s="8"/>
      <c r="AM838" s="8"/>
      <c r="AN838" s="8"/>
      <c r="AO838" s="8"/>
      <c r="AP838" s="8"/>
      <c r="AQ838" s="8"/>
      <c r="AS838" s="37"/>
      <c r="AT838" s="37"/>
      <c r="AU838" s="9"/>
      <c r="AV838" s="8"/>
      <c r="AW838" s="8"/>
      <c r="AX838" s="8"/>
      <c r="AY838" s="8"/>
      <c r="AZ838" s="8"/>
      <c r="BA838" s="8"/>
      <c r="BB838" s="8"/>
      <c r="BC838" s="8"/>
    </row>
    <row r="839" spans="1:55" x14ac:dyDescent="0.25">
      <c r="A839" s="46">
        <v>57.9</v>
      </c>
      <c r="B839" s="48" t="b">
        <v>1</v>
      </c>
      <c r="U839" s="37"/>
      <c r="V839" s="37"/>
      <c r="W839" s="9"/>
      <c r="X839" s="8"/>
      <c r="Y839" s="8"/>
      <c r="Z839" s="8"/>
      <c r="AA839" s="8"/>
      <c r="AB839" s="8"/>
      <c r="AC839" s="8"/>
      <c r="AD839" s="8"/>
      <c r="AE839" s="8"/>
      <c r="AG839" s="37"/>
      <c r="AH839" s="37"/>
      <c r="AI839" s="9"/>
      <c r="AJ839" s="8"/>
      <c r="AK839" s="8"/>
      <c r="AL839" s="8"/>
      <c r="AM839" s="8"/>
      <c r="AN839" s="8"/>
      <c r="AO839" s="8"/>
      <c r="AP839" s="8"/>
      <c r="AQ839" s="8"/>
      <c r="AS839" s="37"/>
      <c r="AT839" s="37"/>
      <c r="AU839" s="9"/>
      <c r="AV839" s="8"/>
      <c r="AW839" s="8"/>
      <c r="AX839" s="8"/>
      <c r="AY839" s="8"/>
      <c r="AZ839" s="8"/>
      <c r="BA839" s="8"/>
      <c r="BB839" s="8"/>
      <c r="BC839" s="8"/>
    </row>
    <row r="840" spans="1:55" x14ac:dyDescent="0.25">
      <c r="A840" s="46">
        <v>57.4</v>
      </c>
      <c r="B840" s="48" t="b">
        <v>1</v>
      </c>
      <c r="U840" s="37"/>
      <c r="V840" s="37"/>
      <c r="W840" s="9"/>
      <c r="X840" s="8"/>
      <c r="Y840" s="8"/>
      <c r="Z840" s="8"/>
      <c r="AA840" s="8"/>
      <c r="AB840" s="8"/>
      <c r="AC840" s="8"/>
      <c r="AD840" s="8"/>
      <c r="AE840" s="8"/>
      <c r="AG840" s="37"/>
      <c r="AH840" s="37"/>
      <c r="AI840" s="9"/>
      <c r="AJ840" s="8"/>
      <c r="AK840" s="8"/>
      <c r="AL840" s="8"/>
      <c r="AM840" s="8"/>
      <c r="AN840" s="8"/>
      <c r="AO840" s="8"/>
      <c r="AP840" s="8"/>
      <c r="AQ840" s="8"/>
      <c r="AS840" s="37"/>
      <c r="AT840" s="37"/>
      <c r="AU840" s="9"/>
      <c r="AV840" s="8"/>
      <c r="AW840" s="8"/>
      <c r="AX840" s="8"/>
      <c r="AY840" s="8"/>
      <c r="AZ840" s="8"/>
      <c r="BA840" s="8"/>
      <c r="BB840" s="8"/>
      <c r="BC840" s="8"/>
    </row>
    <row r="841" spans="1:55" x14ac:dyDescent="0.25">
      <c r="A841" s="46">
        <v>56.7</v>
      </c>
      <c r="B841" s="48" t="b">
        <v>1</v>
      </c>
      <c r="U841" s="37"/>
      <c r="V841" s="37"/>
      <c r="W841" s="9"/>
      <c r="X841" s="8"/>
      <c r="Y841" s="8"/>
      <c r="Z841" s="8"/>
      <c r="AA841" s="8"/>
      <c r="AB841" s="8"/>
      <c r="AC841" s="8"/>
      <c r="AD841" s="8"/>
      <c r="AE841" s="8"/>
      <c r="AG841" s="37"/>
      <c r="AH841" s="37"/>
      <c r="AI841" s="9"/>
      <c r="AJ841" s="8"/>
      <c r="AK841" s="8"/>
      <c r="AL841" s="8"/>
      <c r="AM841" s="8"/>
      <c r="AN841" s="8"/>
      <c r="AO841" s="8"/>
      <c r="AP841" s="8"/>
      <c r="AQ841" s="8"/>
      <c r="AS841" s="37"/>
      <c r="AT841" s="37"/>
      <c r="AU841" s="9"/>
      <c r="AV841" s="8"/>
      <c r="AW841" s="8"/>
      <c r="AX841" s="8"/>
      <c r="AY841" s="8"/>
      <c r="AZ841" s="8"/>
      <c r="BA841" s="8"/>
      <c r="BB841" s="8"/>
      <c r="BC841" s="8"/>
    </row>
    <row r="842" spans="1:55" x14ac:dyDescent="0.25">
      <c r="A842" s="46">
        <v>56.2</v>
      </c>
      <c r="B842" s="48" t="b">
        <v>1</v>
      </c>
      <c r="U842" s="37"/>
      <c r="V842" s="37"/>
      <c r="W842" s="9"/>
      <c r="X842" s="8"/>
      <c r="Y842" s="8"/>
      <c r="Z842" s="8"/>
      <c r="AA842" s="8"/>
      <c r="AB842" s="8"/>
      <c r="AC842" s="8"/>
      <c r="AD842" s="8"/>
      <c r="AE842" s="8"/>
      <c r="AG842" s="37"/>
      <c r="AH842" s="37"/>
      <c r="AI842" s="9"/>
      <c r="AJ842" s="8"/>
      <c r="AK842" s="8"/>
      <c r="AL842" s="8"/>
      <c r="AM842" s="8"/>
      <c r="AN842" s="8"/>
      <c r="AO842" s="8"/>
      <c r="AP842" s="8"/>
      <c r="AQ842" s="8"/>
      <c r="AS842" s="37"/>
      <c r="AT842" s="37"/>
      <c r="AU842" s="9"/>
      <c r="AV842" s="8"/>
      <c r="AW842" s="8"/>
      <c r="AX842" s="8"/>
      <c r="AY842" s="8"/>
      <c r="AZ842" s="8"/>
      <c r="BA842" s="8"/>
      <c r="BB842" s="8"/>
      <c r="BC842" s="8"/>
    </row>
    <row r="843" spans="1:55" x14ac:dyDescent="0.25">
      <c r="A843" s="46">
        <v>56.1</v>
      </c>
      <c r="B843" s="48" t="b">
        <v>1</v>
      </c>
      <c r="U843" s="37"/>
      <c r="V843" s="37"/>
      <c r="W843" s="9"/>
      <c r="X843" s="8"/>
      <c r="Y843" s="8"/>
      <c r="Z843" s="8"/>
      <c r="AA843" s="8"/>
      <c r="AB843" s="8"/>
      <c r="AC843" s="8"/>
      <c r="AD843" s="8"/>
      <c r="AE843" s="8"/>
      <c r="AG843" s="37"/>
      <c r="AH843" s="37"/>
      <c r="AI843" s="9"/>
      <c r="AJ843" s="8"/>
      <c r="AK843" s="8"/>
      <c r="AL843" s="8"/>
      <c r="AM843" s="8"/>
      <c r="AN843" s="8"/>
      <c r="AO843" s="8"/>
      <c r="AP843" s="8"/>
      <c r="AQ843" s="8"/>
      <c r="AS843" s="37"/>
      <c r="AT843" s="37"/>
      <c r="AU843" s="9"/>
      <c r="AV843" s="8"/>
      <c r="AW843" s="8"/>
      <c r="AX843" s="8"/>
      <c r="AY843" s="8"/>
      <c r="AZ843" s="8"/>
      <c r="BA843" s="8"/>
      <c r="BB843" s="8"/>
      <c r="BC843" s="8"/>
    </row>
    <row r="844" spans="1:55" x14ac:dyDescent="0.25">
      <c r="A844" s="46">
        <v>55.7</v>
      </c>
      <c r="B844" s="48" t="b">
        <v>1</v>
      </c>
      <c r="U844" s="37"/>
      <c r="V844" s="37"/>
      <c r="W844" s="9"/>
      <c r="X844" s="8"/>
      <c r="Y844" s="8"/>
      <c r="Z844" s="8"/>
      <c r="AA844" s="8"/>
      <c r="AB844" s="8"/>
      <c r="AC844" s="8"/>
      <c r="AD844" s="8"/>
      <c r="AE844" s="8"/>
      <c r="AG844" s="37"/>
      <c r="AH844" s="37"/>
      <c r="AI844" s="9"/>
      <c r="AJ844" s="8"/>
      <c r="AK844" s="8"/>
      <c r="AL844" s="8"/>
      <c r="AM844" s="8"/>
      <c r="AN844" s="8"/>
      <c r="AO844" s="8"/>
      <c r="AP844" s="8"/>
      <c r="AQ844" s="8"/>
      <c r="AS844" s="37"/>
      <c r="AT844" s="37"/>
      <c r="AU844" s="9"/>
      <c r="AV844" s="8"/>
      <c r="AW844" s="8"/>
      <c r="AX844" s="8"/>
      <c r="AY844" s="8"/>
      <c r="AZ844" s="8"/>
      <c r="BA844" s="8"/>
      <c r="BB844" s="8"/>
      <c r="BC844" s="8"/>
    </row>
    <row r="845" spans="1:55" x14ac:dyDescent="0.25">
      <c r="A845" s="46">
        <v>55.4</v>
      </c>
      <c r="B845" s="48" t="b">
        <v>1</v>
      </c>
      <c r="U845" s="37"/>
      <c r="V845" s="37"/>
      <c r="W845" s="9"/>
      <c r="X845" s="8"/>
      <c r="Y845" s="8"/>
      <c r="Z845" s="8"/>
      <c r="AA845" s="8"/>
      <c r="AB845" s="8"/>
      <c r="AC845" s="8"/>
      <c r="AD845" s="8"/>
      <c r="AE845" s="8"/>
      <c r="AG845" s="37"/>
      <c r="AH845" s="37"/>
      <c r="AI845" s="9"/>
      <c r="AJ845" s="8"/>
      <c r="AK845" s="8"/>
      <c r="AL845" s="8"/>
      <c r="AM845" s="8"/>
      <c r="AN845" s="8"/>
      <c r="AO845" s="8"/>
      <c r="AP845" s="8"/>
      <c r="AQ845" s="8"/>
      <c r="AS845" s="37"/>
      <c r="AT845" s="37"/>
      <c r="AU845" s="9"/>
      <c r="AV845" s="8"/>
      <c r="AW845" s="8"/>
      <c r="AX845" s="8"/>
      <c r="AY845" s="8"/>
      <c r="AZ845" s="8"/>
      <c r="BA845" s="8"/>
      <c r="BB845" s="8"/>
      <c r="BC845" s="8"/>
    </row>
    <row r="846" spans="1:55" x14ac:dyDescent="0.25">
      <c r="A846" s="46">
        <v>55</v>
      </c>
      <c r="B846" s="48" t="b">
        <v>1</v>
      </c>
      <c r="U846" s="37"/>
      <c r="V846" s="37"/>
      <c r="W846" s="9"/>
      <c r="X846" s="8"/>
      <c r="Y846" s="8"/>
      <c r="Z846" s="8"/>
      <c r="AA846" s="8"/>
      <c r="AB846" s="8"/>
      <c r="AC846" s="8"/>
      <c r="AD846" s="8"/>
      <c r="AE846" s="8"/>
      <c r="AG846" s="37"/>
      <c r="AH846" s="37"/>
      <c r="AI846" s="9"/>
      <c r="AJ846" s="8"/>
      <c r="AK846" s="8"/>
      <c r="AL846" s="8"/>
      <c r="AM846" s="8"/>
      <c r="AN846" s="8"/>
      <c r="AO846" s="8"/>
      <c r="AP846" s="8"/>
      <c r="AQ846" s="8"/>
      <c r="AS846" s="37"/>
      <c r="AT846" s="37"/>
      <c r="AU846" s="9"/>
      <c r="AV846" s="8"/>
      <c r="AW846" s="8"/>
      <c r="AX846" s="8"/>
      <c r="AY846" s="8"/>
      <c r="AZ846" s="8"/>
      <c r="BA846" s="8"/>
      <c r="BB846" s="8"/>
      <c r="BC846" s="8"/>
    </row>
    <row r="847" spans="1:55" x14ac:dyDescent="0.25">
      <c r="A847" s="46">
        <v>54.8</v>
      </c>
      <c r="B847" s="48" t="b">
        <v>1</v>
      </c>
      <c r="U847" s="37"/>
      <c r="V847" s="37"/>
      <c r="W847" s="9"/>
      <c r="X847" s="8"/>
      <c r="Y847" s="8"/>
      <c r="Z847" s="8"/>
      <c r="AA847" s="8"/>
      <c r="AB847" s="8"/>
      <c r="AC847" s="8"/>
      <c r="AD847" s="8"/>
      <c r="AE847" s="8"/>
      <c r="AG847" s="37"/>
      <c r="AH847" s="37"/>
      <c r="AI847" s="9"/>
      <c r="AJ847" s="8"/>
      <c r="AK847" s="8"/>
      <c r="AL847" s="8"/>
      <c r="AM847" s="8"/>
      <c r="AN847" s="8"/>
      <c r="AO847" s="8"/>
      <c r="AP847" s="8"/>
      <c r="AQ847" s="8"/>
      <c r="AS847" s="37"/>
      <c r="AT847" s="37"/>
      <c r="AU847" s="9"/>
      <c r="AV847" s="8"/>
      <c r="AW847" s="8"/>
      <c r="AX847" s="8"/>
      <c r="AY847" s="8"/>
      <c r="AZ847" s="8"/>
      <c r="BA847" s="8"/>
      <c r="BB847" s="8"/>
      <c r="BC847" s="8"/>
    </row>
    <row r="848" spans="1:55" x14ac:dyDescent="0.25">
      <c r="A848" s="46">
        <v>54.4</v>
      </c>
      <c r="B848" s="48" t="b">
        <v>1</v>
      </c>
      <c r="U848" s="37"/>
      <c r="V848" s="37"/>
      <c r="W848" s="9"/>
      <c r="X848" s="8"/>
      <c r="Y848" s="8"/>
      <c r="Z848" s="8"/>
      <c r="AA848" s="8"/>
      <c r="AB848" s="8"/>
      <c r="AC848" s="8"/>
      <c r="AD848" s="8"/>
      <c r="AE848" s="8"/>
      <c r="AG848" s="37"/>
      <c r="AH848" s="37"/>
      <c r="AI848" s="9"/>
      <c r="AJ848" s="8"/>
      <c r="AK848" s="8"/>
      <c r="AL848" s="8"/>
      <c r="AM848" s="8"/>
      <c r="AN848" s="8"/>
      <c r="AO848" s="8"/>
      <c r="AP848" s="8"/>
      <c r="AQ848" s="8"/>
      <c r="AS848" s="37"/>
      <c r="AT848" s="37"/>
      <c r="AU848" s="9"/>
      <c r="AV848" s="8"/>
      <c r="AW848" s="8"/>
      <c r="AX848" s="8"/>
      <c r="AY848" s="8"/>
      <c r="AZ848" s="8"/>
      <c r="BA848" s="8"/>
      <c r="BB848" s="8"/>
      <c r="BC848" s="8"/>
    </row>
    <row r="849" spans="1:55" x14ac:dyDescent="0.25">
      <c r="A849" s="46">
        <v>54.1</v>
      </c>
      <c r="B849" s="48" t="b">
        <v>1</v>
      </c>
      <c r="U849" s="37"/>
      <c r="V849" s="37"/>
      <c r="W849" s="9"/>
      <c r="X849" s="8"/>
      <c r="Y849" s="8"/>
      <c r="Z849" s="8"/>
      <c r="AA849" s="8"/>
      <c r="AB849" s="8"/>
      <c r="AC849" s="8"/>
      <c r="AD849" s="8"/>
      <c r="AE849" s="8"/>
      <c r="AG849" s="37"/>
      <c r="AH849" s="37"/>
      <c r="AI849" s="9"/>
      <c r="AJ849" s="8"/>
      <c r="AK849" s="8"/>
      <c r="AL849" s="8"/>
      <c r="AM849" s="8"/>
      <c r="AN849" s="8"/>
      <c r="AO849" s="8"/>
      <c r="AP849" s="8"/>
      <c r="AQ849" s="8"/>
      <c r="AS849" s="37"/>
      <c r="AT849" s="37"/>
      <c r="AU849" s="9"/>
      <c r="AV849" s="8"/>
      <c r="AW849" s="8"/>
      <c r="AX849" s="8"/>
      <c r="AY849" s="8"/>
      <c r="AZ849" s="8"/>
      <c r="BA849" s="8"/>
      <c r="BB849" s="8"/>
      <c r="BC849" s="8"/>
    </row>
    <row r="850" spans="1:55" x14ac:dyDescent="0.25">
      <c r="A850" s="46">
        <v>53.8</v>
      </c>
      <c r="B850" s="48" t="b">
        <v>1</v>
      </c>
      <c r="U850" s="37"/>
      <c r="V850" s="37"/>
      <c r="W850" s="9"/>
      <c r="X850" s="8"/>
      <c r="Y850" s="8"/>
      <c r="Z850" s="8"/>
      <c r="AA850" s="8"/>
      <c r="AB850" s="8"/>
      <c r="AC850" s="8"/>
      <c r="AD850" s="8"/>
      <c r="AE850" s="8"/>
      <c r="AG850" s="37"/>
      <c r="AH850" s="37"/>
      <c r="AI850" s="9"/>
      <c r="AJ850" s="8"/>
      <c r="AK850" s="8"/>
      <c r="AL850" s="8"/>
      <c r="AM850" s="8"/>
      <c r="AN850" s="8"/>
      <c r="AO850" s="8"/>
      <c r="AP850" s="8"/>
      <c r="AQ850" s="8"/>
      <c r="AS850" s="37"/>
      <c r="AT850" s="37"/>
      <c r="AU850" s="9"/>
      <c r="AV850" s="8"/>
      <c r="AW850" s="8"/>
      <c r="AX850" s="8"/>
      <c r="AY850" s="8"/>
      <c r="AZ850" s="8"/>
      <c r="BA850" s="8"/>
      <c r="BB850" s="8"/>
      <c r="BC850" s="8"/>
    </row>
    <row r="851" spans="1:55" x14ac:dyDescent="0.25">
      <c r="A851" s="46">
        <v>53.5</v>
      </c>
      <c r="B851" s="48" t="b">
        <v>1</v>
      </c>
      <c r="U851" s="37"/>
      <c r="V851" s="37"/>
      <c r="W851" s="9"/>
      <c r="X851" s="8"/>
      <c r="Y851" s="8"/>
      <c r="Z851" s="8"/>
      <c r="AA851" s="8"/>
      <c r="AB851" s="8"/>
      <c r="AC851" s="8"/>
      <c r="AD851" s="8"/>
      <c r="AE851" s="8"/>
      <c r="AG851" s="37"/>
      <c r="AH851" s="37"/>
      <c r="AI851" s="9"/>
      <c r="AJ851" s="8"/>
      <c r="AK851" s="8"/>
      <c r="AL851" s="8"/>
      <c r="AM851" s="8"/>
      <c r="AN851" s="8"/>
      <c r="AO851" s="8"/>
      <c r="AP851" s="8"/>
      <c r="AQ851" s="8"/>
      <c r="AS851" s="37"/>
      <c r="AT851" s="37"/>
      <c r="AU851" s="9"/>
      <c r="AV851" s="8"/>
      <c r="AW851" s="8"/>
      <c r="AX851" s="8"/>
      <c r="AY851" s="8"/>
      <c r="AZ851" s="8"/>
      <c r="BA851" s="8"/>
      <c r="BB851" s="8"/>
      <c r="BC851" s="8"/>
    </row>
    <row r="852" spans="1:55" x14ac:dyDescent="0.25">
      <c r="A852" s="46">
        <v>53.1</v>
      </c>
      <c r="B852" s="48" t="b">
        <v>1</v>
      </c>
      <c r="U852" s="37"/>
      <c r="V852" s="37"/>
      <c r="W852" s="9"/>
      <c r="X852" s="8"/>
      <c r="Y852" s="8"/>
      <c r="Z852" s="8"/>
      <c r="AA852" s="8"/>
      <c r="AB852" s="8"/>
      <c r="AC852" s="8"/>
      <c r="AD852" s="8"/>
      <c r="AE852" s="8"/>
      <c r="AG852" s="37"/>
      <c r="AH852" s="37"/>
      <c r="AI852" s="9"/>
      <c r="AJ852" s="8"/>
      <c r="AK852" s="8"/>
      <c r="AL852" s="8"/>
      <c r="AM852" s="8"/>
      <c r="AN852" s="8"/>
      <c r="AO852" s="8"/>
      <c r="AP852" s="8"/>
      <c r="AQ852" s="8"/>
      <c r="AS852" s="37"/>
      <c r="AT852" s="37"/>
      <c r="AU852" s="9"/>
      <c r="AV852" s="8"/>
      <c r="AW852" s="8"/>
      <c r="AX852" s="8"/>
      <c r="AY852" s="8"/>
      <c r="AZ852" s="8"/>
      <c r="BA852" s="8"/>
      <c r="BB852" s="8"/>
      <c r="BC852" s="8"/>
    </row>
    <row r="853" spans="1:55" x14ac:dyDescent="0.25">
      <c r="A853" s="46">
        <v>52.7</v>
      </c>
      <c r="B853" s="48" t="b">
        <v>1</v>
      </c>
      <c r="U853" s="37"/>
      <c r="V853" s="37"/>
      <c r="W853" s="9"/>
      <c r="X853" s="8"/>
      <c r="Y853" s="8"/>
      <c r="Z853" s="8"/>
      <c r="AA853" s="8"/>
      <c r="AB853" s="8"/>
      <c r="AC853" s="8"/>
      <c r="AD853" s="8"/>
      <c r="AE853" s="8"/>
      <c r="AG853" s="37"/>
      <c r="AH853" s="37"/>
      <c r="AI853" s="9"/>
      <c r="AJ853" s="8"/>
      <c r="AK853" s="8"/>
      <c r="AL853" s="8"/>
      <c r="AM853" s="8"/>
      <c r="AN853" s="8"/>
      <c r="AO853" s="8"/>
      <c r="AP853" s="8"/>
      <c r="AQ853" s="8"/>
      <c r="AS853" s="37"/>
      <c r="AT853" s="37"/>
      <c r="AU853" s="9"/>
      <c r="AV853" s="8"/>
      <c r="AW853" s="8"/>
      <c r="AX853" s="8"/>
      <c r="AY853" s="8"/>
      <c r="AZ853" s="8"/>
      <c r="BA853" s="8"/>
      <c r="BB853" s="8"/>
      <c r="BC853" s="8"/>
    </row>
    <row r="854" spans="1:55" x14ac:dyDescent="0.25">
      <c r="A854" s="46">
        <v>64.7</v>
      </c>
      <c r="B854" s="48" t="b">
        <v>1</v>
      </c>
      <c r="U854" s="37"/>
      <c r="V854" s="37"/>
      <c r="W854" s="9"/>
      <c r="X854" s="8"/>
      <c r="Y854" s="8"/>
      <c r="Z854" s="8"/>
      <c r="AA854" s="8"/>
      <c r="AB854" s="8"/>
      <c r="AC854" s="8"/>
      <c r="AD854" s="8"/>
      <c r="AE854" s="8"/>
      <c r="AG854" s="37"/>
      <c r="AH854" s="37"/>
      <c r="AI854" s="9"/>
      <c r="AJ854" s="8"/>
      <c r="AK854" s="8"/>
      <c r="AL854" s="8"/>
      <c r="AM854" s="8"/>
      <c r="AN854" s="8"/>
      <c r="AO854" s="8"/>
      <c r="AP854" s="8"/>
      <c r="AQ854" s="8"/>
      <c r="AS854" s="37"/>
      <c r="AT854" s="37"/>
      <c r="AU854" s="9"/>
      <c r="AV854" s="8"/>
      <c r="AW854" s="8"/>
      <c r="AX854" s="8"/>
      <c r="AY854" s="8"/>
      <c r="AZ854" s="8"/>
      <c r="BA854" s="8"/>
      <c r="BB854" s="8"/>
      <c r="BC854" s="8"/>
    </row>
    <row r="855" spans="1:55" x14ac:dyDescent="0.25">
      <c r="A855" s="46">
        <v>64.400000000000006</v>
      </c>
      <c r="B855" s="48" t="b">
        <v>1</v>
      </c>
      <c r="U855" s="37"/>
      <c r="V855" s="37"/>
      <c r="W855" s="9"/>
      <c r="X855" s="8"/>
      <c r="Y855" s="8"/>
      <c r="Z855" s="8"/>
      <c r="AA855" s="8"/>
      <c r="AB855" s="8"/>
      <c r="AC855" s="8"/>
      <c r="AD855" s="8"/>
      <c r="AE855" s="8"/>
      <c r="AG855" s="37"/>
      <c r="AH855" s="37"/>
      <c r="AI855" s="9"/>
      <c r="AJ855" s="8"/>
      <c r="AK855" s="8"/>
      <c r="AL855" s="8"/>
      <c r="AM855" s="8"/>
      <c r="AN855" s="8"/>
      <c r="AO855" s="8"/>
      <c r="AP855" s="8"/>
      <c r="AQ855" s="8"/>
      <c r="AS855" s="37"/>
      <c r="AT855" s="37"/>
      <c r="AU855" s="9"/>
      <c r="AV855" s="8"/>
      <c r="AW855" s="8"/>
      <c r="AX855" s="8"/>
      <c r="AY855" s="8"/>
      <c r="AZ855" s="8"/>
      <c r="BA855" s="8"/>
      <c r="BB855" s="8"/>
      <c r="BC855" s="8"/>
    </row>
    <row r="856" spans="1:55" x14ac:dyDescent="0.25">
      <c r="A856" s="46">
        <v>64</v>
      </c>
      <c r="B856" s="48" t="b">
        <v>1</v>
      </c>
      <c r="U856" s="37"/>
      <c r="V856" s="37"/>
      <c r="W856" s="9"/>
      <c r="X856" s="8"/>
      <c r="Y856" s="8"/>
      <c r="Z856" s="8"/>
      <c r="AA856" s="8"/>
      <c r="AB856" s="8"/>
      <c r="AC856" s="8"/>
      <c r="AD856" s="8"/>
      <c r="AE856" s="8"/>
      <c r="AG856" s="37"/>
      <c r="AH856" s="37"/>
      <c r="AI856" s="9"/>
      <c r="AJ856" s="8"/>
      <c r="AK856" s="8"/>
      <c r="AL856" s="8"/>
      <c r="AM856" s="8"/>
      <c r="AN856" s="8"/>
      <c r="AO856" s="8"/>
      <c r="AP856" s="8"/>
      <c r="AQ856" s="8"/>
      <c r="AS856" s="37"/>
      <c r="AT856" s="37"/>
      <c r="AU856" s="9"/>
      <c r="AV856" s="8"/>
      <c r="AW856" s="8"/>
      <c r="AX856" s="8"/>
      <c r="AY856" s="8"/>
      <c r="AZ856" s="8"/>
      <c r="BA856" s="8"/>
      <c r="BB856" s="8"/>
      <c r="BC856" s="8"/>
    </row>
    <row r="857" spans="1:55" x14ac:dyDescent="0.25">
      <c r="A857" s="46">
        <v>63.6</v>
      </c>
      <c r="B857" s="48" t="b">
        <v>1</v>
      </c>
      <c r="U857" s="37"/>
      <c r="V857" s="37"/>
      <c r="W857" s="9"/>
      <c r="X857" s="8"/>
      <c r="Y857" s="8"/>
      <c r="Z857" s="8"/>
      <c r="AA857" s="8"/>
      <c r="AB857" s="8"/>
      <c r="AC857" s="8"/>
      <c r="AD857" s="8"/>
      <c r="AE857" s="8"/>
      <c r="AG857" s="37"/>
      <c r="AH857" s="37"/>
      <c r="AI857" s="9"/>
      <c r="AJ857" s="8"/>
      <c r="AK857" s="8"/>
      <c r="AL857" s="8"/>
      <c r="AM857" s="8"/>
      <c r="AN857" s="8"/>
      <c r="AO857" s="8"/>
      <c r="AP857" s="8"/>
      <c r="AQ857" s="8"/>
      <c r="AS857" s="37"/>
      <c r="AT857" s="37"/>
      <c r="AU857" s="9"/>
      <c r="AV857" s="8"/>
      <c r="AW857" s="8"/>
      <c r="AX857" s="8"/>
      <c r="AY857" s="8"/>
      <c r="AZ857" s="8"/>
      <c r="BA857" s="8"/>
      <c r="BB857" s="8"/>
      <c r="BC857" s="8"/>
    </row>
    <row r="858" spans="1:55" x14ac:dyDescent="0.25">
      <c r="A858" s="46">
        <v>62.9</v>
      </c>
      <c r="B858" s="48" t="b">
        <v>1</v>
      </c>
      <c r="U858" s="37"/>
      <c r="V858" s="37"/>
      <c r="W858" s="9"/>
      <c r="X858" s="8"/>
      <c r="Y858" s="8"/>
      <c r="Z858" s="8"/>
      <c r="AA858" s="8"/>
      <c r="AB858" s="8"/>
      <c r="AC858" s="8"/>
      <c r="AD858" s="8"/>
      <c r="AE858" s="8"/>
      <c r="AG858" s="37"/>
      <c r="AH858" s="37"/>
      <c r="AI858" s="9"/>
      <c r="AJ858" s="8"/>
      <c r="AK858" s="8"/>
      <c r="AL858" s="8"/>
      <c r="AM858" s="8"/>
      <c r="AN858" s="8"/>
      <c r="AO858" s="8"/>
      <c r="AP858" s="8"/>
      <c r="AQ858" s="8"/>
      <c r="AS858" s="37"/>
      <c r="AT858" s="37"/>
      <c r="AU858" s="9"/>
      <c r="AV858" s="8"/>
      <c r="AW858" s="8"/>
      <c r="AX858" s="8"/>
      <c r="AY858" s="8"/>
      <c r="AZ858" s="8"/>
      <c r="BA858" s="8"/>
      <c r="BB858" s="8"/>
      <c r="BC858" s="8"/>
    </row>
    <row r="859" spans="1:55" x14ac:dyDescent="0.25">
      <c r="A859" s="46">
        <v>62.1</v>
      </c>
      <c r="B859" s="48" t="b">
        <v>1</v>
      </c>
      <c r="U859" s="37"/>
      <c r="V859" s="37"/>
      <c r="W859" s="9"/>
      <c r="X859" s="8"/>
      <c r="Y859" s="8"/>
      <c r="Z859" s="8"/>
      <c r="AA859" s="8"/>
      <c r="AB859" s="8"/>
      <c r="AC859" s="8"/>
      <c r="AD859" s="8"/>
      <c r="AE859" s="8"/>
      <c r="AG859" s="37"/>
      <c r="AH859" s="37"/>
      <c r="AI859" s="9"/>
      <c r="AJ859" s="8"/>
      <c r="AK859" s="8"/>
      <c r="AL859" s="8"/>
      <c r="AM859" s="8"/>
      <c r="AN859" s="8"/>
      <c r="AO859" s="8"/>
      <c r="AP859" s="8"/>
      <c r="AQ859" s="8"/>
      <c r="AS859" s="37"/>
      <c r="AT859" s="37"/>
      <c r="AU859" s="9"/>
      <c r="AV859" s="8"/>
      <c r="AW859" s="8"/>
      <c r="AX859" s="8"/>
      <c r="AY859" s="8"/>
      <c r="AZ859" s="8"/>
      <c r="BA859" s="8"/>
      <c r="BB859" s="8"/>
      <c r="BC859" s="8"/>
    </row>
    <row r="860" spans="1:55" x14ac:dyDescent="0.25">
      <c r="A860" s="46">
        <v>61.4</v>
      </c>
      <c r="B860" s="48" t="b">
        <v>1</v>
      </c>
      <c r="U860" s="37"/>
      <c r="V860" s="37"/>
      <c r="W860" s="9"/>
      <c r="X860" s="8"/>
      <c r="Y860" s="8"/>
      <c r="Z860" s="8"/>
      <c r="AA860" s="8"/>
      <c r="AB860" s="8"/>
      <c r="AC860" s="8"/>
      <c r="AD860" s="8"/>
      <c r="AE860" s="8"/>
      <c r="AG860" s="37"/>
      <c r="AH860" s="37"/>
      <c r="AI860" s="9"/>
      <c r="AJ860" s="8"/>
      <c r="AK860" s="8"/>
      <c r="AL860" s="8"/>
      <c r="AM860" s="8"/>
      <c r="AN860" s="8"/>
      <c r="AO860" s="8"/>
      <c r="AP860" s="8"/>
      <c r="AQ860" s="8"/>
      <c r="AS860" s="37"/>
      <c r="AT860" s="37"/>
      <c r="AU860" s="9"/>
      <c r="AV860" s="8"/>
      <c r="AW860" s="8"/>
      <c r="AX860" s="8"/>
      <c r="AY860" s="8"/>
      <c r="AZ860" s="8"/>
      <c r="BA860" s="8"/>
      <c r="BB860" s="8"/>
      <c r="BC860" s="8"/>
    </row>
    <row r="861" spans="1:55" x14ac:dyDescent="0.25">
      <c r="A861" s="46">
        <v>67</v>
      </c>
      <c r="B861" s="48" t="b">
        <v>1</v>
      </c>
      <c r="U861" s="37"/>
      <c r="V861" s="37"/>
      <c r="W861" s="9"/>
      <c r="X861" s="8"/>
      <c r="Y861" s="8"/>
      <c r="Z861" s="8"/>
      <c r="AA861" s="8"/>
      <c r="AB861" s="8"/>
      <c r="AC861" s="8"/>
      <c r="AD861" s="8"/>
      <c r="AE861" s="8"/>
      <c r="AG861" s="37"/>
      <c r="AH861" s="37"/>
      <c r="AI861" s="9"/>
      <c r="AJ861" s="8"/>
      <c r="AK861" s="8"/>
      <c r="AL861" s="8"/>
      <c r="AM861" s="8"/>
      <c r="AN861" s="8"/>
      <c r="AO861" s="8"/>
      <c r="AP861" s="8"/>
      <c r="AQ861" s="8"/>
      <c r="AS861" s="37"/>
      <c r="AT861" s="37"/>
      <c r="AU861" s="9"/>
      <c r="AV861" s="8"/>
      <c r="AW861" s="8"/>
      <c r="AX861" s="8"/>
      <c r="AY861" s="8"/>
      <c r="AZ861" s="8"/>
      <c r="BA861" s="8"/>
      <c r="BB861" s="8"/>
      <c r="BC861" s="8"/>
    </row>
    <row r="862" spans="1:55" x14ac:dyDescent="0.25">
      <c r="A862" s="46">
        <v>62</v>
      </c>
      <c r="B862" s="48" t="b">
        <v>1</v>
      </c>
      <c r="U862" s="37"/>
      <c r="V862" s="37"/>
      <c r="W862" s="9"/>
      <c r="X862" s="8"/>
      <c r="Y862" s="8"/>
      <c r="Z862" s="8"/>
      <c r="AA862" s="8"/>
      <c r="AB862" s="8"/>
      <c r="AC862" s="8"/>
      <c r="AD862" s="8"/>
      <c r="AE862" s="8"/>
      <c r="AG862" s="37"/>
      <c r="AH862" s="37"/>
      <c r="AI862" s="9"/>
      <c r="AJ862" s="8"/>
      <c r="AK862" s="8"/>
      <c r="AL862" s="8"/>
      <c r="AM862" s="8"/>
      <c r="AN862" s="8"/>
      <c r="AO862" s="8"/>
      <c r="AP862" s="8"/>
      <c r="AQ862" s="8"/>
      <c r="AS862" s="37"/>
      <c r="AT862" s="37"/>
      <c r="AU862" s="9"/>
      <c r="AV862" s="8"/>
      <c r="AW862" s="8"/>
      <c r="AX862" s="8"/>
      <c r="AY862" s="8"/>
      <c r="AZ862" s="8"/>
      <c r="BA862" s="8"/>
      <c r="BB862" s="8"/>
      <c r="BC862" s="8"/>
    </row>
    <row r="863" spans="1:55" x14ac:dyDescent="0.25">
      <c r="A863" s="46">
        <v>59.7</v>
      </c>
      <c r="B863" s="48" t="b">
        <v>1</v>
      </c>
      <c r="U863" s="37"/>
      <c r="V863" s="37"/>
      <c r="W863" s="9"/>
      <c r="X863" s="8"/>
      <c r="Y863" s="8"/>
      <c r="Z863" s="8"/>
      <c r="AA863" s="8"/>
      <c r="AB863" s="8"/>
      <c r="AC863" s="8"/>
      <c r="AD863" s="8"/>
      <c r="AE863" s="8"/>
      <c r="AG863" s="37"/>
      <c r="AH863" s="37"/>
      <c r="AI863" s="9"/>
      <c r="AJ863" s="8"/>
      <c r="AK863" s="8"/>
      <c r="AL863" s="8"/>
      <c r="AM863" s="8"/>
      <c r="AN863" s="8"/>
      <c r="AO863" s="8"/>
      <c r="AP863" s="8"/>
      <c r="AQ863" s="8"/>
      <c r="AS863" s="37"/>
      <c r="AT863" s="37"/>
      <c r="AU863" s="9"/>
      <c r="AV863" s="8"/>
      <c r="AW863" s="8"/>
      <c r="AX863" s="8"/>
      <c r="AY863" s="8"/>
      <c r="AZ863" s="8"/>
      <c r="BA863" s="8"/>
      <c r="BB863" s="8"/>
      <c r="BC863" s="8"/>
    </row>
    <row r="864" spans="1:55" x14ac:dyDescent="0.25">
      <c r="A864" s="46">
        <v>59.4</v>
      </c>
      <c r="B864" s="48" t="b">
        <v>1</v>
      </c>
      <c r="U864" s="37"/>
      <c r="V864" s="37"/>
      <c r="W864" s="9"/>
      <c r="X864" s="8"/>
      <c r="Y864" s="8"/>
      <c r="Z864" s="8"/>
      <c r="AA864" s="8"/>
      <c r="AB864" s="8"/>
      <c r="AC864" s="8"/>
      <c r="AD864" s="8"/>
      <c r="AE864" s="8"/>
      <c r="AG864" s="37"/>
      <c r="AH864" s="37"/>
      <c r="AI864" s="9"/>
      <c r="AJ864" s="8"/>
      <c r="AK864" s="8"/>
      <c r="AL864" s="8"/>
      <c r="AM864" s="8"/>
      <c r="AN864" s="8"/>
      <c r="AO864" s="8"/>
      <c r="AP864" s="8"/>
      <c r="AQ864" s="8"/>
      <c r="AS864" s="37"/>
      <c r="AT864" s="37"/>
      <c r="AU864" s="9"/>
      <c r="AV864" s="8"/>
      <c r="AW864" s="8"/>
      <c r="AX864" s="8"/>
      <c r="AY864" s="8"/>
      <c r="AZ864" s="8"/>
      <c r="BA864" s="8"/>
      <c r="BB864" s="8"/>
      <c r="BC864" s="8"/>
    </row>
    <row r="865" spans="1:55" x14ac:dyDescent="0.25">
      <c r="A865" s="46">
        <v>59.1</v>
      </c>
      <c r="B865" s="48" t="b">
        <v>1</v>
      </c>
      <c r="U865" s="37"/>
      <c r="V865" s="37"/>
      <c r="W865" s="9"/>
      <c r="X865" s="8"/>
      <c r="Y865" s="8"/>
      <c r="Z865" s="8"/>
      <c r="AA865" s="8"/>
      <c r="AB865" s="8"/>
      <c r="AC865" s="8"/>
      <c r="AD865" s="8"/>
      <c r="AE865" s="8"/>
      <c r="AG865" s="37"/>
      <c r="AH865" s="37"/>
      <c r="AI865" s="9"/>
      <c r="AJ865" s="8"/>
      <c r="AK865" s="8"/>
      <c r="AL865" s="8"/>
      <c r="AM865" s="8"/>
      <c r="AN865" s="8"/>
      <c r="AO865" s="8"/>
      <c r="AP865" s="8"/>
      <c r="AQ865" s="8"/>
      <c r="AS865" s="37"/>
      <c r="AT865" s="37"/>
      <c r="AU865" s="9"/>
      <c r="AV865" s="8"/>
      <c r="AW865" s="8"/>
      <c r="AX865" s="8"/>
      <c r="AY865" s="8"/>
      <c r="AZ865" s="8"/>
      <c r="BA865" s="8"/>
      <c r="BB865" s="8"/>
      <c r="BC865" s="8"/>
    </row>
    <row r="866" spans="1:55" x14ac:dyDescent="0.25">
      <c r="A866" s="46">
        <v>58.8</v>
      </c>
      <c r="B866" s="48" t="b">
        <v>1</v>
      </c>
      <c r="U866" s="37"/>
      <c r="V866" s="37"/>
      <c r="W866" s="9"/>
      <c r="X866" s="8"/>
      <c r="Y866" s="8"/>
      <c r="Z866" s="8"/>
      <c r="AA866" s="8"/>
      <c r="AB866" s="8"/>
      <c r="AC866" s="8"/>
      <c r="AD866" s="8"/>
      <c r="AE866" s="8"/>
      <c r="AG866" s="37"/>
      <c r="AH866" s="37"/>
      <c r="AI866" s="9"/>
      <c r="AJ866" s="8"/>
      <c r="AK866" s="8"/>
      <c r="AL866" s="8"/>
      <c r="AM866" s="8"/>
      <c r="AN866" s="8"/>
      <c r="AO866" s="8"/>
      <c r="AP866" s="8"/>
      <c r="AQ866" s="8"/>
      <c r="AS866" s="37"/>
      <c r="AT866" s="37"/>
      <c r="AU866" s="9"/>
      <c r="AV866" s="8"/>
      <c r="AW866" s="8"/>
      <c r="AX866" s="8"/>
      <c r="AY866" s="8"/>
      <c r="AZ866" s="8"/>
      <c r="BA866" s="8"/>
      <c r="BB866" s="8"/>
      <c r="BC866" s="8"/>
    </row>
    <row r="867" spans="1:55" x14ac:dyDescent="0.25">
      <c r="A867" s="46">
        <v>58.5</v>
      </c>
      <c r="B867" s="48" t="b">
        <v>1</v>
      </c>
      <c r="U867" s="37"/>
      <c r="V867" s="37"/>
      <c r="W867" s="9"/>
      <c r="X867" s="8"/>
      <c r="Y867" s="8"/>
      <c r="Z867" s="8"/>
      <c r="AA867" s="8"/>
      <c r="AB867" s="8"/>
      <c r="AC867" s="8"/>
      <c r="AD867" s="8"/>
      <c r="AE867" s="8"/>
      <c r="AG867" s="37"/>
      <c r="AH867" s="37"/>
      <c r="AI867" s="9"/>
      <c r="AJ867" s="8"/>
      <c r="AK867" s="8"/>
      <c r="AL867" s="8"/>
      <c r="AM867" s="8"/>
      <c r="AN867" s="8"/>
      <c r="AO867" s="8"/>
      <c r="AP867" s="8"/>
      <c r="AQ867" s="8"/>
      <c r="AS867" s="37"/>
      <c r="AT867" s="37"/>
      <c r="AU867" s="9"/>
      <c r="AV867" s="8"/>
      <c r="AW867" s="8"/>
      <c r="AX867" s="8"/>
      <c r="AY867" s="8"/>
      <c r="AZ867" s="8"/>
      <c r="BA867" s="8"/>
      <c r="BB867" s="8"/>
      <c r="BC867" s="8"/>
    </row>
    <row r="868" spans="1:55" x14ac:dyDescent="0.25">
      <c r="A868" s="46">
        <v>58.1</v>
      </c>
      <c r="B868" s="48" t="b">
        <v>1</v>
      </c>
      <c r="U868" s="37"/>
      <c r="V868" s="37"/>
      <c r="W868" s="9"/>
      <c r="X868" s="8"/>
      <c r="Y868" s="8"/>
      <c r="Z868" s="8"/>
      <c r="AA868" s="8"/>
      <c r="AB868" s="8"/>
      <c r="AC868" s="8"/>
      <c r="AD868" s="8"/>
      <c r="AE868" s="8"/>
      <c r="AG868" s="37"/>
      <c r="AH868" s="37"/>
      <c r="AI868" s="9"/>
      <c r="AJ868" s="8"/>
      <c r="AK868" s="8"/>
      <c r="AL868" s="8"/>
      <c r="AM868" s="8"/>
      <c r="AN868" s="8"/>
      <c r="AO868" s="8"/>
      <c r="AP868" s="8"/>
      <c r="AQ868" s="8"/>
      <c r="AS868" s="37"/>
      <c r="AT868" s="37"/>
      <c r="AU868" s="9"/>
      <c r="AV868" s="8"/>
      <c r="AW868" s="8"/>
      <c r="AX868" s="8"/>
      <c r="AY868" s="8"/>
      <c r="AZ868" s="8"/>
      <c r="BA868" s="8"/>
      <c r="BB868" s="8"/>
      <c r="BC868" s="8"/>
    </row>
    <row r="869" spans="1:55" x14ac:dyDescent="0.25">
      <c r="A869" s="46">
        <v>45.3</v>
      </c>
      <c r="B869" s="48" t="b">
        <v>1</v>
      </c>
      <c r="U869" s="37"/>
      <c r="V869" s="37"/>
      <c r="W869" s="9"/>
      <c r="X869" s="8"/>
      <c r="Y869" s="8"/>
      <c r="Z869" s="8"/>
      <c r="AA869" s="8"/>
      <c r="AB869" s="8"/>
      <c r="AC869" s="8"/>
      <c r="AD869" s="8"/>
      <c r="AE869" s="8"/>
      <c r="AG869" s="37"/>
      <c r="AH869" s="37"/>
      <c r="AI869" s="9"/>
      <c r="AJ869" s="8"/>
      <c r="AK869" s="8"/>
      <c r="AL869" s="8"/>
      <c r="AM869" s="8"/>
      <c r="AN869" s="8"/>
      <c r="AO869" s="8"/>
      <c r="AP869" s="8"/>
      <c r="AQ869" s="8"/>
      <c r="AS869" s="37"/>
      <c r="AT869" s="37"/>
      <c r="AU869" s="9"/>
      <c r="AV869" s="8"/>
      <c r="AW869" s="8"/>
      <c r="AX869" s="8"/>
      <c r="AY869" s="8"/>
      <c r="AZ869" s="8"/>
      <c r="BA869" s="8"/>
      <c r="BB869" s="8"/>
      <c r="BC869" s="8"/>
    </row>
    <row r="870" spans="1:55" x14ac:dyDescent="0.25">
      <c r="A870" s="46">
        <v>77.599999999999994</v>
      </c>
      <c r="B870" s="48" t="b">
        <v>1</v>
      </c>
      <c r="U870" s="37"/>
      <c r="V870" s="37"/>
      <c r="W870" s="9"/>
      <c r="X870" s="8"/>
      <c r="Y870" s="8"/>
      <c r="Z870" s="8"/>
      <c r="AA870" s="8"/>
      <c r="AB870" s="8"/>
      <c r="AC870" s="8"/>
      <c r="AD870" s="8"/>
      <c r="AE870" s="8"/>
      <c r="AG870" s="37"/>
      <c r="AH870" s="37"/>
      <c r="AI870" s="9"/>
      <c r="AJ870" s="8"/>
      <c r="AK870" s="8"/>
      <c r="AL870" s="8"/>
      <c r="AM870" s="8"/>
      <c r="AN870" s="8"/>
      <c r="AO870" s="8"/>
      <c r="AP870" s="8"/>
      <c r="AQ870" s="8"/>
      <c r="AS870" s="37"/>
      <c r="AT870" s="37"/>
      <c r="AU870" s="9"/>
      <c r="AV870" s="8"/>
      <c r="AW870" s="8"/>
      <c r="AX870" s="8"/>
      <c r="AY870" s="8"/>
      <c r="AZ870" s="8"/>
      <c r="BA870" s="8"/>
      <c r="BB870" s="8"/>
      <c r="BC870" s="8"/>
    </row>
    <row r="871" spans="1:55" x14ac:dyDescent="0.25">
      <c r="A871" s="46">
        <v>77.3</v>
      </c>
      <c r="B871" s="48" t="b">
        <v>1</v>
      </c>
      <c r="U871" s="37"/>
      <c r="V871" s="37"/>
      <c r="W871" s="9"/>
      <c r="X871" s="8"/>
      <c r="Y871" s="8"/>
      <c r="Z871" s="8"/>
      <c r="AA871" s="8"/>
      <c r="AB871" s="8"/>
      <c r="AC871" s="8"/>
      <c r="AD871" s="8"/>
      <c r="AE871" s="8"/>
      <c r="AG871" s="37"/>
      <c r="AH871" s="37"/>
      <c r="AI871" s="9"/>
      <c r="AJ871" s="8"/>
      <c r="AK871" s="8"/>
      <c r="AL871" s="8"/>
      <c r="AM871" s="8"/>
      <c r="AN871" s="8"/>
      <c r="AO871" s="8"/>
      <c r="AP871" s="8"/>
      <c r="AQ871" s="8"/>
      <c r="AS871" s="37"/>
      <c r="AT871" s="37"/>
      <c r="AU871" s="9"/>
      <c r="AV871" s="8"/>
      <c r="AW871" s="8"/>
      <c r="AX871" s="8"/>
      <c r="AY871" s="8"/>
      <c r="AZ871" s="8"/>
      <c r="BA871" s="8"/>
      <c r="BB871" s="8"/>
      <c r="BC871" s="8"/>
    </row>
    <row r="872" spans="1:55" x14ac:dyDescent="0.25">
      <c r="A872" s="46">
        <v>76.900000000000006</v>
      </c>
      <c r="B872" s="48" t="b">
        <v>1</v>
      </c>
      <c r="U872" s="37"/>
      <c r="V872" s="37"/>
      <c r="W872" s="9"/>
      <c r="X872" s="8"/>
      <c r="Y872" s="8"/>
      <c r="Z872" s="8"/>
      <c r="AA872" s="8"/>
      <c r="AB872" s="8"/>
      <c r="AC872" s="8"/>
      <c r="AD872" s="8"/>
      <c r="AE872" s="8"/>
      <c r="AG872" s="37"/>
      <c r="AH872" s="37"/>
      <c r="AI872" s="9"/>
      <c r="AJ872" s="8"/>
      <c r="AK872" s="8"/>
      <c r="AL872" s="8"/>
      <c r="AM872" s="8"/>
      <c r="AN872" s="8"/>
      <c r="AO872" s="8"/>
      <c r="AP872" s="8"/>
      <c r="AQ872" s="8"/>
      <c r="AS872" s="37"/>
      <c r="AT872" s="37"/>
      <c r="AU872" s="9"/>
      <c r="AV872" s="8"/>
      <c r="AW872" s="8"/>
      <c r="AX872" s="8"/>
      <c r="AY872" s="8"/>
      <c r="AZ872" s="8"/>
      <c r="BA872" s="8"/>
      <c r="BB872" s="8"/>
      <c r="BC872" s="8"/>
    </row>
    <row r="873" spans="1:55" x14ac:dyDescent="0.25">
      <c r="A873" s="46">
        <v>76.3</v>
      </c>
      <c r="B873" s="48" t="b">
        <v>1</v>
      </c>
      <c r="U873" s="37"/>
      <c r="V873" s="37"/>
      <c r="W873" s="9"/>
      <c r="X873" s="8"/>
      <c r="Y873" s="8"/>
      <c r="Z873" s="8"/>
      <c r="AA873" s="8"/>
      <c r="AB873" s="8"/>
      <c r="AC873" s="8"/>
      <c r="AD873" s="8"/>
      <c r="AE873" s="8"/>
      <c r="AG873" s="37"/>
      <c r="AH873" s="37"/>
      <c r="AI873" s="9"/>
      <c r="AJ873" s="8"/>
      <c r="AK873" s="8"/>
      <c r="AL873" s="8"/>
      <c r="AM873" s="8"/>
      <c r="AN873" s="8"/>
      <c r="AO873" s="8"/>
      <c r="AP873" s="8"/>
      <c r="AQ873" s="8"/>
      <c r="AS873" s="37"/>
      <c r="AT873" s="37"/>
      <c r="AU873" s="9"/>
      <c r="AV873" s="8"/>
      <c r="AW873" s="8"/>
      <c r="AX873" s="8"/>
      <c r="AY873" s="8"/>
      <c r="AZ873" s="8"/>
      <c r="BA873" s="8"/>
      <c r="BB873" s="8"/>
      <c r="BC873" s="8"/>
    </row>
    <row r="874" spans="1:55" x14ac:dyDescent="0.25">
      <c r="A874" s="46">
        <v>76.099999999999994</v>
      </c>
      <c r="B874" s="48" t="b">
        <v>1</v>
      </c>
      <c r="U874" s="37"/>
      <c r="V874" s="37"/>
      <c r="W874" s="9"/>
      <c r="X874" s="8"/>
      <c r="Y874" s="8"/>
      <c r="Z874" s="8"/>
      <c r="AA874" s="8"/>
      <c r="AB874" s="8"/>
      <c r="AC874" s="8"/>
      <c r="AD874" s="8"/>
      <c r="AE874" s="8"/>
      <c r="AG874" s="37"/>
      <c r="AH874" s="37"/>
      <c r="AI874" s="9"/>
      <c r="AJ874" s="8"/>
      <c r="AK874" s="8"/>
      <c r="AL874" s="8"/>
      <c r="AM874" s="8"/>
      <c r="AN874" s="8"/>
      <c r="AO874" s="8"/>
      <c r="AP874" s="8"/>
      <c r="AQ874" s="8"/>
      <c r="AS874" s="37"/>
      <c r="AT874" s="37"/>
      <c r="AU874" s="9"/>
      <c r="AV874" s="8"/>
      <c r="AW874" s="8"/>
      <c r="AX874" s="8"/>
      <c r="AY874" s="8"/>
      <c r="AZ874" s="8"/>
      <c r="BA874" s="8"/>
      <c r="BB874" s="8"/>
      <c r="BC874" s="8"/>
    </row>
    <row r="875" spans="1:55" x14ac:dyDescent="0.25">
      <c r="A875" s="46">
        <v>75.599999999999994</v>
      </c>
      <c r="B875" s="48" t="b">
        <v>1</v>
      </c>
      <c r="U875" s="37"/>
      <c r="V875" s="37"/>
      <c r="W875" s="9"/>
      <c r="X875" s="8"/>
      <c r="Y875" s="8"/>
      <c r="Z875" s="8"/>
      <c r="AA875" s="8"/>
      <c r="AB875" s="8"/>
      <c r="AC875" s="8"/>
      <c r="AD875" s="8"/>
      <c r="AE875" s="8"/>
      <c r="AG875" s="37"/>
      <c r="AH875" s="37"/>
      <c r="AI875" s="9"/>
      <c r="AJ875" s="8"/>
      <c r="AK875" s="8"/>
      <c r="AL875" s="8"/>
      <c r="AM875" s="8"/>
      <c r="AN875" s="8"/>
      <c r="AO875" s="8"/>
      <c r="AP875" s="8"/>
      <c r="AQ875" s="8"/>
      <c r="AS875" s="37"/>
      <c r="AT875" s="37"/>
      <c r="AU875" s="9"/>
      <c r="AV875" s="8"/>
      <c r="AW875" s="8"/>
      <c r="AX875" s="8"/>
      <c r="AY875" s="8"/>
      <c r="AZ875" s="8"/>
      <c r="BA875" s="8"/>
      <c r="BB875" s="8"/>
      <c r="BC875" s="8"/>
    </row>
    <row r="876" spans="1:55" x14ac:dyDescent="0.25">
      <c r="A876" s="46">
        <v>74.900000000000006</v>
      </c>
      <c r="B876" s="48" t="b">
        <v>1</v>
      </c>
      <c r="U876" s="37"/>
      <c r="V876" s="37"/>
      <c r="W876" s="9"/>
      <c r="X876" s="8"/>
      <c r="Y876" s="8"/>
      <c r="Z876" s="8"/>
      <c r="AA876" s="8"/>
      <c r="AB876" s="8"/>
      <c r="AC876" s="8"/>
      <c r="AD876" s="8"/>
      <c r="AE876" s="8"/>
      <c r="AG876" s="37"/>
      <c r="AH876" s="37"/>
      <c r="AI876" s="9"/>
      <c r="AJ876" s="8"/>
      <c r="AK876" s="8"/>
      <c r="AL876" s="8"/>
      <c r="AM876" s="8"/>
      <c r="AN876" s="8"/>
      <c r="AO876" s="8"/>
      <c r="AP876" s="8"/>
      <c r="AQ876" s="8"/>
      <c r="AS876" s="37"/>
      <c r="AT876" s="37"/>
      <c r="AU876" s="9"/>
      <c r="AV876" s="8"/>
      <c r="AW876" s="8"/>
      <c r="AX876" s="8"/>
      <c r="AY876" s="8"/>
      <c r="AZ876" s="8"/>
      <c r="BA876" s="8"/>
      <c r="BB876" s="8"/>
      <c r="BC876" s="8"/>
    </row>
    <row r="877" spans="1:55" x14ac:dyDescent="0.25">
      <c r="A877" s="46">
        <v>74.2</v>
      </c>
      <c r="B877" s="48" t="b">
        <v>1</v>
      </c>
      <c r="U877" s="37"/>
      <c r="V877" s="37"/>
      <c r="W877" s="9"/>
      <c r="X877" s="8"/>
      <c r="Y877" s="8"/>
      <c r="Z877" s="8"/>
      <c r="AA877" s="8"/>
      <c r="AB877" s="8"/>
      <c r="AC877" s="8"/>
      <c r="AD877" s="8"/>
      <c r="AE877" s="8"/>
      <c r="AG877" s="37"/>
      <c r="AH877" s="37"/>
      <c r="AI877" s="9"/>
      <c r="AJ877" s="8"/>
      <c r="AK877" s="8"/>
      <c r="AL877" s="8"/>
      <c r="AM877" s="8"/>
      <c r="AN877" s="8"/>
      <c r="AO877" s="8"/>
      <c r="AP877" s="8"/>
      <c r="AQ877" s="8"/>
      <c r="AS877" s="37"/>
      <c r="AT877" s="37"/>
      <c r="AU877" s="9"/>
      <c r="AV877" s="8"/>
      <c r="AW877" s="8"/>
      <c r="AX877" s="8"/>
      <c r="AY877" s="8"/>
      <c r="AZ877" s="8"/>
      <c r="BA877" s="8"/>
      <c r="BB877" s="8"/>
      <c r="BC877" s="8"/>
    </row>
    <row r="878" spans="1:55" x14ac:dyDescent="0.25">
      <c r="A878" s="46">
        <v>73</v>
      </c>
      <c r="B878" s="48" t="b">
        <v>1</v>
      </c>
      <c r="U878" s="37"/>
      <c r="V878" s="37"/>
      <c r="W878" s="9"/>
      <c r="X878" s="8"/>
      <c r="Y878" s="8"/>
      <c r="Z878" s="8"/>
      <c r="AA878" s="8"/>
      <c r="AB878" s="8"/>
      <c r="AC878" s="8"/>
      <c r="AD878" s="8"/>
      <c r="AE878" s="8"/>
      <c r="AG878" s="37"/>
      <c r="AH878" s="37"/>
      <c r="AI878" s="9"/>
      <c r="AJ878" s="8"/>
      <c r="AK878" s="8"/>
      <c r="AL878" s="8"/>
      <c r="AM878" s="8"/>
      <c r="AN878" s="8"/>
      <c r="AO878" s="8"/>
      <c r="AP878" s="8"/>
      <c r="AQ878" s="8"/>
      <c r="AS878" s="37"/>
      <c r="AT878" s="37"/>
      <c r="AU878" s="9"/>
      <c r="AV878" s="8"/>
      <c r="AW878" s="8"/>
      <c r="AX878" s="8"/>
      <c r="AY878" s="8"/>
      <c r="AZ878" s="8"/>
      <c r="BA878" s="8"/>
      <c r="BB878" s="8"/>
      <c r="BC878" s="8"/>
    </row>
    <row r="879" spans="1:55" x14ac:dyDescent="0.25">
      <c r="A879" s="46">
        <v>73</v>
      </c>
      <c r="B879" s="48" t="b">
        <v>1</v>
      </c>
      <c r="U879" s="37"/>
      <c r="V879" s="37"/>
      <c r="W879" s="9"/>
      <c r="X879" s="8"/>
      <c r="Y879" s="8"/>
      <c r="Z879" s="8"/>
      <c r="AA879" s="8"/>
      <c r="AB879" s="8"/>
      <c r="AC879" s="8"/>
      <c r="AD879" s="8"/>
      <c r="AE879" s="8"/>
      <c r="AG879" s="37"/>
      <c r="AH879" s="37"/>
      <c r="AI879" s="9"/>
      <c r="AJ879" s="8"/>
      <c r="AK879" s="8"/>
      <c r="AL879" s="8"/>
      <c r="AM879" s="8"/>
      <c r="AN879" s="8"/>
      <c r="AO879" s="8"/>
      <c r="AP879" s="8"/>
      <c r="AQ879" s="8"/>
      <c r="AS879" s="37"/>
      <c r="AT879" s="37"/>
      <c r="AU879" s="9"/>
      <c r="AV879" s="8"/>
      <c r="AW879" s="8"/>
      <c r="AX879" s="8"/>
      <c r="AY879" s="8"/>
      <c r="AZ879" s="8"/>
      <c r="BA879" s="8"/>
      <c r="BB879" s="8"/>
      <c r="BC879" s="8"/>
    </row>
    <row r="880" spans="1:55" x14ac:dyDescent="0.25">
      <c r="A880" s="46">
        <v>72.8</v>
      </c>
      <c r="B880" s="48" t="b">
        <v>1</v>
      </c>
      <c r="U880" s="37"/>
      <c r="V880" s="37"/>
      <c r="W880" s="9"/>
      <c r="X880" s="8"/>
      <c r="Y880" s="8"/>
      <c r="Z880" s="8"/>
      <c r="AA880" s="8"/>
      <c r="AB880" s="8"/>
      <c r="AC880" s="8"/>
      <c r="AD880" s="8"/>
      <c r="AE880" s="8"/>
      <c r="AG880" s="37"/>
      <c r="AH880" s="37"/>
      <c r="AI880" s="9"/>
      <c r="AJ880" s="8"/>
      <c r="AK880" s="8"/>
      <c r="AL880" s="8"/>
      <c r="AM880" s="8"/>
      <c r="AN880" s="8"/>
      <c r="AO880" s="8"/>
      <c r="AP880" s="8"/>
      <c r="AQ880" s="8"/>
      <c r="AS880" s="37"/>
      <c r="AT880" s="37"/>
      <c r="AU880" s="9"/>
      <c r="AV880" s="8"/>
      <c r="AW880" s="8"/>
      <c r="AX880" s="8"/>
      <c r="AY880" s="8"/>
      <c r="AZ880" s="8"/>
      <c r="BA880" s="8"/>
      <c r="BB880" s="8"/>
      <c r="BC880" s="8"/>
    </row>
    <row r="881" spans="1:55" x14ac:dyDescent="0.25">
      <c r="A881" s="46">
        <v>72.3</v>
      </c>
      <c r="B881" s="48" t="b">
        <v>1</v>
      </c>
      <c r="U881" s="37"/>
      <c r="V881" s="37"/>
      <c r="W881" s="9"/>
      <c r="X881" s="8"/>
      <c r="Y881" s="8"/>
      <c r="Z881" s="8"/>
      <c r="AA881" s="8"/>
      <c r="AB881" s="8"/>
      <c r="AC881" s="8"/>
      <c r="AD881" s="8"/>
      <c r="AE881" s="8"/>
      <c r="AG881" s="37"/>
      <c r="AH881" s="37"/>
      <c r="AI881" s="9"/>
      <c r="AJ881" s="8"/>
      <c r="AK881" s="8"/>
      <c r="AL881" s="8"/>
      <c r="AM881" s="8"/>
      <c r="AN881" s="8"/>
      <c r="AO881" s="8"/>
      <c r="AP881" s="8"/>
      <c r="AQ881" s="8"/>
      <c r="AS881" s="37"/>
      <c r="AT881" s="37"/>
      <c r="AU881" s="9"/>
      <c r="AV881" s="8"/>
      <c r="AW881" s="8"/>
      <c r="AX881" s="8"/>
      <c r="AY881" s="8"/>
      <c r="AZ881" s="8"/>
      <c r="BA881" s="8"/>
      <c r="BB881" s="8"/>
      <c r="BC881" s="8"/>
    </row>
    <row r="882" spans="1:55" x14ac:dyDescent="0.25">
      <c r="A882" s="46">
        <v>71.900000000000006</v>
      </c>
      <c r="B882" s="48" t="b">
        <v>1</v>
      </c>
      <c r="U882" s="37"/>
      <c r="V882" s="37"/>
      <c r="W882" s="9"/>
      <c r="X882" s="8"/>
      <c r="Y882" s="8"/>
      <c r="Z882" s="8"/>
      <c r="AA882" s="8"/>
      <c r="AB882" s="8"/>
      <c r="AC882" s="8"/>
      <c r="AD882" s="8"/>
      <c r="AE882" s="8"/>
      <c r="AG882" s="37"/>
      <c r="AH882" s="37"/>
      <c r="AI882" s="9"/>
      <c r="AJ882" s="8"/>
      <c r="AK882" s="8"/>
      <c r="AL882" s="8"/>
      <c r="AM882" s="8"/>
      <c r="AN882" s="8"/>
      <c r="AO882" s="8"/>
      <c r="AP882" s="8"/>
      <c r="AQ882" s="8"/>
      <c r="AS882" s="37"/>
      <c r="AT882" s="37"/>
      <c r="AU882" s="9"/>
      <c r="AV882" s="8"/>
      <c r="AW882" s="8"/>
      <c r="AX882" s="8"/>
      <c r="AY882" s="8"/>
      <c r="AZ882" s="8"/>
      <c r="BA882" s="8"/>
      <c r="BB882" s="8"/>
      <c r="BC882" s="8"/>
    </row>
    <row r="883" spans="1:55" x14ac:dyDescent="0.25">
      <c r="A883" s="46">
        <v>71.2</v>
      </c>
      <c r="B883" s="48" t="b">
        <v>1</v>
      </c>
      <c r="U883" s="37"/>
      <c r="V883" s="37"/>
      <c r="W883" s="9"/>
      <c r="X883" s="8"/>
      <c r="Y883" s="8"/>
      <c r="Z883" s="8"/>
      <c r="AA883" s="8"/>
      <c r="AB883" s="8"/>
      <c r="AC883" s="8"/>
      <c r="AD883" s="8"/>
      <c r="AE883" s="8"/>
      <c r="AG883" s="37"/>
      <c r="AH883" s="37"/>
      <c r="AI883" s="9"/>
      <c r="AJ883" s="8"/>
      <c r="AK883" s="8"/>
      <c r="AL883" s="8"/>
      <c r="AM883" s="8"/>
      <c r="AN883" s="8"/>
      <c r="AO883" s="8"/>
      <c r="AP883" s="8"/>
      <c r="AQ883" s="8"/>
      <c r="AS883" s="37"/>
      <c r="AT883" s="37"/>
      <c r="AU883" s="9"/>
      <c r="AV883" s="8"/>
      <c r="AW883" s="8"/>
      <c r="AX883" s="8"/>
      <c r="AY883" s="8"/>
      <c r="AZ883" s="8"/>
      <c r="BA883" s="8"/>
      <c r="BB883" s="8"/>
      <c r="BC883" s="8"/>
    </row>
    <row r="884" spans="1:55" x14ac:dyDescent="0.25">
      <c r="A884" s="46">
        <v>78</v>
      </c>
      <c r="B884" s="48" t="b">
        <v>1</v>
      </c>
      <c r="U884" s="37"/>
      <c r="V884" s="37"/>
      <c r="W884" s="9"/>
      <c r="X884" s="8"/>
      <c r="Y884" s="8"/>
      <c r="Z884" s="8"/>
      <c r="AA884" s="8"/>
      <c r="AB884" s="8"/>
      <c r="AC884" s="8"/>
      <c r="AD884" s="8"/>
      <c r="AE884" s="8"/>
      <c r="AG884" s="37"/>
      <c r="AH884" s="37"/>
      <c r="AI884" s="9"/>
      <c r="AJ884" s="8"/>
      <c r="AK884" s="8"/>
      <c r="AL884" s="8"/>
      <c r="AM884" s="8"/>
      <c r="AN884" s="8"/>
      <c r="AO884" s="8"/>
      <c r="AP884" s="8"/>
      <c r="AQ884" s="8"/>
      <c r="AS884" s="37"/>
      <c r="AT884" s="37"/>
      <c r="AU884" s="9"/>
      <c r="AV884" s="8"/>
      <c r="AW884" s="8"/>
      <c r="AX884" s="8"/>
      <c r="AY884" s="8"/>
      <c r="AZ884" s="8"/>
      <c r="BA884" s="8"/>
      <c r="BB884" s="8"/>
      <c r="BC884" s="8"/>
    </row>
    <row r="885" spans="1:55" x14ac:dyDescent="0.25">
      <c r="A885" s="46">
        <v>78</v>
      </c>
      <c r="B885" s="48" t="b">
        <v>1</v>
      </c>
      <c r="U885" s="37"/>
      <c r="V885" s="37"/>
      <c r="W885" s="9"/>
      <c r="X885" s="8"/>
      <c r="Y885" s="8"/>
      <c r="Z885" s="8"/>
      <c r="AA885" s="8"/>
      <c r="AB885" s="8"/>
      <c r="AC885" s="8"/>
      <c r="AD885" s="8"/>
      <c r="AE885" s="8"/>
      <c r="AG885" s="37"/>
      <c r="AH885" s="37"/>
      <c r="AI885" s="9"/>
      <c r="AJ885" s="8"/>
      <c r="AK885" s="8"/>
      <c r="AL885" s="8"/>
      <c r="AM885" s="8"/>
      <c r="AN885" s="8"/>
      <c r="AO885" s="8"/>
      <c r="AP885" s="8"/>
      <c r="AQ885" s="8"/>
      <c r="AS885" s="37"/>
      <c r="AT885" s="37"/>
      <c r="AU885" s="9"/>
      <c r="AV885" s="8"/>
      <c r="AW885" s="8"/>
      <c r="AX885" s="8"/>
      <c r="AY885" s="8"/>
      <c r="AZ885" s="8"/>
      <c r="BA885" s="8"/>
      <c r="BB885" s="8"/>
      <c r="BC885" s="8"/>
    </row>
    <row r="886" spans="1:55" x14ac:dyDescent="0.25">
      <c r="A886" s="46">
        <v>64.8</v>
      </c>
      <c r="B886" s="48" t="b">
        <v>1</v>
      </c>
      <c r="U886" s="37"/>
      <c r="V886" s="37"/>
      <c r="W886" s="9"/>
      <c r="X886" s="8"/>
      <c r="Y886" s="8"/>
      <c r="Z886" s="8"/>
      <c r="AA886" s="8"/>
      <c r="AB886" s="8"/>
      <c r="AC886" s="8"/>
      <c r="AD886" s="8"/>
      <c r="AE886" s="8"/>
      <c r="AG886" s="37"/>
      <c r="AH886" s="37"/>
      <c r="AI886" s="9"/>
      <c r="AJ886" s="8"/>
      <c r="AK886" s="8"/>
      <c r="AL886" s="8"/>
      <c r="AM886" s="8"/>
      <c r="AN886" s="8"/>
      <c r="AO886" s="8"/>
      <c r="AP886" s="8"/>
      <c r="AQ886" s="8"/>
      <c r="AS886" s="37"/>
      <c r="AT886" s="37"/>
      <c r="AU886" s="9"/>
      <c r="AV886" s="8"/>
      <c r="AW886" s="8"/>
      <c r="AX886" s="8"/>
      <c r="AY886" s="8"/>
      <c r="AZ886" s="8"/>
      <c r="BA886" s="8"/>
      <c r="BB886" s="8"/>
      <c r="BC886" s="8"/>
    </row>
    <row r="887" spans="1:55" x14ac:dyDescent="0.25">
      <c r="A887" s="46">
        <v>64.2</v>
      </c>
      <c r="B887" s="48" t="b">
        <v>1</v>
      </c>
      <c r="U887" s="37"/>
      <c r="V887" s="37"/>
      <c r="W887" s="9"/>
      <c r="X887" s="8"/>
      <c r="Y887" s="8"/>
      <c r="Z887" s="8"/>
      <c r="AA887" s="8"/>
      <c r="AB887" s="8"/>
      <c r="AC887" s="8"/>
      <c r="AD887" s="8"/>
      <c r="AE887" s="8"/>
      <c r="AG887" s="37"/>
      <c r="AH887" s="37"/>
      <c r="AI887" s="9"/>
      <c r="AJ887" s="8"/>
      <c r="AK887" s="8"/>
      <c r="AL887" s="8"/>
      <c r="AM887" s="8"/>
      <c r="AN887" s="8"/>
      <c r="AO887" s="8"/>
      <c r="AP887" s="8"/>
      <c r="AQ887" s="8"/>
      <c r="AS887" s="37"/>
      <c r="AT887" s="37"/>
      <c r="AU887" s="9"/>
      <c r="AV887" s="8"/>
      <c r="AW887" s="8"/>
      <c r="AX887" s="8"/>
      <c r="AY887" s="8"/>
      <c r="AZ887" s="8"/>
      <c r="BA887" s="8"/>
      <c r="BB887" s="8"/>
      <c r="BC887" s="8"/>
    </row>
    <row r="888" spans="1:55" x14ac:dyDescent="0.25">
      <c r="A888" s="46">
        <v>63.7</v>
      </c>
      <c r="B888" s="48" t="b">
        <v>1</v>
      </c>
      <c r="U888" s="37"/>
      <c r="V888" s="37"/>
      <c r="W888" s="9"/>
      <c r="X888" s="8"/>
      <c r="Y888" s="8"/>
      <c r="Z888" s="8"/>
      <c r="AA888" s="8"/>
      <c r="AB888" s="8"/>
      <c r="AC888" s="8"/>
      <c r="AD888" s="8"/>
      <c r="AE888" s="8"/>
      <c r="AG888" s="37"/>
      <c r="AH888" s="37"/>
      <c r="AI888" s="9"/>
      <c r="AJ888" s="8"/>
      <c r="AK888" s="8"/>
      <c r="AL888" s="8"/>
      <c r="AM888" s="8"/>
      <c r="AN888" s="8"/>
      <c r="AO888" s="8"/>
      <c r="AP888" s="8"/>
      <c r="AQ888" s="8"/>
      <c r="AS888" s="37"/>
      <c r="AT888" s="37"/>
      <c r="AU888" s="9"/>
      <c r="AV888" s="8"/>
      <c r="AW888" s="8"/>
      <c r="AX888" s="8"/>
      <c r="AY888" s="8"/>
      <c r="AZ888" s="8"/>
      <c r="BA888" s="8"/>
      <c r="BB888" s="8"/>
      <c r="BC888" s="8"/>
    </row>
    <row r="889" spans="1:55" x14ac:dyDescent="0.25">
      <c r="A889" s="46">
        <v>63.3</v>
      </c>
      <c r="B889" s="48" t="b">
        <v>1</v>
      </c>
      <c r="U889" s="37"/>
      <c r="V889" s="37"/>
      <c r="W889" s="9"/>
      <c r="X889" s="8"/>
      <c r="Y889" s="8"/>
      <c r="Z889" s="8"/>
      <c r="AA889" s="8"/>
      <c r="AB889" s="8"/>
      <c r="AC889" s="8"/>
      <c r="AD889" s="8"/>
      <c r="AE889" s="8"/>
      <c r="AG889" s="37"/>
      <c r="AH889" s="37"/>
      <c r="AI889" s="9"/>
      <c r="AJ889" s="8"/>
      <c r="AK889" s="8"/>
      <c r="AL889" s="8"/>
      <c r="AM889" s="8"/>
      <c r="AN889" s="8"/>
      <c r="AO889" s="8"/>
      <c r="AP889" s="8"/>
      <c r="AQ889" s="8"/>
      <c r="AS889" s="37"/>
      <c r="AT889" s="37"/>
      <c r="AU889" s="9"/>
      <c r="AV889" s="8"/>
      <c r="AW889" s="8"/>
      <c r="AX889" s="8"/>
      <c r="AY889" s="8"/>
      <c r="AZ889" s="8"/>
      <c r="BA889" s="8"/>
      <c r="BB889" s="8"/>
      <c r="BC889" s="8"/>
    </row>
    <row r="890" spans="1:55" x14ac:dyDescent="0.25">
      <c r="A890" s="46">
        <v>62.6</v>
      </c>
      <c r="B890" s="48" t="b">
        <v>1</v>
      </c>
      <c r="U890" s="37"/>
      <c r="V890" s="37"/>
      <c r="W890" s="9"/>
      <c r="X890" s="8"/>
      <c r="Y890" s="8"/>
      <c r="Z890" s="8"/>
      <c r="AA890" s="8"/>
      <c r="AB890" s="8"/>
      <c r="AC890" s="8"/>
      <c r="AD890" s="8"/>
      <c r="AE890" s="8"/>
      <c r="AG890" s="37"/>
      <c r="AH890" s="37"/>
      <c r="AI890" s="9"/>
      <c r="AJ890" s="8"/>
      <c r="AK890" s="8"/>
      <c r="AL890" s="8"/>
      <c r="AM890" s="8"/>
      <c r="AN890" s="8"/>
      <c r="AO890" s="8"/>
      <c r="AP890" s="8"/>
      <c r="AQ890" s="8"/>
      <c r="AS890" s="37"/>
      <c r="AT890" s="37"/>
      <c r="AU890" s="9"/>
      <c r="AV890" s="8"/>
      <c r="AW890" s="8"/>
      <c r="AX890" s="8"/>
      <c r="AY890" s="8"/>
      <c r="AZ890" s="8"/>
      <c r="BA890" s="8"/>
      <c r="BB890" s="8"/>
      <c r="BC890" s="8"/>
    </row>
    <row r="891" spans="1:55" x14ac:dyDescent="0.25">
      <c r="A891" s="46">
        <v>61.8</v>
      </c>
      <c r="B891" s="48" t="b">
        <v>1</v>
      </c>
      <c r="U891" s="37"/>
      <c r="V891" s="37"/>
      <c r="W891" s="9"/>
      <c r="X891" s="8"/>
      <c r="Y891" s="8"/>
      <c r="Z891" s="8"/>
      <c r="AA891" s="8"/>
      <c r="AB891" s="8"/>
      <c r="AC891" s="8"/>
      <c r="AD891" s="8"/>
      <c r="AE891" s="8"/>
      <c r="AG891" s="37"/>
      <c r="AH891" s="37"/>
      <c r="AI891" s="9"/>
      <c r="AJ891" s="8"/>
      <c r="AK891" s="8"/>
      <c r="AL891" s="8"/>
      <c r="AM891" s="8"/>
      <c r="AN891" s="8"/>
      <c r="AO891" s="8"/>
      <c r="AP891" s="8"/>
      <c r="AQ891" s="8"/>
      <c r="AS891" s="37"/>
      <c r="AT891" s="37"/>
      <c r="AU891" s="9"/>
      <c r="AV891" s="8"/>
      <c r="AW891" s="8"/>
      <c r="AX891" s="8"/>
      <c r="AY891" s="8"/>
      <c r="AZ891" s="8"/>
      <c r="BA891" s="8"/>
      <c r="BB891" s="8"/>
      <c r="BC891" s="8"/>
    </row>
    <row r="892" spans="1:55" x14ac:dyDescent="0.25">
      <c r="A892" s="46">
        <v>68</v>
      </c>
      <c r="B892" s="48" t="b">
        <v>1</v>
      </c>
      <c r="U892" s="37"/>
      <c r="V892" s="37"/>
      <c r="W892" s="9"/>
      <c r="X892" s="8"/>
      <c r="Y892" s="8"/>
      <c r="Z892" s="8"/>
      <c r="AA892" s="8"/>
      <c r="AB892" s="8"/>
      <c r="AC892" s="8"/>
      <c r="AD892" s="8"/>
      <c r="AE892" s="8"/>
      <c r="AG892" s="37"/>
      <c r="AH892" s="37"/>
      <c r="AI892" s="9"/>
      <c r="AJ892" s="8"/>
      <c r="AK892" s="8"/>
      <c r="AL892" s="8"/>
      <c r="AM892" s="8"/>
      <c r="AN892" s="8"/>
      <c r="AO892" s="8"/>
      <c r="AP892" s="8"/>
      <c r="AQ892" s="8"/>
      <c r="AS892" s="37"/>
      <c r="AT892" s="37"/>
      <c r="AU892" s="9"/>
      <c r="AV892" s="8"/>
      <c r="AW892" s="8"/>
      <c r="AX892" s="8"/>
      <c r="AY892" s="8"/>
      <c r="AZ892" s="8"/>
      <c r="BA892" s="8"/>
      <c r="BB892" s="8"/>
      <c r="BC892" s="8"/>
    </row>
    <row r="893" spans="1:55" x14ac:dyDescent="0.25">
      <c r="A893" s="46">
        <v>59.8</v>
      </c>
      <c r="B893" s="48" t="b">
        <v>1</v>
      </c>
      <c r="U893" s="37"/>
      <c r="V893" s="37"/>
      <c r="W893" s="9"/>
      <c r="X893" s="8"/>
      <c r="Y893" s="8"/>
      <c r="Z893" s="8"/>
      <c r="AA893" s="8"/>
      <c r="AB893" s="8"/>
      <c r="AC893" s="8"/>
      <c r="AD893" s="8"/>
      <c r="AE893" s="8"/>
      <c r="AG893" s="37"/>
      <c r="AH893" s="37"/>
      <c r="AI893" s="9"/>
      <c r="AJ893" s="8"/>
      <c r="AK893" s="8"/>
      <c r="AL893" s="8"/>
      <c r="AM893" s="8"/>
      <c r="AN893" s="8"/>
      <c r="AO893" s="8"/>
      <c r="AP893" s="8"/>
      <c r="AQ893" s="8"/>
      <c r="AS893" s="37"/>
      <c r="AT893" s="37"/>
      <c r="AU893" s="9"/>
      <c r="AV893" s="8"/>
      <c r="AW893" s="8"/>
      <c r="AX893" s="8"/>
      <c r="AY893" s="8"/>
      <c r="AZ893" s="8"/>
      <c r="BA893" s="8"/>
      <c r="BB893" s="8"/>
      <c r="BC893" s="8"/>
    </row>
    <row r="894" spans="1:55" x14ac:dyDescent="0.25">
      <c r="A894" s="46">
        <v>58.5</v>
      </c>
      <c r="B894" s="48" t="b">
        <v>1</v>
      </c>
      <c r="U894" s="37"/>
      <c r="V894" s="37"/>
      <c r="W894" s="9"/>
      <c r="X894" s="8"/>
      <c r="Y894" s="8"/>
      <c r="Z894" s="8"/>
      <c r="AA894" s="8"/>
      <c r="AB894" s="8"/>
      <c r="AC894" s="8"/>
      <c r="AD894" s="8"/>
      <c r="AE894" s="8"/>
      <c r="AG894" s="37"/>
      <c r="AH894" s="37"/>
      <c r="AI894" s="9"/>
      <c r="AJ894" s="8"/>
      <c r="AK894" s="8"/>
      <c r="AL894" s="8"/>
      <c r="AM894" s="8"/>
      <c r="AN894" s="8"/>
      <c r="AO894" s="8"/>
      <c r="AP894" s="8"/>
      <c r="AQ894" s="8"/>
      <c r="AS894" s="37"/>
      <c r="AT894" s="37"/>
      <c r="AU894" s="9"/>
      <c r="AV894" s="8"/>
      <c r="AW894" s="8"/>
      <c r="AX894" s="8"/>
      <c r="AY894" s="8"/>
      <c r="AZ894" s="8"/>
      <c r="BA894" s="8"/>
      <c r="BB894" s="8"/>
      <c r="BC894" s="8"/>
    </row>
    <row r="895" spans="1:55" x14ac:dyDescent="0.25">
      <c r="A895" s="46">
        <v>57.2</v>
      </c>
      <c r="B895" s="48" t="b">
        <v>1</v>
      </c>
      <c r="U895" s="37"/>
      <c r="V895" s="37"/>
      <c r="W895" s="9"/>
      <c r="X895" s="8"/>
      <c r="Y895" s="8"/>
      <c r="Z895" s="8"/>
      <c r="AA895" s="8"/>
      <c r="AB895" s="8"/>
      <c r="AC895" s="8"/>
      <c r="AD895" s="8"/>
      <c r="AE895" s="8"/>
      <c r="AG895" s="37"/>
      <c r="AH895" s="37"/>
      <c r="AI895" s="9"/>
      <c r="AJ895" s="8"/>
      <c r="AK895" s="8"/>
      <c r="AL895" s="8"/>
      <c r="AM895" s="8"/>
      <c r="AN895" s="8"/>
      <c r="AO895" s="8"/>
      <c r="AP895" s="8"/>
      <c r="AQ895" s="8"/>
      <c r="AS895" s="37"/>
      <c r="AT895" s="37"/>
      <c r="AU895" s="9"/>
      <c r="AV895" s="8"/>
      <c r="AW895" s="8"/>
      <c r="AX895" s="8"/>
      <c r="AY895" s="8"/>
      <c r="AZ895" s="8"/>
      <c r="BA895" s="8"/>
      <c r="BB895" s="8"/>
      <c r="BC895" s="8"/>
    </row>
    <row r="896" spans="1:55" x14ac:dyDescent="0.25">
      <c r="A896" s="46">
        <v>56</v>
      </c>
      <c r="B896" s="48" t="b">
        <v>1</v>
      </c>
      <c r="U896" s="37"/>
      <c r="V896" s="37"/>
      <c r="W896" s="9"/>
      <c r="X896" s="8"/>
      <c r="Y896" s="8"/>
      <c r="Z896" s="8"/>
      <c r="AA896" s="8"/>
      <c r="AB896" s="8"/>
      <c r="AC896" s="8"/>
      <c r="AD896" s="8"/>
      <c r="AE896" s="8"/>
      <c r="AG896" s="37"/>
      <c r="AH896" s="37"/>
      <c r="AI896" s="9"/>
      <c r="AJ896" s="8"/>
      <c r="AK896" s="8"/>
      <c r="AL896" s="8"/>
      <c r="AM896" s="8"/>
      <c r="AN896" s="8"/>
      <c r="AO896" s="8"/>
      <c r="AP896" s="8"/>
      <c r="AQ896" s="8"/>
      <c r="AS896" s="37"/>
      <c r="AT896" s="37"/>
      <c r="AU896" s="9"/>
      <c r="AV896" s="8"/>
      <c r="AW896" s="8"/>
      <c r="AX896" s="8"/>
      <c r="AY896" s="8"/>
      <c r="AZ896" s="8"/>
      <c r="BA896" s="8"/>
      <c r="BB896" s="8"/>
      <c r="BC896" s="8"/>
    </row>
    <row r="897" spans="1:55" x14ac:dyDescent="0.25">
      <c r="A897" s="46">
        <v>55</v>
      </c>
      <c r="B897" s="48" t="b">
        <v>1</v>
      </c>
      <c r="U897" s="37"/>
      <c r="V897" s="37"/>
      <c r="W897" s="9"/>
      <c r="X897" s="8"/>
      <c r="Y897" s="8"/>
      <c r="Z897" s="8"/>
      <c r="AA897" s="8"/>
      <c r="AB897" s="8"/>
      <c r="AC897" s="8"/>
      <c r="AD897" s="8"/>
      <c r="AE897" s="8"/>
      <c r="AG897" s="37"/>
      <c r="AH897" s="37"/>
      <c r="AI897" s="9"/>
      <c r="AJ897" s="8"/>
      <c r="AK897" s="8"/>
      <c r="AL897" s="8"/>
      <c r="AM897" s="8"/>
      <c r="AN897" s="8"/>
      <c r="AO897" s="8"/>
      <c r="AP897" s="8"/>
      <c r="AQ897" s="8"/>
      <c r="AS897" s="37"/>
      <c r="AT897" s="37"/>
      <c r="AU897" s="9"/>
      <c r="AV897" s="8"/>
      <c r="AW897" s="8"/>
      <c r="AX897" s="8"/>
      <c r="AY897" s="8"/>
      <c r="AZ897" s="8"/>
      <c r="BA897" s="8"/>
      <c r="BB897" s="8"/>
      <c r="BC897" s="8"/>
    </row>
    <row r="898" spans="1:55" x14ac:dyDescent="0.25">
      <c r="A898" s="46">
        <v>54</v>
      </c>
      <c r="B898" s="48" t="b">
        <v>1</v>
      </c>
      <c r="U898" s="37"/>
      <c r="V898" s="37"/>
      <c r="W898" s="9"/>
      <c r="X898" s="8"/>
      <c r="Y898" s="8"/>
      <c r="Z898" s="8"/>
      <c r="AA898" s="8"/>
      <c r="AB898" s="8"/>
      <c r="AC898" s="8"/>
      <c r="AD898" s="8"/>
      <c r="AE898" s="8"/>
      <c r="AG898" s="37"/>
      <c r="AH898" s="37"/>
      <c r="AI898" s="9"/>
      <c r="AJ898" s="8"/>
      <c r="AK898" s="8"/>
      <c r="AL898" s="8"/>
      <c r="AM898" s="8"/>
      <c r="AN898" s="8"/>
      <c r="AO898" s="8"/>
      <c r="AP898" s="8"/>
      <c r="AQ898" s="8"/>
      <c r="AS898" s="37"/>
      <c r="AT898" s="37"/>
      <c r="AU898" s="9"/>
      <c r="AV898" s="8"/>
      <c r="AW898" s="8"/>
      <c r="AX898" s="8"/>
      <c r="AY898" s="8"/>
      <c r="AZ898" s="8"/>
      <c r="BA898" s="8"/>
      <c r="BB898" s="8"/>
      <c r="BC898" s="8"/>
    </row>
    <row r="899" spans="1:55" x14ac:dyDescent="0.25">
      <c r="A899" s="46">
        <v>53.2</v>
      </c>
      <c r="B899" s="48" t="b">
        <v>1</v>
      </c>
      <c r="U899" s="37"/>
      <c r="V899" s="37"/>
      <c r="W899" s="9"/>
      <c r="X899" s="8"/>
      <c r="Y899" s="8"/>
      <c r="Z899" s="8"/>
      <c r="AA899" s="8"/>
      <c r="AB899" s="8"/>
      <c r="AC899" s="8"/>
      <c r="AD899" s="8"/>
      <c r="AE899" s="8"/>
      <c r="AG899" s="37"/>
      <c r="AH899" s="37"/>
      <c r="AI899" s="9"/>
      <c r="AJ899" s="8"/>
      <c r="AK899" s="8"/>
      <c r="AL899" s="8"/>
      <c r="AM899" s="8"/>
      <c r="AN899" s="8"/>
      <c r="AO899" s="8"/>
      <c r="AP899" s="8"/>
      <c r="AQ899" s="8"/>
      <c r="AS899" s="37"/>
      <c r="AT899" s="37"/>
      <c r="AU899" s="9"/>
      <c r="AV899" s="8"/>
      <c r="AW899" s="8"/>
      <c r="AX899" s="8"/>
      <c r="AY899" s="8"/>
      <c r="AZ899" s="8"/>
      <c r="BA899" s="8"/>
      <c r="BB899" s="8"/>
      <c r="BC899" s="8"/>
    </row>
    <row r="900" spans="1:55" x14ac:dyDescent="0.25">
      <c r="A900" s="46">
        <v>52.5</v>
      </c>
      <c r="B900" s="48" t="b">
        <v>1</v>
      </c>
      <c r="U900" s="37"/>
      <c r="V900" s="37"/>
      <c r="W900" s="9"/>
      <c r="X900" s="8"/>
      <c r="Y900" s="8"/>
      <c r="Z900" s="8"/>
      <c r="AA900" s="8"/>
      <c r="AB900" s="8"/>
      <c r="AC900" s="8"/>
      <c r="AD900" s="8"/>
      <c r="AE900" s="8"/>
      <c r="AG900" s="37"/>
      <c r="AH900" s="37"/>
      <c r="AI900" s="9"/>
      <c r="AJ900" s="8"/>
      <c r="AK900" s="8"/>
      <c r="AL900" s="8"/>
      <c r="AM900" s="8"/>
      <c r="AN900" s="8"/>
      <c r="AO900" s="8"/>
      <c r="AP900" s="8"/>
      <c r="AQ900" s="8"/>
      <c r="AS900" s="37"/>
      <c r="AT900" s="37"/>
      <c r="AU900" s="9"/>
      <c r="AV900" s="8"/>
      <c r="AW900" s="8"/>
      <c r="AX900" s="8"/>
      <c r="AY900" s="8"/>
      <c r="AZ900" s="8"/>
      <c r="BA900" s="8"/>
      <c r="BB900" s="8"/>
      <c r="BC900" s="8"/>
    </row>
    <row r="901" spans="1:55" x14ac:dyDescent="0.25">
      <c r="A901" s="46">
        <v>51.2</v>
      </c>
      <c r="B901" s="48" t="b">
        <v>1</v>
      </c>
      <c r="U901" s="37"/>
      <c r="V901" s="37"/>
      <c r="W901" s="9"/>
      <c r="X901" s="8"/>
      <c r="Y901" s="8"/>
      <c r="Z901" s="8"/>
      <c r="AA901" s="8"/>
      <c r="AB901" s="8"/>
      <c r="AC901" s="8"/>
      <c r="AD901" s="8"/>
      <c r="AE901" s="8"/>
      <c r="AG901" s="37"/>
      <c r="AH901" s="37"/>
      <c r="AI901" s="9"/>
      <c r="AJ901" s="8"/>
      <c r="AK901" s="8"/>
      <c r="AL901" s="8"/>
      <c r="AM901" s="8"/>
      <c r="AN901" s="8"/>
      <c r="AO901" s="8"/>
      <c r="AP901" s="8"/>
      <c r="AQ901" s="8"/>
      <c r="AS901" s="37"/>
      <c r="AT901" s="37"/>
      <c r="AU901" s="9"/>
      <c r="AV901" s="8"/>
      <c r="AW901" s="8"/>
      <c r="AX901" s="8"/>
      <c r="AY901" s="8"/>
      <c r="AZ901" s="8"/>
      <c r="BA901" s="8"/>
      <c r="BB901" s="8"/>
      <c r="BC901" s="8"/>
    </row>
    <row r="902" spans="1:55" x14ac:dyDescent="0.25">
      <c r="A902" s="46">
        <v>69.900000000000006</v>
      </c>
      <c r="B902" s="48" t="b">
        <v>1</v>
      </c>
      <c r="U902" s="37"/>
      <c r="V902" s="37"/>
      <c r="W902" s="9"/>
      <c r="X902" s="8"/>
      <c r="Y902" s="8"/>
      <c r="Z902" s="8"/>
      <c r="AA902" s="8"/>
      <c r="AB902" s="8"/>
      <c r="AC902" s="8"/>
      <c r="AD902" s="8"/>
      <c r="AE902" s="8"/>
      <c r="AG902" s="37"/>
      <c r="AH902" s="37"/>
      <c r="AI902" s="9"/>
      <c r="AJ902" s="8"/>
      <c r="AK902" s="8"/>
      <c r="AL902" s="8"/>
      <c r="AM902" s="8"/>
      <c r="AN902" s="8"/>
      <c r="AO902" s="8"/>
      <c r="AP902" s="8"/>
      <c r="AQ902" s="8"/>
      <c r="AS902" s="37"/>
      <c r="AT902" s="37"/>
      <c r="AU902" s="9"/>
      <c r="AV902" s="8"/>
      <c r="AW902" s="8"/>
      <c r="AX902" s="8"/>
      <c r="AY902" s="8"/>
      <c r="AZ902" s="8"/>
      <c r="BA902" s="8"/>
      <c r="BB902" s="8"/>
      <c r="BC902" s="8"/>
    </row>
    <row r="903" spans="1:55" x14ac:dyDescent="0.25">
      <c r="A903" s="46">
        <v>69.7</v>
      </c>
      <c r="B903" s="48" t="b">
        <v>1</v>
      </c>
      <c r="U903" s="37"/>
      <c r="V903" s="37"/>
      <c r="W903" s="9"/>
      <c r="X903" s="8"/>
      <c r="Y903" s="8"/>
      <c r="Z903" s="8"/>
      <c r="AA903" s="8"/>
      <c r="AB903" s="8"/>
      <c r="AC903" s="8"/>
      <c r="AD903" s="8"/>
      <c r="AE903" s="8"/>
      <c r="AG903" s="37"/>
      <c r="AH903" s="37"/>
      <c r="AI903" s="9"/>
      <c r="AJ903" s="8"/>
      <c r="AK903" s="8"/>
      <c r="AL903" s="8"/>
      <c r="AM903" s="8"/>
      <c r="AN903" s="8"/>
      <c r="AO903" s="8"/>
      <c r="AP903" s="8"/>
      <c r="AQ903" s="8"/>
      <c r="AS903" s="37"/>
      <c r="AT903" s="37"/>
      <c r="AU903" s="9"/>
      <c r="AV903" s="8"/>
      <c r="AW903" s="8"/>
      <c r="AX903" s="8"/>
      <c r="AY903" s="8"/>
      <c r="AZ903" s="8"/>
      <c r="BA903" s="8"/>
      <c r="BB903" s="8"/>
      <c r="BC903" s="8"/>
    </row>
    <row r="904" spans="1:55" x14ac:dyDescent="0.25">
      <c r="A904" s="46">
        <v>69.599999999999994</v>
      </c>
      <c r="B904" s="48" t="b">
        <v>1</v>
      </c>
      <c r="U904" s="37"/>
      <c r="V904" s="37"/>
      <c r="W904" s="9"/>
      <c r="X904" s="8"/>
      <c r="Y904" s="8"/>
      <c r="Z904" s="8"/>
      <c r="AA904" s="8"/>
      <c r="AB904" s="8"/>
      <c r="AC904" s="8"/>
      <c r="AD904" s="8"/>
      <c r="AE904" s="8"/>
      <c r="AG904" s="37"/>
      <c r="AH904" s="37"/>
      <c r="AI904" s="9"/>
      <c r="AJ904" s="8"/>
      <c r="AK904" s="8"/>
      <c r="AL904" s="8"/>
      <c r="AM904" s="8"/>
      <c r="AN904" s="8"/>
      <c r="AO904" s="8"/>
      <c r="AP904" s="8"/>
      <c r="AQ904" s="8"/>
      <c r="AS904" s="37"/>
      <c r="AT904" s="37"/>
      <c r="AU904" s="9"/>
      <c r="AV904" s="8"/>
      <c r="AW904" s="8"/>
      <c r="AX904" s="8"/>
      <c r="AY904" s="8"/>
      <c r="AZ904" s="8"/>
      <c r="BA904" s="8"/>
      <c r="BB904" s="8"/>
      <c r="BC904" s="8"/>
    </row>
    <row r="905" spans="1:55" x14ac:dyDescent="0.25">
      <c r="A905" s="46">
        <v>69.400000000000006</v>
      </c>
      <c r="B905" s="48" t="b">
        <v>1</v>
      </c>
      <c r="U905" s="37"/>
      <c r="V905" s="37"/>
      <c r="W905" s="9"/>
      <c r="X905" s="8"/>
      <c r="Y905" s="8"/>
      <c r="Z905" s="8"/>
      <c r="AA905" s="8"/>
      <c r="AB905" s="8"/>
      <c r="AC905" s="8"/>
      <c r="AD905" s="8"/>
      <c r="AE905" s="8"/>
      <c r="AG905" s="37"/>
      <c r="AH905" s="37"/>
      <c r="AI905" s="9"/>
      <c r="AJ905" s="8"/>
      <c r="AK905" s="8"/>
      <c r="AL905" s="8"/>
      <c r="AM905" s="8"/>
      <c r="AN905" s="8"/>
      <c r="AO905" s="8"/>
      <c r="AP905" s="8"/>
      <c r="AQ905" s="8"/>
      <c r="AS905" s="37"/>
      <c r="AT905" s="37"/>
      <c r="AU905" s="9"/>
      <c r="AV905" s="8"/>
      <c r="AW905" s="8"/>
      <c r="AX905" s="8"/>
      <c r="AY905" s="8"/>
      <c r="AZ905" s="8"/>
      <c r="BA905" s="8"/>
      <c r="BB905" s="8"/>
      <c r="BC905" s="8"/>
    </row>
    <row r="906" spans="1:55" x14ac:dyDescent="0.25">
      <c r="A906" s="46">
        <v>69.2</v>
      </c>
      <c r="B906" s="48" t="b">
        <v>1</v>
      </c>
      <c r="U906" s="37"/>
      <c r="V906" s="37"/>
      <c r="W906" s="9"/>
      <c r="X906" s="8"/>
      <c r="Y906" s="8"/>
      <c r="Z906" s="8"/>
      <c r="AA906" s="8"/>
      <c r="AB906" s="8"/>
      <c r="AC906" s="8"/>
      <c r="AD906" s="8"/>
      <c r="AE906" s="8"/>
      <c r="AG906" s="37"/>
      <c r="AH906" s="37"/>
      <c r="AI906" s="9"/>
      <c r="AJ906" s="8"/>
      <c r="AK906" s="8"/>
      <c r="AL906" s="8"/>
      <c r="AM906" s="8"/>
      <c r="AN906" s="8"/>
      <c r="AO906" s="8"/>
      <c r="AP906" s="8"/>
      <c r="AQ906" s="8"/>
      <c r="AS906" s="37"/>
      <c r="AT906" s="37"/>
      <c r="AU906" s="9"/>
      <c r="AV906" s="8"/>
      <c r="AW906" s="8"/>
      <c r="AX906" s="8"/>
      <c r="AY906" s="8"/>
      <c r="AZ906" s="8"/>
      <c r="BA906" s="8"/>
      <c r="BB906" s="8"/>
      <c r="BC906" s="8"/>
    </row>
    <row r="907" spans="1:55" x14ac:dyDescent="0.25">
      <c r="A907" s="46">
        <v>69.099999999999994</v>
      </c>
      <c r="B907" s="48" t="b">
        <v>1</v>
      </c>
      <c r="U907" s="37"/>
      <c r="V907" s="37"/>
      <c r="W907" s="9"/>
      <c r="X907" s="8"/>
      <c r="Y907" s="8"/>
      <c r="Z907" s="8"/>
      <c r="AA907" s="8"/>
      <c r="AB907" s="8"/>
      <c r="AC907" s="8"/>
      <c r="AD907" s="8"/>
      <c r="AE907" s="8"/>
      <c r="AG907" s="37"/>
      <c r="AH907" s="37"/>
      <c r="AI907" s="9"/>
      <c r="AJ907" s="8"/>
      <c r="AK907" s="8"/>
      <c r="AL907" s="8"/>
      <c r="AM907" s="8"/>
      <c r="AN907" s="8"/>
      <c r="AO907" s="8"/>
      <c r="AP907" s="8"/>
      <c r="AQ907" s="8"/>
      <c r="AS907" s="37"/>
      <c r="AT907" s="37"/>
      <c r="AU907" s="9"/>
      <c r="AV907" s="8"/>
      <c r="AW907" s="8"/>
      <c r="AX907" s="8"/>
      <c r="AY907" s="8"/>
      <c r="AZ907" s="8"/>
      <c r="BA907" s="8"/>
      <c r="BB907" s="8"/>
      <c r="BC907" s="8"/>
    </row>
    <row r="908" spans="1:55" x14ac:dyDescent="0.25">
      <c r="A908" s="46">
        <v>68.900000000000006</v>
      </c>
      <c r="B908" s="48" t="b">
        <v>1</v>
      </c>
      <c r="U908" s="37"/>
      <c r="V908" s="37"/>
      <c r="W908" s="9"/>
      <c r="X908" s="8"/>
      <c r="Y908" s="8"/>
      <c r="Z908" s="8"/>
      <c r="AA908" s="8"/>
      <c r="AB908" s="8"/>
      <c r="AC908" s="8"/>
      <c r="AD908" s="8"/>
      <c r="AE908" s="8"/>
      <c r="AG908" s="37"/>
      <c r="AH908" s="37"/>
      <c r="AI908" s="9"/>
      <c r="AJ908" s="8"/>
      <c r="AK908" s="8"/>
      <c r="AL908" s="8"/>
      <c r="AM908" s="8"/>
      <c r="AN908" s="8"/>
      <c r="AO908" s="8"/>
      <c r="AP908" s="8"/>
      <c r="AQ908" s="8"/>
      <c r="AS908" s="37"/>
      <c r="AT908" s="37"/>
      <c r="AU908" s="9"/>
      <c r="AV908" s="8"/>
      <c r="AW908" s="8"/>
      <c r="AX908" s="8"/>
      <c r="AY908" s="8"/>
      <c r="AZ908" s="8"/>
      <c r="BA908" s="8"/>
      <c r="BB908" s="8"/>
      <c r="BC908" s="8"/>
    </row>
    <row r="909" spans="1:55" x14ac:dyDescent="0.25">
      <c r="A909" s="46">
        <v>68.7</v>
      </c>
      <c r="B909" s="48" t="b">
        <v>1</v>
      </c>
      <c r="U909" s="37"/>
      <c r="V909" s="37"/>
      <c r="W909" s="9"/>
      <c r="X909" s="8"/>
      <c r="Y909" s="8"/>
      <c r="Z909" s="8"/>
      <c r="AA909" s="8"/>
      <c r="AB909" s="8"/>
      <c r="AC909" s="8"/>
      <c r="AD909" s="8"/>
      <c r="AE909" s="8"/>
      <c r="AG909" s="37"/>
      <c r="AH909" s="37"/>
      <c r="AI909" s="9"/>
      <c r="AJ909" s="8"/>
      <c r="AK909" s="8"/>
      <c r="AL909" s="8"/>
      <c r="AM909" s="8"/>
      <c r="AN909" s="8"/>
      <c r="AO909" s="8"/>
      <c r="AP909" s="8"/>
      <c r="AQ909" s="8"/>
      <c r="AS909" s="37"/>
      <c r="AT909" s="37"/>
      <c r="AU909" s="9"/>
      <c r="AV909" s="8"/>
      <c r="AW909" s="8"/>
      <c r="AX909" s="8"/>
      <c r="AY909" s="8"/>
      <c r="AZ909" s="8"/>
      <c r="BA909" s="8"/>
      <c r="BB909" s="8"/>
      <c r="BC909" s="8"/>
    </row>
    <row r="910" spans="1:55" x14ac:dyDescent="0.25">
      <c r="A910" s="46">
        <v>68.599999999999994</v>
      </c>
      <c r="B910" s="48" t="b">
        <v>1</v>
      </c>
      <c r="U910" s="37"/>
      <c r="V910" s="37"/>
      <c r="W910" s="9"/>
      <c r="X910" s="8"/>
      <c r="Y910" s="8"/>
      <c r="Z910" s="8"/>
      <c r="AA910" s="8"/>
      <c r="AB910" s="8"/>
      <c r="AC910" s="8"/>
      <c r="AD910" s="8"/>
      <c r="AE910" s="8"/>
      <c r="AG910" s="37"/>
      <c r="AH910" s="37"/>
      <c r="AI910" s="9"/>
      <c r="AJ910" s="8"/>
      <c r="AK910" s="8"/>
      <c r="AL910" s="8"/>
      <c r="AM910" s="8"/>
      <c r="AN910" s="8"/>
      <c r="AO910" s="8"/>
      <c r="AP910" s="8"/>
      <c r="AQ910" s="8"/>
      <c r="AS910" s="37"/>
      <c r="AT910" s="37"/>
      <c r="AU910" s="9"/>
      <c r="AV910" s="8"/>
      <c r="AW910" s="8"/>
      <c r="AX910" s="8"/>
      <c r="AY910" s="8"/>
      <c r="AZ910" s="8"/>
      <c r="BA910" s="8"/>
      <c r="BB910" s="8"/>
      <c r="BC910" s="8"/>
    </row>
    <row r="911" spans="1:55" x14ac:dyDescent="0.25">
      <c r="A911" s="46">
        <v>68.5</v>
      </c>
      <c r="B911" s="48" t="b">
        <v>1</v>
      </c>
      <c r="U911" s="37"/>
      <c r="V911" s="37"/>
      <c r="W911" s="9"/>
      <c r="X911" s="8"/>
      <c r="Y911" s="8"/>
      <c r="Z911" s="8"/>
      <c r="AA911" s="8"/>
      <c r="AB911" s="8"/>
      <c r="AC911" s="8"/>
      <c r="AD911" s="8"/>
      <c r="AE911" s="8"/>
      <c r="AG911" s="37"/>
      <c r="AH911" s="37"/>
      <c r="AI911" s="9"/>
      <c r="AJ911" s="8"/>
      <c r="AK911" s="8"/>
      <c r="AL911" s="8"/>
      <c r="AM911" s="8"/>
      <c r="AN911" s="8"/>
      <c r="AO911" s="8"/>
      <c r="AP911" s="8"/>
      <c r="AQ911" s="8"/>
      <c r="AS911" s="37"/>
      <c r="AT911" s="37"/>
      <c r="AU911" s="9"/>
      <c r="AV911" s="8"/>
      <c r="AW911" s="8"/>
      <c r="AX911" s="8"/>
      <c r="AY911" s="8"/>
      <c r="AZ911" s="8"/>
      <c r="BA911" s="8"/>
      <c r="BB911" s="8"/>
      <c r="BC911" s="8"/>
    </row>
    <row r="912" spans="1:55" x14ac:dyDescent="0.25">
      <c r="A912" s="46">
        <v>68.3</v>
      </c>
      <c r="B912" s="48" t="b">
        <v>1</v>
      </c>
      <c r="U912" s="37"/>
      <c r="V912" s="37"/>
      <c r="W912" s="9"/>
      <c r="X912" s="8"/>
      <c r="Y912" s="8"/>
      <c r="Z912" s="8"/>
      <c r="AA912" s="8"/>
      <c r="AB912" s="8"/>
      <c r="AC912" s="8"/>
      <c r="AD912" s="8"/>
      <c r="AE912" s="8"/>
      <c r="AG912" s="37"/>
      <c r="AH912" s="37"/>
      <c r="AI912" s="9"/>
      <c r="AJ912" s="8"/>
      <c r="AK912" s="8"/>
      <c r="AL912" s="8"/>
      <c r="AM912" s="8"/>
      <c r="AN912" s="8"/>
      <c r="AO912" s="8"/>
      <c r="AP912" s="8"/>
      <c r="AQ912" s="8"/>
      <c r="AS912" s="37"/>
      <c r="AT912" s="37"/>
      <c r="AU912" s="9"/>
      <c r="AV912" s="8"/>
      <c r="AW912" s="8"/>
      <c r="AX912" s="8"/>
      <c r="AY912" s="8"/>
      <c r="AZ912" s="8"/>
      <c r="BA912" s="8"/>
      <c r="BB912" s="8"/>
      <c r="BC912" s="8"/>
    </row>
    <row r="913" spans="1:55" x14ac:dyDescent="0.25">
      <c r="A913" s="46">
        <v>68.099999999999994</v>
      </c>
      <c r="B913" s="48" t="b">
        <v>1</v>
      </c>
      <c r="U913" s="37"/>
      <c r="V913" s="37"/>
      <c r="W913" s="9"/>
      <c r="X913" s="8"/>
      <c r="Y913" s="8"/>
      <c r="Z913" s="8"/>
      <c r="AA913" s="8"/>
      <c r="AB913" s="8"/>
      <c r="AC913" s="8"/>
      <c r="AD913" s="8"/>
      <c r="AE913" s="8"/>
      <c r="AG913" s="37"/>
      <c r="AH913" s="37"/>
      <c r="AI913" s="9"/>
      <c r="AJ913" s="8"/>
      <c r="AK913" s="8"/>
      <c r="AL913" s="8"/>
      <c r="AM913" s="8"/>
      <c r="AN913" s="8"/>
      <c r="AO913" s="8"/>
      <c r="AP913" s="8"/>
      <c r="AQ913" s="8"/>
      <c r="AS913" s="37"/>
      <c r="AT913" s="37"/>
      <c r="AU913" s="9"/>
      <c r="AV913" s="8"/>
      <c r="AW913" s="8"/>
      <c r="AX913" s="8"/>
      <c r="AY913" s="8"/>
      <c r="AZ913" s="8"/>
      <c r="BA913" s="8"/>
      <c r="BB913" s="8"/>
      <c r="BC913" s="8"/>
    </row>
    <row r="914" spans="1:55" x14ac:dyDescent="0.25">
      <c r="A914" s="46">
        <v>68</v>
      </c>
      <c r="B914" s="48" t="b">
        <v>1</v>
      </c>
      <c r="U914" s="37"/>
      <c r="V914" s="37"/>
      <c r="W914" s="9"/>
      <c r="X914" s="8"/>
      <c r="Y914" s="8"/>
      <c r="Z914" s="8"/>
      <c r="AA914" s="8"/>
      <c r="AB914" s="8"/>
      <c r="AC914" s="8"/>
      <c r="AD914" s="8"/>
      <c r="AE914" s="8"/>
      <c r="AG914" s="37"/>
      <c r="AH914" s="37"/>
      <c r="AI914" s="9"/>
      <c r="AJ914" s="8"/>
      <c r="AK914" s="8"/>
      <c r="AL914" s="8"/>
      <c r="AM914" s="8"/>
      <c r="AN914" s="8"/>
      <c r="AO914" s="8"/>
      <c r="AP914" s="8"/>
      <c r="AQ914" s="8"/>
      <c r="AS914" s="37"/>
      <c r="AT914" s="37"/>
      <c r="AU914" s="9"/>
      <c r="AV914" s="8"/>
      <c r="AW914" s="8"/>
      <c r="AX914" s="8"/>
      <c r="AY914" s="8"/>
      <c r="AZ914" s="8"/>
      <c r="BA914" s="8"/>
      <c r="BB914" s="8"/>
      <c r="BC914" s="8"/>
    </row>
    <row r="915" spans="1:55" x14ac:dyDescent="0.25">
      <c r="A915" s="46">
        <v>67.900000000000006</v>
      </c>
      <c r="B915" s="48" t="b">
        <v>1</v>
      </c>
      <c r="U915" s="37"/>
      <c r="V915" s="37"/>
      <c r="W915" s="9"/>
      <c r="X915" s="8"/>
      <c r="Y915" s="8"/>
      <c r="Z915" s="8"/>
      <c r="AA915" s="8"/>
      <c r="AB915" s="8"/>
      <c r="AC915" s="8"/>
      <c r="AD915" s="8"/>
      <c r="AE915" s="8"/>
      <c r="AG915" s="37"/>
      <c r="AH915" s="37"/>
      <c r="AI915" s="9"/>
      <c r="AJ915" s="8"/>
      <c r="AK915" s="8"/>
      <c r="AL915" s="8"/>
      <c r="AM915" s="8"/>
      <c r="AN915" s="8"/>
      <c r="AO915" s="8"/>
      <c r="AP915" s="8"/>
      <c r="AQ915" s="8"/>
      <c r="AS915" s="37"/>
      <c r="AT915" s="37"/>
      <c r="AU915" s="9"/>
      <c r="AV915" s="8"/>
      <c r="AW915" s="8"/>
      <c r="AX915" s="8"/>
      <c r="AY915" s="8"/>
      <c r="AZ915" s="8"/>
      <c r="BA915" s="8"/>
      <c r="BB915" s="8"/>
      <c r="BC915" s="8"/>
    </row>
    <row r="916" spans="1:55" x14ac:dyDescent="0.25">
      <c r="A916" s="46">
        <v>67.8</v>
      </c>
      <c r="B916" s="48" t="b">
        <v>1</v>
      </c>
      <c r="U916" s="37"/>
      <c r="V916" s="37"/>
      <c r="W916" s="9"/>
      <c r="X916" s="8"/>
      <c r="Y916" s="8"/>
      <c r="Z916" s="8"/>
      <c r="AA916" s="8"/>
      <c r="AB916" s="8"/>
      <c r="AC916" s="8"/>
      <c r="AD916" s="8"/>
      <c r="AE916" s="8"/>
      <c r="AG916" s="37"/>
      <c r="AH916" s="37"/>
      <c r="AI916" s="9"/>
      <c r="AJ916" s="8"/>
      <c r="AK916" s="8"/>
      <c r="AL916" s="8"/>
      <c r="AM916" s="8"/>
      <c r="AN916" s="8"/>
      <c r="AO916" s="8"/>
      <c r="AP916" s="8"/>
      <c r="AQ916" s="8"/>
      <c r="AS916" s="37"/>
      <c r="AT916" s="37"/>
      <c r="AU916" s="9"/>
      <c r="AV916" s="8"/>
      <c r="AW916" s="8"/>
      <c r="AX916" s="8"/>
      <c r="AY916" s="8"/>
      <c r="AZ916" s="8"/>
      <c r="BA916" s="8"/>
      <c r="BB916" s="8"/>
      <c r="BC916" s="8"/>
    </row>
    <row r="917" spans="1:55" x14ac:dyDescent="0.25">
      <c r="A917" s="46">
        <v>67.7</v>
      </c>
      <c r="B917" s="48" t="b">
        <v>1</v>
      </c>
      <c r="U917" s="37"/>
      <c r="V917" s="37"/>
      <c r="W917" s="9"/>
      <c r="X917" s="8"/>
      <c r="Y917" s="8"/>
      <c r="Z917" s="8"/>
      <c r="AA917" s="8"/>
      <c r="AB917" s="8"/>
      <c r="AC917" s="8"/>
      <c r="AD917" s="8"/>
      <c r="AE917" s="8"/>
      <c r="AG917" s="37"/>
      <c r="AH917" s="37"/>
      <c r="AI917" s="9"/>
      <c r="AJ917" s="8"/>
      <c r="AK917" s="8"/>
      <c r="AL917" s="8"/>
      <c r="AM917" s="8"/>
      <c r="AN917" s="8"/>
      <c r="AO917" s="8"/>
      <c r="AP917" s="8"/>
      <c r="AQ917" s="8"/>
      <c r="AS917" s="37"/>
      <c r="AT917" s="37"/>
      <c r="AU917" s="9"/>
      <c r="AV917" s="8"/>
      <c r="AW917" s="8"/>
      <c r="AX917" s="8"/>
      <c r="AY917" s="8"/>
      <c r="AZ917" s="8"/>
      <c r="BA917" s="8"/>
      <c r="BB917" s="8"/>
      <c r="BC917" s="8"/>
    </row>
    <row r="918" spans="1:55" x14ac:dyDescent="0.25">
      <c r="A918" s="46">
        <v>81.099999999999994</v>
      </c>
      <c r="B918" s="48" t="b">
        <v>1</v>
      </c>
      <c r="U918" s="37"/>
      <c r="V918" s="37"/>
      <c r="W918" s="9"/>
      <c r="X918" s="8"/>
      <c r="Y918" s="8"/>
      <c r="Z918" s="8"/>
      <c r="AA918" s="8"/>
      <c r="AB918" s="8"/>
      <c r="AC918" s="8"/>
      <c r="AD918" s="8"/>
      <c r="AE918" s="8"/>
      <c r="AG918" s="37"/>
      <c r="AH918" s="37"/>
      <c r="AI918" s="9"/>
      <c r="AJ918" s="8"/>
      <c r="AK918" s="8"/>
      <c r="AL918" s="8"/>
      <c r="AM918" s="8"/>
      <c r="AN918" s="8"/>
      <c r="AO918" s="8"/>
      <c r="AP918" s="8"/>
      <c r="AQ918" s="8"/>
      <c r="AS918" s="37"/>
      <c r="AT918" s="37"/>
      <c r="AU918" s="9"/>
      <c r="AV918" s="8"/>
      <c r="AW918" s="8"/>
      <c r="AX918" s="8"/>
      <c r="AY918" s="8"/>
      <c r="AZ918" s="8"/>
      <c r="BA918" s="8"/>
      <c r="BB918" s="8"/>
      <c r="BC918" s="8"/>
    </row>
    <row r="919" spans="1:55" x14ac:dyDescent="0.25">
      <c r="A919" s="46">
        <v>89</v>
      </c>
      <c r="B919" s="48" t="b">
        <v>1</v>
      </c>
      <c r="U919" s="37"/>
      <c r="V919" s="37"/>
      <c r="W919" s="9"/>
      <c r="X919" s="8"/>
      <c r="Y919" s="8"/>
      <c r="Z919" s="8"/>
      <c r="AA919" s="8"/>
      <c r="AB919" s="8"/>
      <c r="AC919" s="8"/>
      <c r="AD919" s="8"/>
      <c r="AE919" s="8"/>
      <c r="AG919" s="37"/>
      <c r="AH919" s="37"/>
      <c r="AI919" s="9"/>
      <c r="AJ919" s="8"/>
      <c r="AK919" s="8"/>
      <c r="AL919" s="8"/>
      <c r="AM919" s="8"/>
      <c r="AN919" s="8"/>
      <c r="AO919" s="8"/>
      <c r="AP919" s="8"/>
      <c r="AQ919" s="8"/>
      <c r="AS919" s="37"/>
      <c r="AT919" s="37"/>
      <c r="AU919" s="9"/>
      <c r="AV919" s="8"/>
      <c r="AW919" s="8"/>
      <c r="AX919" s="8"/>
      <c r="AY919" s="8"/>
      <c r="AZ919" s="8"/>
      <c r="BA919" s="8"/>
      <c r="BB919" s="8"/>
      <c r="BC919" s="8"/>
    </row>
    <row r="920" spans="1:55" x14ac:dyDescent="0.25">
      <c r="A920" s="46">
        <v>87</v>
      </c>
      <c r="B920" s="48" t="b">
        <v>1</v>
      </c>
      <c r="U920" s="37"/>
      <c r="V920" s="37"/>
      <c r="W920" s="9"/>
      <c r="X920" s="8"/>
      <c r="Y920" s="8"/>
      <c r="Z920" s="8"/>
      <c r="AA920" s="8"/>
      <c r="AB920" s="8"/>
      <c r="AC920" s="8"/>
      <c r="AD920" s="8"/>
      <c r="AE920" s="8"/>
      <c r="AG920" s="37"/>
      <c r="AH920" s="37"/>
      <c r="AI920" s="9"/>
      <c r="AJ920" s="8"/>
      <c r="AK920" s="8"/>
      <c r="AL920" s="8"/>
      <c r="AM920" s="8"/>
      <c r="AN920" s="8"/>
      <c r="AO920" s="8"/>
      <c r="AP920" s="8"/>
      <c r="AQ920" s="8"/>
      <c r="AS920" s="37"/>
      <c r="AT920" s="37"/>
      <c r="AU920" s="9"/>
      <c r="AV920" s="8"/>
      <c r="AW920" s="8"/>
      <c r="AX920" s="8"/>
      <c r="AY920" s="8"/>
      <c r="AZ920" s="8"/>
      <c r="BA920" s="8"/>
      <c r="BB920" s="8"/>
      <c r="BC920" s="8"/>
    </row>
    <row r="921" spans="1:55" x14ac:dyDescent="0.25">
      <c r="A921" s="46">
        <v>84</v>
      </c>
      <c r="B921" s="48" t="b">
        <v>1</v>
      </c>
      <c r="U921" s="37"/>
      <c r="V921" s="37"/>
      <c r="W921" s="9"/>
      <c r="X921" s="8"/>
      <c r="Y921" s="8"/>
      <c r="Z921" s="8"/>
      <c r="AA921" s="8"/>
      <c r="AB921" s="8"/>
      <c r="AC921" s="8"/>
      <c r="AD921" s="8"/>
      <c r="AE921" s="8"/>
      <c r="AG921" s="37"/>
      <c r="AH921" s="37"/>
      <c r="AI921" s="9"/>
      <c r="AJ921" s="8"/>
      <c r="AK921" s="8"/>
      <c r="AL921" s="8"/>
      <c r="AM921" s="8"/>
      <c r="AN921" s="8"/>
      <c r="AO921" s="8"/>
      <c r="AP921" s="8"/>
      <c r="AQ921" s="8"/>
      <c r="AS921" s="37"/>
      <c r="AT921" s="37"/>
      <c r="AU921" s="9"/>
      <c r="AV921" s="8"/>
      <c r="AW921" s="8"/>
      <c r="AX921" s="8"/>
      <c r="AY921" s="8"/>
      <c r="AZ921" s="8"/>
      <c r="BA921" s="8"/>
      <c r="BB921" s="8"/>
      <c r="BC921" s="8"/>
    </row>
    <row r="922" spans="1:55" x14ac:dyDescent="0.25">
      <c r="A922" s="46">
        <v>83</v>
      </c>
      <c r="B922" s="48" t="b">
        <v>1</v>
      </c>
      <c r="U922" s="37"/>
      <c r="V922" s="37"/>
      <c r="W922" s="9"/>
      <c r="X922" s="8"/>
      <c r="Y922" s="8"/>
      <c r="Z922" s="8"/>
      <c r="AA922" s="8"/>
      <c r="AB922" s="8"/>
      <c r="AC922" s="8"/>
      <c r="AD922" s="8"/>
      <c r="AE922" s="8"/>
      <c r="AG922" s="37"/>
      <c r="AH922" s="37"/>
      <c r="AI922" s="9"/>
      <c r="AJ922" s="8"/>
      <c r="AK922" s="8"/>
      <c r="AL922" s="8"/>
      <c r="AM922" s="8"/>
      <c r="AN922" s="8"/>
      <c r="AO922" s="8"/>
      <c r="AP922" s="8"/>
      <c r="AQ922" s="8"/>
      <c r="AS922" s="37"/>
      <c r="AT922" s="37"/>
      <c r="AU922" s="9"/>
      <c r="AV922" s="8"/>
      <c r="AW922" s="8"/>
      <c r="AX922" s="8"/>
      <c r="AY922" s="8"/>
      <c r="AZ922" s="8"/>
      <c r="BA922" s="8"/>
      <c r="BB922" s="8"/>
      <c r="BC922" s="8"/>
    </row>
    <row r="923" spans="1:55" x14ac:dyDescent="0.25">
      <c r="A923" s="46">
        <v>79.900000000000006</v>
      </c>
      <c r="B923" s="48" t="b">
        <v>1</v>
      </c>
      <c r="U923" s="37"/>
      <c r="V923" s="37"/>
      <c r="W923" s="9"/>
      <c r="X923" s="8"/>
      <c r="Y923" s="8"/>
      <c r="Z923" s="8"/>
      <c r="AA923" s="8"/>
      <c r="AB923" s="8"/>
      <c r="AC923" s="8"/>
      <c r="AD923" s="8"/>
      <c r="AE923" s="8"/>
      <c r="AG923" s="37"/>
      <c r="AH923" s="37"/>
      <c r="AI923" s="9"/>
      <c r="AJ923" s="8"/>
      <c r="AK923" s="8"/>
      <c r="AL923" s="8"/>
      <c r="AM923" s="8"/>
      <c r="AN923" s="8"/>
      <c r="AO923" s="8"/>
      <c r="AP923" s="8"/>
      <c r="AQ923" s="8"/>
      <c r="AS923" s="37"/>
      <c r="AT923" s="37"/>
      <c r="AU923" s="9"/>
      <c r="AV923" s="8"/>
      <c r="AW923" s="8"/>
      <c r="AX923" s="8"/>
      <c r="AY923" s="8"/>
      <c r="AZ923" s="8"/>
      <c r="BA923" s="8"/>
      <c r="BB923" s="8"/>
      <c r="BC923" s="8"/>
    </row>
    <row r="924" spans="1:55" x14ac:dyDescent="0.25">
      <c r="A924" s="46">
        <v>79.7</v>
      </c>
      <c r="B924" s="48" t="b">
        <v>1</v>
      </c>
      <c r="U924" s="37"/>
      <c r="V924" s="37"/>
      <c r="W924" s="9"/>
      <c r="X924" s="8"/>
      <c r="Y924" s="8"/>
      <c r="Z924" s="8"/>
      <c r="AA924" s="8"/>
      <c r="AB924" s="8"/>
      <c r="AC924" s="8"/>
      <c r="AD924" s="8"/>
      <c r="AE924" s="8"/>
      <c r="AG924" s="37"/>
      <c r="AH924" s="37"/>
      <c r="AI924" s="9"/>
      <c r="AJ924" s="8"/>
      <c r="AK924" s="8"/>
      <c r="AL924" s="8"/>
      <c r="AM924" s="8"/>
      <c r="AN924" s="8"/>
      <c r="AO924" s="8"/>
      <c r="AP924" s="8"/>
      <c r="AQ924" s="8"/>
      <c r="AS924" s="37"/>
      <c r="AT924" s="37"/>
      <c r="AU924" s="9"/>
      <c r="AV924" s="8"/>
      <c r="AW924" s="8"/>
      <c r="AX924" s="8"/>
      <c r="AY924" s="8"/>
      <c r="AZ924" s="8"/>
      <c r="BA924" s="8"/>
      <c r="BB924" s="8"/>
      <c r="BC924" s="8"/>
    </row>
    <row r="925" spans="1:55" x14ac:dyDescent="0.25">
      <c r="A925" s="46">
        <v>79.599999999999994</v>
      </c>
      <c r="B925" s="48" t="b">
        <v>1</v>
      </c>
      <c r="U925" s="37"/>
      <c r="V925" s="37"/>
      <c r="W925" s="9"/>
      <c r="X925" s="8"/>
      <c r="Y925" s="8"/>
      <c r="Z925" s="8"/>
      <c r="AA925" s="8"/>
      <c r="AB925" s="8"/>
      <c r="AC925" s="8"/>
      <c r="AD925" s="8"/>
      <c r="AE925" s="8"/>
      <c r="AG925" s="37"/>
      <c r="AH925" s="37"/>
      <c r="AI925" s="9"/>
      <c r="AJ925" s="8"/>
      <c r="AK925" s="8"/>
      <c r="AL925" s="8"/>
      <c r="AM925" s="8"/>
      <c r="AN925" s="8"/>
      <c r="AO925" s="8"/>
      <c r="AP925" s="8"/>
      <c r="AQ925" s="8"/>
      <c r="AS925" s="37"/>
      <c r="AT925" s="37"/>
      <c r="AU925" s="9"/>
      <c r="AV925" s="8"/>
      <c r="AW925" s="8"/>
      <c r="AX925" s="8"/>
      <c r="AY925" s="8"/>
      <c r="AZ925" s="8"/>
      <c r="BA925" s="8"/>
      <c r="BB925" s="8"/>
      <c r="BC925" s="8"/>
    </row>
    <row r="926" spans="1:55" x14ac:dyDescent="0.25">
      <c r="A926" s="46">
        <v>79.3</v>
      </c>
      <c r="B926" s="48" t="b">
        <v>1</v>
      </c>
      <c r="U926" s="37"/>
      <c r="V926" s="37"/>
      <c r="W926" s="9"/>
      <c r="X926" s="8"/>
      <c r="Y926" s="8"/>
      <c r="Z926" s="8"/>
      <c r="AA926" s="8"/>
      <c r="AB926" s="8"/>
      <c r="AC926" s="8"/>
      <c r="AD926" s="8"/>
      <c r="AE926" s="8"/>
      <c r="AG926" s="37"/>
      <c r="AH926" s="37"/>
      <c r="AI926" s="9"/>
      <c r="AJ926" s="8"/>
      <c r="AK926" s="8"/>
      <c r="AL926" s="8"/>
      <c r="AM926" s="8"/>
      <c r="AN926" s="8"/>
      <c r="AO926" s="8"/>
      <c r="AP926" s="8"/>
      <c r="AQ926" s="8"/>
      <c r="AS926" s="37"/>
      <c r="AT926" s="37"/>
      <c r="AU926" s="9"/>
      <c r="AV926" s="8"/>
      <c r="AW926" s="8"/>
      <c r="AX926" s="8"/>
      <c r="AY926" s="8"/>
      <c r="AZ926" s="8"/>
      <c r="BA926" s="8"/>
      <c r="BB926" s="8"/>
      <c r="BC926" s="8"/>
    </row>
    <row r="927" spans="1:55" x14ac:dyDescent="0.25">
      <c r="A927" s="46">
        <v>79.2</v>
      </c>
      <c r="B927" s="48" t="b">
        <v>1</v>
      </c>
      <c r="U927" s="37"/>
      <c r="V927" s="37"/>
      <c r="W927" s="9"/>
      <c r="X927" s="8"/>
      <c r="Y927" s="8"/>
      <c r="Z927" s="8"/>
      <c r="AA927" s="8"/>
      <c r="AB927" s="8"/>
      <c r="AC927" s="8"/>
      <c r="AD927" s="8"/>
      <c r="AE927" s="8"/>
      <c r="AG927" s="37"/>
      <c r="AH927" s="37"/>
      <c r="AI927" s="9"/>
      <c r="AJ927" s="8"/>
      <c r="AK927" s="8"/>
      <c r="AL927" s="8"/>
      <c r="AM927" s="8"/>
      <c r="AN927" s="8"/>
      <c r="AO927" s="8"/>
      <c r="AP927" s="8"/>
      <c r="AQ927" s="8"/>
      <c r="AS927" s="37"/>
      <c r="AT927" s="37"/>
      <c r="AU927" s="9"/>
      <c r="AV927" s="8"/>
      <c r="AW927" s="8"/>
      <c r="AX927" s="8"/>
      <c r="AY927" s="8"/>
      <c r="AZ927" s="8"/>
      <c r="BA927" s="8"/>
      <c r="BB927" s="8"/>
      <c r="BC927" s="8"/>
    </row>
    <row r="928" spans="1:55" x14ac:dyDescent="0.25">
      <c r="A928" s="46">
        <v>78.900000000000006</v>
      </c>
      <c r="B928" s="48" t="b">
        <v>1</v>
      </c>
      <c r="U928" s="37"/>
      <c r="V928" s="37"/>
      <c r="W928" s="9"/>
      <c r="X928" s="8"/>
      <c r="Y928" s="8"/>
      <c r="Z928" s="8"/>
      <c r="AA928" s="8"/>
      <c r="AB928" s="8"/>
      <c r="AC928" s="8"/>
      <c r="AD928" s="8"/>
      <c r="AE928" s="8"/>
      <c r="AG928" s="37"/>
      <c r="AH928" s="37"/>
      <c r="AI928" s="9"/>
      <c r="AJ928" s="8"/>
      <c r="AK928" s="8"/>
      <c r="AL928" s="8"/>
      <c r="AM928" s="8"/>
      <c r="AN928" s="8"/>
      <c r="AO928" s="8"/>
      <c r="AP928" s="8"/>
      <c r="AQ928" s="8"/>
      <c r="AS928" s="37"/>
      <c r="AT928" s="37"/>
      <c r="AU928" s="9"/>
      <c r="AV928" s="8"/>
      <c r="AW928" s="8"/>
      <c r="AX928" s="8"/>
      <c r="AY928" s="8"/>
      <c r="AZ928" s="8"/>
      <c r="BA928" s="8"/>
      <c r="BB928" s="8"/>
      <c r="BC928" s="8"/>
    </row>
    <row r="929" spans="1:55" x14ac:dyDescent="0.25">
      <c r="A929" s="46">
        <v>78.7</v>
      </c>
      <c r="B929" s="48" t="b">
        <v>1</v>
      </c>
      <c r="U929" s="37"/>
      <c r="V929" s="37"/>
      <c r="W929" s="9"/>
      <c r="X929" s="8"/>
      <c r="Y929" s="8"/>
      <c r="Z929" s="8"/>
      <c r="AA929" s="8"/>
      <c r="AB929" s="8"/>
      <c r="AC929" s="8"/>
      <c r="AD929" s="8"/>
      <c r="AE929" s="8"/>
      <c r="AG929" s="37"/>
      <c r="AH929" s="37"/>
      <c r="AI929" s="9"/>
      <c r="AJ929" s="8"/>
      <c r="AK929" s="8"/>
      <c r="AL929" s="8"/>
      <c r="AM929" s="8"/>
      <c r="AN929" s="8"/>
      <c r="AO929" s="8"/>
      <c r="AP929" s="8"/>
      <c r="AQ929" s="8"/>
      <c r="AS929" s="37"/>
      <c r="AT929" s="37"/>
      <c r="AU929" s="9"/>
      <c r="AV929" s="8"/>
      <c r="AW929" s="8"/>
      <c r="AX929" s="8"/>
      <c r="AY929" s="8"/>
      <c r="AZ929" s="8"/>
      <c r="BA929" s="8"/>
      <c r="BB929" s="8"/>
      <c r="BC929" s="8"/>
    </row>
    <row r="930" spans="1:55" x14ac:dyDescent="0.25">
      <c r="A930" s="46">
        <v>78.400000000000006</v>
      </c>
      <c r="B930" s="48" t="b">
        <v>1</v>
      </c>
      <c r="U930" s="37"/>
      <c r="V930" s="37"/>
      <c r="W930" s="9"/>
      <c r="X930" s="8"/>
      <c r="Y930" s="8"/>
      <c r="Z930" s="8"/>
      <c r="AA930" s="8"/>
      <c r="AB930" s="8"/>
      <c r="AC930" s="8"/>
      <c r="AD930" s="8"/>
      <c r="AE930" s="8"/>
      <c r="AG930" s="37"/>
      <c r="AH930" s="37"/>
      <c r="AI930" s="9"/>
      <c r="AJ930" s="8"/>
      <c r="AK930" s="8"/>
      <c r="AL930" s="8"/>
      <c r="AM930" s="8"/>
      <c r="AN930" s="8"/>
      <c r="AO930" s="8"/>
      <c r="AP930" s="8"/>
      <c r="AQ930" s="8"/>
      <c r="AS930" s="37"/>
      <c r="AT930" s="37"/>
      <c r="AU930" s="9"/>
      <c r="AV930" s="8"/>
      <c r="AW930" s="8"/>
      <c r="AX930" s="8"/>
      <c r="AY930" s="8"/>
      <c r="AZ930" s="8"/>
      <c r="BA930" s="8"/>
      <c r="BB930" s="8"/>
      <c r="BC930" s="8"/>
    </row>
    <row r="931" spans="1:55" x14ac:dyDescent="0.25">
      <c r="A931" s="46">
        <v>78.099999999999994</v>
      </c>
      <c r="B931" s="48" t="b">
        <v>1</v>
      </c>
      <c r="U931" s="37"/>
      <c r="V931" s="37"/>
      <c r="W931" s="9"/>
      <c r="X931" s="8"/>
      <c r="Y931" s="8"/>
      <c r="Z931" s="8"/>
      <c r="AA931" s="8"/>
      <c r="AB931" s="8"/>
      <c r="AC931" s="8"/>
      <c r="AD931" s="8"/>
      <c r="AE931" s="8"/>
      <c r="AG931" s="37"/>
      <c r="AH931" s="37"/>
      <c r="AI931" s="9"/>
      <c r="AJ931" s="8"/>
      <c r="AK931" s="8"/>
      <c r="AL931" s="8"/>
      <c r="AM931" s="8"/>
      <c r="AN931" s="8"/>
      <c r="AO931" s="8"/>
      <c r="AP931" s="8"/>
      <c r="AQ931" s="8"/>
      <c r="AS931" s="37"/>
      <c r="AT931" s="37"/>
      <c r="AU931" s="9"/>
      <c r="AV931" s="8"/>
      <c r="AW931" s="8"/>
      <c r="AX931" s="8"/>
      <c r="AY931" s="8"/>
      <c r="AZ931" s="8"/>
      <c r="BA931" s="8"/>
      <c r="BB931" s="8"/>
      <c r="BC931" s="8"/>
    </row>
    <row r="932" spans="1:55" x14ac:dyDescent="0.25">
      <c r="A932" s="46">
        <v>78</v>
      </c>
      <c r="B932" s="48" t="b">
        <v>1</v>
      </c>
      <c r="U932" s="37"/>
      <c r="V932" s="37"/>
      <c r="W932" s="9"/>
      <c r="X932" s="8"/>
      <c r="Y932" s="8"/>
      <c r="Z932" s="8"/>
      <c r="AA932" s="8"/>
      <c r="AB932" s="8"/>
      <c r="AC932" s="8"/>
      <c r="AD932" s="8"/>
      <c r="AE932" s="8"/>
      <c r="AG932" s="37"/>
      <c r="AH932" s="37"/>
      <c r="AI932" s="9"/>
      <c r="AJ932" s="8"/>
      <c r="AK932" s="8"/>
      <c r="AL932" s="8"/>
      <c r="AM932" s="8"/>
      <c r="AN932" s="8"/>
      <c r="AO932" s="8"/>
      <c r="AP932" s="8"/>
      <c r="AQ932" s="8"/>
      <c r="AS932" s="37"/>
      <c r="AT932" s="37"/>
      <c r="AU932" s="9"/>
      <c r="AV932" s="8"/>
      <c r="AW932" s="8"/>
      <c r="AX932" s="8"/>
      <c r="AY932" s="8"/>
      <c r="AZ932" s="8"/>
      <c r="BA932" s="8"/>
      <c r="BB932" s="8"/>
      <c r="BC932" s="8"/>
    </row>
    <row r="933" spans="1:55" x14ac:dyDescent="0.25">
      <c r="A933" s="46">
        <v>77.5</v>
      </c>
      <c r="B933" s="48" t="b">
        <v>1</v>
      </c>
      <c r="U933" s="37"/>
      <c r="V933" s="37"/>
      <c r="W933" s="9"/>
      <c r="X933" s="8"/>
      <c r="Y933" s="8"/>
      <c r="Z933" s="8"/>
      <c r="AA933" s="8"/>
      <c r="AB933" s="8"/>
      <c r="AC933" s="8"/>
      <c r="AD933" s="8"/>
      <c r="AE933" s="8"/>
      <c r="AG933" s="37"/>
      <c r="AH933" s="37"/>
      <c r="AI933" s="9"/>
      <c r="AJ933" s="8"/>
      <c r="AK933" s="8"/>
      <c r="AL933" s="8"/>
      <c r="AM933" s="8"/>
      <c r="AN933" s="8"/>
      <c r="AO933" s="8"/>
      <c r="AP933" s="8"/>
      <c r="AQ933" s="8"/>
      <c r="AS933" s="37"/>
      <c r="AT933" s="37"/>
      <c r="AU933" s="9"/>
      <c r="AV933" s="8"/>
      <c r="AW933" s="8"/>
      <c r="AX933" s="8"/>
      <c r="AY933" s="8"/>
      <c r="AZ933" s="8"/>
      <c r="BA933" s="8"/>
      <c r="BB933" s="8"/>
      <c r="BC933" s="8"/>
    </row>
    <row r="934" spans="1:55" x14ac:dyDescent="0.25">
      <c r="A934" s="46">
        <v>82.4</v>
      </c>
      <c r="B934" s="48" t="b">
        <v>1</v>
      </c>
      <c r="U934" s="37"/>
      <c r="V934" s="37"/>
      <c r="W934" s="9"/>
      <c r="X934" s="8"/>
      <c r="Y934" s="8"/>
      <c r="Z934" s="8"/>
      <c r="AA934" s="8"/>
      <c r="AB934" s="8"/>
      <c r="AC934" s="8"/>
      <c r="AD934" s="8"/>
      <c r="AE934" s="8"/>
      <c r="AG934" s="37"/>
      <c r="AH934" s="37"/>
      <c r="AI934" s="9"/>
      <c r="AJ934" s="8"/>
      <c r="AK934" s="8"/>
      <c r="AL934" s="8"/>
      <c r="AM934" s="8"/>
      <c r="AN934" s="8"/>
      <c r="AO934" s="8"/>
      <c r="AP934" s="8"/>
      <c r="AQ934" s="8"/>
      <c r="AS934" s="37"/>
      <c r="AT934" s="37"/>
      <c r="AU934" s="9"/>
      <c r="AV934" s="8"/>
      <c r="AW934" s="8"/>
      <c r="AX934" s="8"/>
      <c r="AY934" s="8"/>
      <c r="AZ934" s="8"/>
      <c r="BA934" s="8"/>
      <c r="BB934" s="8"/>
      <c r="BC934" s="8"/>
    </row>
    <row r="935" spans="1:55" x14ac:dyDescent="0.25">
      <c r="A935" s="46">
        <v>82.2</v>
      </c>
      <c r="B935" s="48" t="b">
        <v>1</v>
      </c>
      <c r="U935" s="37"/>
      <c r="V935" s="37"/>
      <c r="W935" s="9"/>
      <c r="X935" s="8"/>
      <c r="Y935" s="8"/>
      <c r="Z935" s="8"/>
      <c r="AA935" s="8"/>
      <c r="AB935" s="8"/>
      <c r="AC935" s="8"/>
      <c r="AD935" s="8"/>
      <c r="AE935" s="8"/>
      <c r="AG935" s="37"/>
      <c r="AH935" s="37"/>
      <c r="AI935" s="9"/>
      <c r="AJ935" s="8"/>
      <c r="AK935" s="8"/>
      <c r="AL935" s="8"/>
      <c r="AM935" s="8"/>
      <c r="AN935" s="8"/>
      <c r="AO935" s="8"/>
      <c r="AP935" s="8"/>
      <c r="AQ935" s="8"/>
      <c r="AS935" s="37"/>
      <c r="AT935" s="37"/>
      <c r="AU935" s="9"/>
      <c r="AV935" s="8"/>
      <c r="AW935" s="8"/>
      <c r="AX935" s="8"/>
      <c r="AY935" s="8"/>
      <c r="AZ935" s="8"/>
      <c r="BA935" s="8"/>
      <c r="BB935" s="8"/>
      <c r="BC935" s="8"/>
    </row>
    <row r="936" spans="1:55" x14ac:dyDescent="0.25">
      <c r="A936" s="46">
        <v>82</v>
      </c>
      <c r="B936" s="48" t="b">
        <v>1</v>
      </c>
      <c r="U936" s="37"/>
      <c r="V936" s="37"/>
      <c r="W936" s="9"/>
      <c r="X936" s="8"/>
      <c r="Y936" s="8"/>
      <c r="Z936" s="8"/>
      <c r="AA936" s="8"/>
      <c r="AB936" s="8"/>
      <c r="AC936" s="8"/>
      <c r="AD936" s="8"/>
      <c r="AE936" s="8"/>
      <c r="AG936" s="37"/>
      <c r="AH936" s="37"/>
      <c r="AI936" s="9"/>
      <c r="AJ936" s="8"/>
      <c r="AK936" s="8"/>
      <c r="AL936" s="8"/>
      <c r="AM936" s="8"/>
      <c r="AN936" s="8"/>
      <c r="AO936" s="8"/>
      <c r="AP936" s="8"/>
      <c r="AQ936" s="8"/>
      <c r="AS936" s="37"/>
      <c r="AT936" s="37"/>
      <c r="AU936" s="9"/>
      <c r="AV936" s="8"/>
      <c r="AW936" s="8"/>
      <c r="AX936" s="8"/>
      <c r="AY936" s="8"/>
      <c r="AZ936" s="8"/>
      <c r="BA936" s="8"/>
      <c r="BB936" s="8"/>
      <c r="BC936" s="8"/>
    </row>
    <row r="937" spans="1:55" x14ac:dyDescent="0.25">
      <c r="A937" s="46">
        <v>81.5</v>
      </c>
      <c r="B937" s="48" t="b">
        <v>1</v>
      </c>
      <c r="U937" s="37"/>
      <c r="V937" s="37"/>
      <c r="W937" s="9"/>
      <c r="X937" s="8"/>
      <c r="Y937" s="8"/>
      <c r="Z937" s="8"/>
      <c r="AA937" s="8"/>
      <c r="AB937" s="8"/>
      <c r="AC937" s="8"/>
      <c r="AD937" s="8"/>
      <c r="AE937" s="8"/>
      <c r="AG937" s="37"/>
      <c r="AH937" s="37"/>
      <c r="AI937" s="9"/>
      <c r="AJ937" s="8"/>
      <c r="AK937" s="8"/>
      <c r="AL937" s="8"/>
      <c r="AM937" s="8"/>
      <c r="AN937" s="8"/>
      <c r="AO937" s="8"/>
      <c r="AP937" s="8"/>
      <c r="AQ937" s="8"/>
      <c r="AS937" s="37"/>
      <c r="AT937" s="37"/>
      <c r="AU937" s="9"/>
      <c r="AV937" s="8"/>
      <c r="AW937" s="8"/>
      <c r="AX937" s="8"/>
      <c r="AY937" s="8"/>
      <c r="AZ937" s="8"/>
      <c r="BA937" s="8"/>
      <c r="BB937" s="8"/>
      <c r="BC937" s="8"/>
    </row>
    <row r="938" spans="1:55" x14ac:dyDescent="0.25">
      <c r="A938" s="46">
        <v>81.7</v>
      </c>
      <c r="B938" s="48" t="b">
        <v>1</v>
      </c>
      <c r="U938" s="37"/>
      <c r="V938" s="37"/>
      <c r="W938" s="9"/>
      <c r="X938" s="8"/>
      <c r="Y938" s="8"/>
      <c r="Z938" s="8"/>
      <c r="AA938" s="8"/>
      <c r="AB938" s="8"/>
      <c r="AC938" s="8"/>
      <c r="AD938" s="8"/>
      <c r="AE938" s="8"/>
      <c r="AG938" s="37"/>
      <c r="AH938" s="37"/>
      <c r="AI938" s="9"/>
      <c r="AJ938" s="8"/>
      <c r="AK938" s="8"/>
      <c r="AL938" s="8"/>
      <c r="AM938" s="8"/>
      <c r="AN938" s="8"/>
      <c r="AO938" s="8"/>
      <c r="AP938" s="8"/>
      <c r="AQ938" s="8"/>
      <c r="AS938" s="37"/>
      <c r="AT938" s="37"/>
      <c r="AU938" s="9"/>
      <c r="AV938" s="8"/>
      <c r="AW938" s="8"/>
      <c r="AX938" s="8"/>
      <c r="AY938" s="8"/>
      <c r="AZ938" s="8"/>
      <c r="BA938" s="8"/>
      <c r="BB938" s="8"/>
      <c r="BC938" s="8"/>
    </row>
    <row r="939" spans="1:55" x14ac:dyDescent="0.25">
      <c r="A939" s="46">
        <v>81.3</v>
      </c>
      <c r="B939" s="48" t="b">
        <v>1</v>
      </c>
      <c r="U939" s="37"/>
      <c r="V939" s="37"/>
      <c r="W939" s="9"/>
      <c r="X939" s="8"/>
      <c r="Y939" s="8"/>
      <c r="Z939" s="8"/>
      <c r="AA939" s="8"/>
      <c r="AB939" s="8"/>
      <c r="AC939" s="8"/>
      <c r="AD939" s="8"/>
      <c r="AE939" s="8"/>
      <c r="AG939" s="37"/>
      <c r="AH939" s="37"/>
      <c r="AI939" s="9"/>
      <c r="AJ939" s="8"/>
      <c r="AK939" s="8"/>
      <c r="AL939" s="8"/>
      <c r="AM939" s="8"/>
      <c r="AN939" s="8"/>
      <c r="AO939" s="8"/>
      <c r="AP939" s="8"/>
      <c r="AQ939" s="8"/>
      <c r="AS939" s="37"/>
      <c r="AT939" s="37"/>
      <c r="AU939" s="9"/>
      <c r="AV939" s="8"/>
      <c r="AW939" s="8"/>
      <c r="AX939" s="8"/>
      <c r="AY939" s="8"/>
      <c r="AZ939" s="8"/>
      <c r="BA939" s="8"/>
      <c r="BB939" s="8"/>
      <c r="BC939" s="8"/>
    </row>
    <row r="940" spans="1:55" x14ac:dyDescent="0.25">
      <c r="A940" s="46">
        <v>81.099999999999994</v>
      </c>
      <c r="B940" s="48" t="b">
        <v>1</v>
      </c>
      <c r="U940" s="37"/>
      <c r="V940" s="37"/>
      <c r="W940" s="9"/>
      <c r="X940" s="8"/>
      <c r="Y940" s="8"/>
      <c r="Z940" s="8"/>
      <c r="AA940" s="8"/>
      <c r="AB940" s="8"/>
      <c r="AC940" s="8"/>
      <c r="AD940" s="8"/>
      <c r="AE940" s="8"/>
      <c r="AG940" s="37"/>
      <c r="AH940" s="37"/>
      <c r="AI940" s="9"/>
      <c r="AJ940" s="8"/>
      <c r="AK940" s="8"/>
      <c r="AL940" s="8"/>
      <c r="AM940" s="8"/>
      <c r="AN940" s="8"/>
      <c r="AO940" s="8"/>
      <c r="AP940" s="8"/>
      <c r="AQ940" s="8"/>
      <c r="AS940" s="37"/>
      <c r="AT940" s="37"/>
      <c r="AU940" s="9"/>
      <c r="AV940" s="8"/>
      <c r="AW940" s="8"/>
      <c r="AX940" s="8"/>
      <c r="AY940" s="8"/>
      <c r="AZ940" s="8"/>
      <c r="BA940" s="8"/>
      <c r="BB940" s="8"/>
      <c r="BC940" s="8"/>
    </row>
    <row r="941" spans="1:55" x14ac:dyDescent="0.25">
      <c r="A941" s="46">
        <v>89</v>
      </c>
      <c r="B941" s="48" t="b">
        <v>1</v>
      </c>
      <c r="U941" s="37"/>
      <c r="V941" s="37"/>
      <c r="W941" s="9"/>
      <c r="X941" s="8"/>
      <c r="Y941" s="8"/>
      <c r="Z941" s="8"/>
      <c r="AA941" s="8"/>
      <c r="AB941" s="8"/>
      <c r="AC941" s="8"/>
      <c r="AD941" s="8"/>
      <c r="AE941" s="8"/>
      <c r="AG941" s="37"/>
      <c r="AH941" s="37"/>
      <c r="AI941" s="9"/>
      <c r="AJ941" s="8"/>
      <c r="AK941" s="8"/>
      <c r="AL941" s="8"/>
      <c r="AM941" s="8"/>
      <c r="AN941" s="8"/>
      <c r="AO941" s="8"/>
      <c r="AP941" s="8"/>
      <c r="AQ941" s="8"/>
      <c r="AS941" s="37"/>
      <c r="AT941" s="37"/>
      <c r="AU941" s="9"/>
      <c r="AV941" s="8"/>
      <c r="AW941" s="8"/>
      <c r="AX941" s="8"/>
      <c r="AY941" s="8"/>
      <c r="AZ941" s="8"/>
      <c r="BA941" s="8"/>
      <c r="BB941" s="8"/>
      <c r="BC941" s="8"/>
    </row>
    <row r="942" spans="1:55" x14ac:dyDescent="0.25">
      <c r="A942" s="46">
        <v>89</v>
      </c>
      <c r="B942" s="48" t="b">
        <v>1</v>
      </c>
      <c r="U942" s="37"/>
      <c r="V942" s="37"/>
      <c r="W942" s="9"/>
      <c r="X942" s="8"/>
      <c r="Y942" s="8"/>
      <c r="Z942" s="8"/>
      <c r="AA942" s="8"/>
      <c r="AB942" s="8"/>
      <c r="AC942" s="8"/>
      <c r="AD942" s="8"/>
      <c r="AE942" s="8"/>
      <c r="AG942" s="37"/>
      <c r="AH942" s="37"/>
      <c r="AI942" s="9"/>
      <c r="AJ942" s="8"/>
      <c r="AK942" s="8"/>
      <c r="AL942" s="8"/>
      <c r="AM942" s="8"/>
      <c r="AN942" s="8"/>
      <c r="AO942" s="8"/>
      <c r="AP942" s="8"/>
      <c r="AQ942" s="8"/>
      <c r="AS942" s="37"/>
      <c r="AT942" s="37"/>
      <c r="AU942" s="9"/>
      <c r="AV942" s="8"/>
      <c r="AW942" s="8"/>
      <c r="AX942" s="8"/>
      <c r="AY942" s="8"/>
      <c r="AZ942" s="8"/>
      <c r="BA942" s="8"/>
      <c r="BB942" s="8"/>
      <c r="BC942" s="8"/>
    </row>
    <row r="943" spans="1:55" x14ac:dyDescent="0.25">
      <c r="A943" s="46">
        <v>86</v>
      </c>
      <c r="B943" s="48" t="b">
        <v>1</v>
      </c>
      <c r="U943" s="37"/>
      <c r="V943" s="37"/>
      <c r="W943" s="9"/>
      <c r="X943" s="8"/>
      <c r="Y943" s="8"/>
      <c r="Z943" s="8"/>
      <c r="AA943" s="8"/>
      <c r="AB943" s="8"/>
      <c r="AC943" s="8"/>
      <c r="AD943" s="8"/>
      <c r="AE943" s="8"/>
      <c r="AG943" s="37"/>
      <c r="AH943" s="37"/>
      <c r="AI943" s="9"/>
      <c r="AJ943" s="8"/>
      <c r="AK943" s="8"/>
      <c r="AL943" s="8"/>
      <c r="AM943" s="8"/>
      <c r="AN943" s="8"/>
      <c r="AO943" s="8"/>
      <c r="AP943" s="8"/>
      <c r="AQ943" s="8"/>
      <c r="AS943" s="37"/>
      <c r="AT943" s="37"/>
      <c r="AU943" s="9"/>
      <c r="AV943" s="8"/>
      <c r="AW943" s="8"/>
      <c r="AX943" s="8"/>
      <c r="AY943" s="8"/>
      <c r="AZ943" s="8"/>
      <c r="BA943" s="8"/>
      <c r="BB943" s="8"/>
      <c r="BC943" s="8"/>
    </row>
    <row r="944" spans="1:55" x14ac:dyDescent="0.25">
      <c r="A944" s="46">
        <v>81</v>
      </c>
      <c r="B944" s="48" t="b">
        <v>1</v>
      </c>
      <c r="U944" s="37"/>
      <c r="V944" s="37"/>
      <c r="W944" s="9"/>
      <c r="X944" s="8"/>
      <c r="Y944" s="8"/>
      <c r="Z944" s="8"/>
      <c r="AA944" s="8"/>
      <c r="AB944" s="8"/>
      <c r="AC944" s="8"/>
      <c r="AD944" s="8"/>
      <c r="AE944" s="8"/>
      <c r="AG944" s="37"/>
      <c r="AH944" s="37"/>
      <c r="AI944" s="9"/>
      <c r="AJ944" s="8"/>
      <c r="AK944" s="8"/>
      <c r="AL944" s="8"/>
      <c r="AM944" s="8"/>
      <c r="AN944" s="8"/>
      <c r="AO944" s="8"/>
      <c r="AP944" s="8"/>
      <c r="AQ944" s="8"/>
      <c r="AS944" s="37"/>
      <c r="AT944" s="37"/>
      <c r="AU944" s="9"/>
      <c r="AV944" s="8"/>
      <c r="AW944" s="8"/>
      <c r="AX944" s="8"/>
      <c r="AY944" s="8"/>
      <c r="AZ944" s="8"/>
      <c r="BA944" s="8"/>
      <c r="BB944" s="8"/>
      <c r="BC944" s="8"/>
    </row>
    <row r="945" spans="1:55" x14ac:dyDescent="0.25">
      <c r="A945" s="46">
        <v>82</v>
      </c>
      <c r="B945" s="48" t="b">
        <v>1</v>
      </c>
      <c r="U945" s="37"/>
      <c r="V945" s="37"/>
      <c r="W945" s="9"/>
      <c r="X945" s="8"/>
      <c r="Y945" s="8"/>
      <c r="Z945" s="8"/>
      <c r="AA945" s="8"/>
      <c r="AB945" s="8"/>
      <c r="AC945" s="8"/>
      <c r="AD945" s="8"/>
      <c r="AE945" s="8"/>
      <c r="AG945" s="37"/>
      <c r="AH945" s="37"/>
      <c r="AI945" s="9"/>
      <c r="AJ945" s="8"/>
      <c r="AK945" s="8"/>
      <c r="AL945" s="8"/>
      <c r="AM945" s="8"/>
      <c r="AN945" s="8"/>
      <c r="AO945" s="8"/>
      <c r="AP945" s="8"/>
      <c r="AQ945" s="8"/>
      <c r="AS945" s="37"/>
      <c r="AT945" s="37"/>
      <c r="AU945" s="9"/>
      <c r="AV945" s="8"/>
      <c r="AW945" s="8"/>
      <c r="AX945" s="8"/>
      <c r="AY945" s="8"/>
      <c r="AZ945" s="8"/>
      <c r="BA945" s="8"/>
      <c r="BB945" s="8"/>
      <c r="BC945" s="8"/>
    </row>
    <row r="946" spans="1:55" x14ac:dyDescent="0.25">
      <c r="A946" s="46">
        <v>79.3</v>
      </c>
      <c r="B946" s="48" t="b">
        <v>1</v>
      </c>
      <c r="U946" s="37"/>
      <c r="V946" s="37"/>
      <c r="W946" s="9"/>
      <c r="X946" s="8"/>
      <c r="Y946" s="8"/>
      <c r="Z946" s="8"/>
      <c r="AA946" s="8"/>
      <c r="AB946" s="8"/>
      <c r="AC946" s="8"/>
      <c r="AD946" s="8"/>
      <c r="AE946" s="8"/>
      <c r="AG946" s="37"/>
      <c r="AH946" s="37"/>
      <c r="AI946" s="9"/>
      <c r="AJ946" s="8"/>
      <c r="AK946" s="8"/>
      <c r="AL946" s="8"/>
      <c r="AM946" s="8"/>
      <c r="AN946" s="8"/>
      <c r="AO946" s="8"/>
      <c r="AP946" s="8"/>
      <c r="AQ946" s="8"/>
      <c r="AS946" s="37"/>
      <c r="AT946" s="37"/>
      <c r="AU946" s="9"/>
      <c r="AV946" s="8"/>
      <c r="AW946" s="8"/>
      <c r="AX946" s="8"/>
      <c r="AY946" s="8"/>
      <c r="AZ946" s="8"/>
      <c r="BA946" s="8"/>
      <c r="BB946" s="8"/>
      <c r="BC946" s="8"/>
    </row>
    <row r="947" spans="1:55" x14ac:dyDescent="0.25">
      <c r="A947" s="46">
        <v>79.2</v>
      </c>
      <c r="B947" s="48" t="b">
        <v>1</v>
      </c>
      <c r="U947" s="37"/>
      <c r="V947" s="37"/>
      <c r="W947" s="9"/>
      <c r="X947" s="8"/>
      <c r="Y947" s="8"/>
      <c r="Z947" s="8"/>
      <c r="AA947" s="8"/>
      <c r="AB947" s="8"/>
      <c r="AC947" s="8"/>
      <c r="AD947" s="8"/>
      <c r="AE947" s="8"/>
      <c r="AG947" s="37"/>
      <c r="AH947" s="37"/>
      <c r="AI947" s="9"/>
      <c r="AJ947" s="8"/>
      <c r="AK947" s="8"/>
      <c r="AL947" s="8"/>
      <c r="AM947" s="8"/>
      <c r="AN947" s="8"/>
      <c r="AO947" s="8"/>
      <c r="AP947" s="8"/>
      <c r="AQ947" s="8"/>
      <c r="AS947" s="37"/>
      <c r="AT947" s="37"/>
      <c r="AU947" s="9"/>
      <c r="AV947" s="8"/>
      <c r="AW947" s="8"/>
      <c r="AX947" s="8"/>
      <c r="AY947" s="8"/>
      <c r="AZ947" s="8"/>
      <c r="BA947" s="8"/>
      <c r="BB947" s="8"/>
      <c r="BC947" s="8"/>
    </row>
    <row r="948" spans="1:55" x14ac:dyDescent="0.25">
      <c r="A948" s="46">
        <v>79</v>
      </c>
      <c r="B948" s="48" t="b">
        <v>1</v>
      </c>
      <c r="U948" s="37"/>
      <c r="V948" s="37"/>
      <c r="W948" s="9"/>
      <c r="X948" s="8"/>
      <c r="Y948" s="8"/>
      <c r="Z948" s="8"/>
      <c r="AA948" s="8"/>
      <c r="AB948" s="8"/>
      <c r="AC948" s="8"/>
      <c r="AD948" s="8"/>
      <c r="AE948" s="8"/>
      <c r="AG948" s="37"/>
      <c r="AH948" s="37"/>
      <c r="AI948" s="9"/>
      <c r="AJ948" s="8"/>
      <c r="AK948" s="8"/>
      <c r="AL948" s="8"/>
      <c r="AM948" s="8"/>
      <c r="AN948" s="8"/>
      <c r="AO948" s="8"/>
      <c r="AP948" s="8"/>
      <c r="AQ948" s="8"/>
      <c r="AS948" s="37"/>
      <c r="AT948" s="37"/>
      <c r="AU948" s="9"/>
      <c r="AV948" s="8"/>
      <c r="AW948" s="8"/>
      <c r="AX948" s="8"/>
      <c r="AY948" s="8"/>
      <c r="AZ948" s="8"/>
      <c r="BA948" s="8"/>
      <c r="BB948" s="8"/>
      <c r="BC948" s="8"/>
    </row>
    <row r="949" spans="1:55" x14ac:dyDescent="0.25">
      <c r="A949" s="46">
        <v>78.8</v>
      </c>
      <c r="B949" s="48" t="b">
        <v>1</v>
      </c>
      <c r="U949" s="37"/>
      <c r="V949" s="37"/>
      <c r="W949" s="9"/>
      <c r="X949" s="8"/>
      <c r="Y949" s="8"/>
      <c r="Z949" s="8"/>
      <c r="AA949" s="8"/>
      <c r="AB949" s="8"/>
      <c r="AC949" s="8"/>
      <c r="AD949" s="8"/>
      <c r="AE949" s="8"/>
      <c r="AG949" s="37"/>
      <c r="AH949" s="37"/>
      <c r="AI949" s="9"/>
      <c r="AJ949" s="8"/>
      <c r="AK949" s="8"/>
      <c r="AL949" s="8"/>
      <c r="AM949" s="8"/>
      <c r="AN949" s="8"/>
      <c r="AO949" s="8"/>
      <c r="AP949" s="8"/>
      <c r="AQ949" s="8"/>
      <c r="AS949" s="37"/>
      <c r="AT949" s="37"/>
      <c r="AU949" s="9"/>
      <c r="AV949" s="8"/>
      <c r="AW949" s="8"/>
      <c r="AX949" s="8"/>
      <c r="AY949" s="8"/>
      <c r="AZ949" s="8"/>
      <c r="BA949" s="8"/>
      <c r="BB949" s="8"/>
      <c r="BC949" s="8"/>
    </row>
    <row r="950" spans="1:55" x14ac:dyDescent="0.25">
      <c r="A950" s="46">
        <v>66</v>
      </c>
      <c r="B950" s="48" t="b">
        <v>1</v>
      </c>
      <c r="U950" s="37"/>
      <c r="V950" s="37"/>
      <c r="W950" s="9"/>
      <c r="X950" s="8"/>
      <c r="Y950" s="8"/>
      <c r="Z950" s="8"/>
      <c r="AA950" s="8"/>
      <c r="AB950" s="8"/>
      <c r="AC950" s="8"/>
      <c r="AD950" s="8"/>
      <c r="AE950" s="8"/>
      <c r="AG950" s="37"/>
      <c r="AH950" s="37"/>
      <c r="AI950" s="9"/>
      <c r="AJ950" s="8"/>
      <c r="AK950" s="8"/>
      <c r="AL950" s="8"/>
      <c r="AM950" s="8"/>
      <c r="AN950" s="8"/>
      <c r="AO950" s="8"/>
      <c r="AP950" s="8"/>
      <c r="AQ950" s="8"/>
      <c r="AS950" s="37"/>
      <c r="AT950" s="37"/>
      <c r="AU950" s="9"/>
      <c r="AV950" s="8"/>
      <c r="AW950" s="8"/>
      <c r="AX950" s="8"/>
      <c r="AY950" s="8"/>
      <c r="AZ950" s="8"/>
      <c r="BA950" s="8"/>
      <c r="BB950" s="8"/>
      <c r="BC950" s="8"/>
    </row>
    <row r="951" spans="1:55" x14ac:dyDescent="0.25">
      <c r="A951" s="46">
        <v>65.5</v>
      </c>
      <c r="B951" s="48" t="b">
        <v>1</v>
      </c>
      <c r="U951" s="37"/>
      <c r="V951" s="37"/>
      <c r="W951" s="9"/>
      <c r="X951" s="8"/>
      <c r="Y951" s="8"/>
      <c r="Z951" s="8"/>
      <c r="AA951" s="8"/>
      <c r="AB951" s="8"/>
      <c r="AC951" s="8"/>
      <c r="AD951" s="8"/>
      <c r="AE951" s="8"/>
      <c r="AG951" s="37"/>
      <c r="AH951" s="37"/>
      <c r="AI951" s="9"/>
      <c r="AJ951" s="8"/>
      <c r="AK951" s="8"/>
      <c r="AL951" s="8"/>
      <c r="AM951" s="8"/>
      <c r="AN951" s="8"/>
      <c r="AO951" s="8"/>
      <c r="AP951" s="8"/>
      <c r="AQ951" s="8"/>
      <c r="AS951" s="37"/>
      <c r="AT951" s="37"/>
      <c r="AU951" s="9"/>
      <c r="AV951" s="8"/>
      <c r="AW951" s="8"/>
      <c r="AX951" s="8"/>
      <c r="AY951" s="8"/>
      <c r="AZ951" s="8"/>
      <c r="BA951" s="8"/>
      <c r="BB951" s="8"/>
      <c r="BC951" s="8"/>
    </row>
    <row r="952" spans="1:55" x14ac:dyDescent="0.25">
      <c r="A952" s="46">
        <v>64.599999999999994</v>
      </c>
      <c r="B952" s="48" t="b">
        <v>1</v>
      </c>
      <c r="U952" s="37"/>
      <c r="V952" s="37"/>
      <c r="W952" s="9"/>
      <c r="X952" s="8"/>
      <c r="Y952" s="8"/>
      <c r="Z952" s="8"/>
      <c r="AA952" s="8"/>
      <c r="AB952" s="8"/>
      <c r="AC952" s="8"/>
      <c r="AD952" s="8"/>
      <c r="AE952" s="8"/>
      <c r="AG952" s="37"/>
      <c r="AH952" s="37"/>
      <c r="AI952" s="9"/>
      <c r="AJ952" s="8"/>
      <c r="AK952" s="8"/>
      <c r="AL952" s="8"/>
      <c r="AM952" s="8"/>
      <c r="AN952" s="8"/>
      <c r="AO952" s="8"/>
      <c r="AP952" s="8"/>
      <c r="AQ952" s="8"/>
      <c r="AS952" s="37"/>
      <c r="AT952" s="37"/>
      <c r="AU952" s="9"/>
      <c r="AV952" s="8"/>
      <c r="AW952" s="8"/>
      <c r="AX952" s="8"/>
      <c r="AY952" s="8"/>
      <c r="AZ952" s="8"/>
      <c r="BA952" s="8"/>
      <c r="BB952" s="8"/>
      <c r="BC952" s="8"/>
    </row>
    <row r="953" spans="1:55" x14ac:dyDescent="0.25">
      <c r="A953" s="46">
        <v>63.5</v>
      </c>
      <c r="B953" s="48" t="b">
        <v>1</v>
      </c>
      <c r="U953" s="37"/>
      <c r="V953" s="37"/>
      <c r="W953" s="9"/>
      <c r="X953" s="8"/>
      <c r="Y953" s="8"/>
      <c r="Z953" s="8"/>
      <c r="AA953" s="8"/>
      <c r="AB953" s="8"/>
      <c r="AC953" s="8"/>
      <c r="AD953" s="8"/>
      <c r="AE953" s="8"/>
      <c r="AG953" s="37"/>
      <c r="AH953" s="37"/>
      <c r="AI953" s="9"/>
      <c r="AJ953" s="8"/>
      <c r="AK953" s="8"/>
      <c r="AL953" s="8"/>
      <c r="AM953" s="8"/>
      <c r="AN953" s="8"/>
      <c r="AO953" s="8"/>
      <c r="AP953" s="8"/>
      <c r="AQ953" s="8"/>
      <c r="AS953" s="37"/>
      <c r="AT953" s="37"/>
      <c r="AU953" s="9"/>
      <c r="AV953" s="8"/>
      <c r="AW953" s="8"/>
      <c r="AX953" s="8"/>
      <c r="AY953" s="8"/>
      <c r="AZ953" s="8"/>
      <c r="BA953" s="8"/>
      <c r="BB953" s="8"/>
      <c r="BC953" s="8"/>
    </row>
    <row r="954" spans="1:55" x14ac:dyDescent="0.25">
      <c r="A954" s="46">
        <v>62.8</v>
      </c>
      <c r="B954" s="48" t="b">
        <v>1</v>
      </c>
      <c r="U954" s="37"/>
      <c r="V954" s="37"/>
      <c r="W954" s="9"/>
      <c r="X954" s="8"/>
      <c r="Y954" s="8"/>
      <c r="Z954" s="8"/>
      <c r="AA954" s="8"/>
      <c r="AB954" s="8"/>
      <c r="AC954" s="8"/>
      <c r="AD954" s="8"/>
      <c r="AE954" s="8"/>
      <c r="AG954" s="37"/>
      <c r="AH954" s="37"/>
      <c r="AI954" s="9"/>
      <c r="AJ954" s="8"/>
      <c r="AK954" s="8"/>
      <c r="AL954" s="8"/>
      <c r="AM954" s="8"/>
      <c r="AN954" s="8"/>
      <c r="AO954" s="8"/>
      <c r="AP954" s="8"/>
      <c r="AQ954" s="8"/>
      <c r="AS954" s="37"/>
      <c r="AT954" s="37"/>
      <c r="AU954" s="9"/>
      <c r="AV954" s="8"/>
      <c r="AW954" s="8"/>
      <c r="AX954" s="8"/>
      <c r="AY954" s="8"/>
      <c r="AZ954" s="8"/>
      <c r="BA954" s="8"/>
      <c r="BB954" s="8"/>
      <c r="BC954" s="8"/>
    </row>
    <row r="955" spans="1:55" x14ac:dyDescent="0.25">
      <c r="A955" s="46">
        <v>62.3</v>
      </c>
      <c r="B955" s="48" t="b">
        <v>1</v>
      </c>
      <c r="U955" s="37"/>
      <c r="V955" s="37"/>
      <c r="W955" s="9"/>
      <c r="X955" s="8"/>
      <c r="Y955" s="8"/>
      <c r="Z955" s="8"/>
      <c r="AA955" s="8"/>
      <c r="AB955" s="8"/>
      <c r="AC955" s="8"/>
      <c r="AD955" s="8"/>
      <c r="AE955" s="8"/>
      <c r="AG955" s="37"/>
      <c r="AH955" s="37"/>
      <c r="AI955" s="9"/>
      <c r="AJ955" s="8"/>
      <c r="AK955" s="8"/>
      <c r="AL955" s="8"/>
      <c r="AM955" s="8"/>
      <c r="AN955" s="8"/>
      <c r="AO955" s="8"/>
      <c r="AP955" s="8"/>
      <c r="AQ955" s="8"/>
      <c r="AS955" s="37"/>
      <c r="AT955" s="37"/>
      <c r="AU955" s="9"/>
      <c r="AV955" s="8"/>
      <c r="AW955" s="8"/>
      <c r="AX955" s="8"/>
      <c r="AY955" s="8"/>
      <c r="AZ955" s="8"/>
      <c r="BA955" s="8"/>
      <c r="BB955" s="8"/>
      <c r="BC955" s="8"/>
    </row>
    <row r="956" spans="1:55" x14ac:dyDescent="0.25">
      <c r="A956" s="46">
        <v>61.7</v>
      </c>
      <c r="B956" s="48" t="b">
        <v>1</v>
      </c>
      <c r="U956" s="37"/>
      <c r="V956" s="37"/>
      <c r="W956" s="9"/>
      <c r="X956" s="8"/>
      <c r="Y956" s="8"/>
      <c r="Z956" s="8"/>
      <c r="AA956" s="8"/>
      <c r="AB956" s="8"/>
      <c r="AC956" s="8"/>
      <c r="AD956" s="8"/>
      <c r="AE956" s="8"/>
      <c r="AG956" s="37"/>
      <c r="AH956" s="37"/>
      <c r="AI956" s="9"/>
      <c r="AJ956" s="8"/>
      <c r="AK956" s="8"/>
      <c r="AL956" s="8"/>
      <c r="AM956" s="8"/>
      <c r="AN956" s="8"/>
      <c r="AO956" s="8"/>
      <c r="AP956" s="8"/>
      <c r="AQ956" s="8"/>
      <c r="AS956" s="37"/>
      <c r="AT956" s="37"/>
      <c r="AU956" s="9"/>
      <c r="AV956" s="8"/>
      <c r="AW956" s="8"/>
      <c r="AX956" s="8"/>
      <c r="AY956" s="8"/>
      <c r="AZ956" s="8"/>
      <c r="BA956" s="8"/>
      <c r="BB956" s="8"/>
      <c r="BC956" s="8"/>
    </row>
    <row r="957" spans="1:55" x14ac:dyDescent="0.25">
      <c r="A957" s="46">
        <v>61.6</v>
      </c>
      <c r="B957" s="48" t="b">
        <v>1</v>
      </c>
      <c r="U957" s="37"/>
      <c r="V957" s="37"/>
      <c r="W957" s="9"/>
      <c r="X957" s="8"/>
      <c r="Y957" s="8"/>
      <c r="Z957" s="8"/>
      <c r="AA957" s="8"/>
      <c r="AB957" s="8"/>
      <c r="AC957" s="8"/>
      <c r="AD957" s="8"/>
      <c r="AE957" s="8"/>
      <c r="AG957" s="37"/>
      <c r="AH957" s="37"/>
      <c r="AI957" s="9"/>
      <c r="AJ957" s="8"/>
      <c r="AK957" s="8"/>
      <c r="AL957" s="8"/>
      <c r="AM957" s="8"/>
      <c r="AN957" s="8"/>
      <c r="AO957" s="8"/>
      <c r="AP957" s="8"/>
      <c r="AQ957" s="8"/>
      <c r="AS957" s="37"/>
      <c r="AT957" s="37"/>
      <c r="AU957" s="9"/>
      <c r="AV957" s="8"/>
      <c r="AW957" s="8"/>
      <c r="AX957" s="8"/>
      <c r="AY957" s="8"/>
      <c r="AZ957" s="8"/>
      <c r="BA957" s="8"/>
      <c r="BB957" s="8"/>
      <c r="BC957" s="8"/>
    </row>
    <row r="958" spans="1:55" x14ac:dyDescent="0.25">
      <c r="A958" s="46">
        <v>61.6</v>
      </c>
      <c r="B958" s="48" t="b">
        <v>1</v>
      </c>
      <c r="U958" s="37"/>
      <c r="V958" s="37"/>
      <c r="W958" s="9"/>
      <c r="X958" s="8"/>
      <c r="Y958" s="8"/>
      <c r="Z958" s="8"/>
      <c r="AA958" s="8"/>
      <c r="AB958" s="8"/>
      <c r="AC958" s="8"/>
      <c r="AD958" s="8"/>
      <c r="AE958" s="8"/>
      <c r="AG958" s="37"/>
      <c r="AH958" s="37"/>
      <c r="AI958" s="9"/>
      <c r="AJ958" s="8"/>
      <c r="AK958" s="8"/>
      <c r="AL958" s="8"/>
      <c r="AM958" s="8"/>
      <c r="AN958" s="8"/>
      <c r="AO958" s="8"/>
      <c r="AP958" s="8"/>
      <c r="AQ958" s="8"/>
      <c r="AS958" s="37"/>
      <c r="AT958" s="37"/>
      <c r="AU958" s="9"/>
      <c r="AV958" s="8"/>
      <c r="AW958" s="8"/>
      <c r="AX958" s="8"/>
      <c r="AY958" s="8"/>
      <c r="AZ958" s="8"/>
      <c r="BA958" s="8"/>
      <c r="BB958" s="8"/>
      <c r="BC958" s="8"/>
    </row>
    <row r="959" spans="1:55" x14ac:dyDescent="0.25">
      <c r="A959" s="46">
        <v>61.4</v>
      </c>
      <c r="B959" s="48" t="b">
        <v>1</v>
      </c>
      <c r="U959" s="37"/>
      <c r="V959" s="37"/>
      <c r="W959" s="9"/>
      <c r="X959" s="8"/>
      <c r="Y959" s="8"/>
      <c r="Z959" s="8"/>
      <c r="AA959" s="8"/>
      <c r="AB959" s="8"/>
      <c r="AC959" s="8"/>
      <c r="AD959" s="8"/>
      <c r="AE959" s="8"/>
      <c r="AG959" s="37"/>
      <c r="AH959" s="37"/>
      <c r="AI959" s="9"/>
      <c r="AJ959" s="8"/>
      <c r="AK959" s="8"/>
      <c r="AL959" s="8"/>
      <c r="AM959" s="8"/>
      <c r="AN959" s="8"/>
      <c r="AO959" s="8"/>
      <c r="AP959" s="8"/>
      <c r="AQ959" s="8"/>
      <c r="AS959" s="37"/>
      <c r="AT959" s="37"/>
      <c r="AU959" s="9"/>
      <c r="AV959" s="8"/>
      <c r="AW959" s="8"/>
      <c r="AX959" s="8"/>
      <c r="AY959" s="8"/>
      <c r="AZ959" s="8"/>
      <c r="BA959" s="8"/>
      <c r="BB959" s="8"/>
      <c r="BC959" s="8"/>
    </row>
    <row r="960" spans="1:55" x14ac:dyDescent="0.25">
      <c r="A960" s="46">
        <v>65</v>
      </c>
      <c r="B960" s="48" t="b">
        <v>1</v>
      </c>
      <c r="U960" s="37"/>
      <c r="V960" s="37"/>
      <c r="W960" s="9"/>
      <c r="X960" s="8"/>
      <c r="Y960" s="8"/>
      <c r="Z960" s="8"/>
      <c r="AA960" s="8"/>
      <c r="AB960" s="8"/>
      <c r="AC960" s="8"/>
      <c r="AD960" s="8"/>
      <c r="AE960" s="8"/>
      <c r="AG960" s="37"/>
      <c r="AH960" s="37"/>
      <c r="AI960" s="9"/>
      <c r="AJ960" s="8"/>
      <c r="AK960" s="8"/>
      <c r="AL960" s="8"/>
      <c r="AM960" s="8"/>
      <c r="AN960" s="8"/>
      <c r="AO960" s="8"/>
      <c r="AP960" s="8"/>
      <c r="AQ960" s="8"/>
      <c r="AS960" s="37"/>
      <c r="AT960" s="37"/>
      <c r="AU960" s="9"/>
      <c r="AV960" s="8"/>
      <c r="AW960" s="8"/>
      <c r="AX960" s="8"/>
      <c r="AY960" s="8"/>
      <c r="AZ960" s="8"/>
      <c r="BA960" s="8"/>
      <c r="BB960" s="8"/>
      <c r="BC960" s="8"/>
    </row>
    <row r="961" spans="1:55" x14ac:dyDescent="0.25">
      <c r="A961" s="46">
        <v>59.7</v>
      </c>
      <c r="B961" s="48" t="b">
        <v>1</v>
      </c>
      <c r="U961" s="37"/>
      <c r="V961" s="37"/>
      <c r="W961" s="9"/>
      <c r="X961" s="8"/>
      <c r="Y961" s="8"/>
      <c r="Z961" s="8"/>
      <c r="AA961" s="8"/>
      <c r="AB961" s="8"/>
      <c r="AC961" s="8"/>
      <c r="AD961" s="8"/>
      <c r="AE961" s="8"/>
      <c r="AG961" s="37"/>
      <c r="AH961" s="37"/>
      <c r="AI961" s="9"/>
      <c r="AJ961" s="8"/>
      <c r="AK961" s="8"/>
      <c r="AL961" s="8"/>
      <c r="AM961" s="8"/>
      <c r="AN961" s="8"/>
      <c r="AO961" s="8"/>
      <c r="AP961" s="8"/>
      <c r="AQ961" s="8"/>
      <c r="AS961" s="37"/>
      <c r="AT961" s="37"/>
      <c r="AU961" s="9"/>
      <c r="AV961" s="8"/>
      <c r="AW961" s="8"/>
      <c r="AX961" s="8"/>
      <c r="AY961" s="8"/>
      <c r="AZ961" s="8"/>
      <c r="BA961" s="8"/>
      <c r="BB961" s="8"/>
      <c r="BC961" s="8"/>
    </row>
    <row r="962" spans="1:55" x14ac:dyDescent="0.25">
      <c r="A962" s="46">
        <v>59.7</v>
      </c>
      <c r="B962" s="48" t="b">
        <v>1</v>
      </c>
      <c r="U962" s="37"/>
      <c r="V962" s="37"/>
      <c r="W962" s="9"/>
      <c r="X962" s="8"/>
      <c r="Y962" s="8"/>
      <c r="Z962" s="8"/>
      <c r="AA962" s="8"/>
      <c r="AB962" s="8"/>
      <c r="AC962" s="8"/>
      <c r="AD962" s="8"/>
      <c r="AE962" s="8"/>
      <c r="AG962" s="37"/>
      <c r="AH962" s="37"/>
      <c r="AI962" s="9"/>
      <c r="AJ962" s="8"/>
      <c r="AK962" s="8"/>
      <c r="AL962" s="8"/>
      <c r="AM962" s="8"/>
      <c r="AN962" s="8"/>
      <c r="AO962" s="8"/>
      <c r="AP962" s="8"/>
      <c r="AQ962" s="8"/>
      <c r="AS962" s="37"/>
      <c r="AT962" s="37"/>
      <c r="AU962" s="9"/>
      <c r="AV962" s="8"/>
      <c r="AW962" s="8"/>
      <c r="AX962" s="8"/>
      <c r="AY962" s="8"/>
      <c r="AZ962" s="8"/>
      <c r="BA962" s="8"/>
      <c r="BB962" s="8"/>
      <c r="BC962" s="8"/>
    </row>
    <row r="963" spans="1:55" x14ac:dyDescent="0.25">
      <c r="A963" s="46">
        <v>59.7</v>
      </c>
      <c r="B963" s="48" t="b">
        <v>1</v>
      </c>
      <c r="U963" s="37"/>
      <c r="V963" s="37"/>
      <c r="W963" s="9"/>
      <c r="X963" s="8"/>
      <c r="Y963" s="8"/>
      <c r="Z963" s="8"/>
      <c r="AA963" s="8"/>
      <c r="AB963" s="8"/>
      <c r="AC963" s="8"/>
      <c r="AD963" s="8"/>
      <c r="AE963" s="8"/>
      <c r="AG963" s="37"/>
      <c r="AH963" s="37"/>
      <c r="AI963" s="9"/>
      <c r="AJ963" s="8"/>
      <c r="AK963" s="8"/>
      <c r="AL963" s="8"/>
      <c r="AM963" s="8"/>
      <c r="AN963" s="8"/>
      <c r="AO963" s="8"/>
      <c r="AP963" s="8"/>
      <c r="AQ963" s="8"/>
      <c r="AS963" s="37"/>
      <c r="AT963" s="37"/>
      <c r="AU963" s="9"/>
      <c r="AV963" s="8"/>
      <c r="AW963" s="8"/>
      <c r="AX963" s="8"/>
      <c r="AY963" s="8"/>
      <c r="AZ963" s="8"/>
      <c r="BA963" s="8"/>
      <c r="BB963" s="8"/>
      <c r="BC963" s="8"/>
    </row>
    <row r="964" spans="1:55" x14ac:dyDescent="0.25">
      <c r="A964" s="46">
        <v>59.8</v>
      </c>
      <c r="B964" s="48" t="b">
        <v>1</v>
      </c>
      <c r="U964" s="37"/>
      <c r="V964" s="37"/>
      <c r="W964" s="9"/>
      <c r="X964" s="8"/>
      <c r="Y964" s="8"/>
      <c r="Z964" s="8"/>
      <c r="AA964" s="8"/>
      <c r="AB964" s="8"/>
      <c r="AC964" s="8"/>
      <c r="AD964" s="8"/>
      <c r="AE964" s="8"/>
      <c r="AG964" s="37"/>
      <c r="AH964" s="37"/>
      <c r="AI964" s="9"/>
      <c r="AJ964" s="8"/>
      <c r="AK964" s="8"/>
      <c r="AL964" s="8"/>
      <c r="AM964" s="8"/>
      <c r="AN964" s="8"/>
      <c r="AO964" s="8"/>
      <c r="AP964" s="8"/>
      <c r="AQ964" s="8"/>
      <c r="AS964" s="37"/>
      <c r="AT964" s="37"/>
      <c r="AU964" s="9"/>
      <c r="AV964" s="8"/>
      <c r="AW964" s="8"/>
      <c r="AX964" s="8"/>
      <c r="AY964" s="8"/>
      <c r="AZ964" s="8"/>
      <c r="BA964" s="8"/>
      <c r="BB964" s="8"/>
      <c r="BC964" s="8"/>
    </row>
    <row r="965" spans="1:55" x14ac:dyDescent="0.25">
      <c r="A965" s="46">
        <v>61</v>
      </c>
      <c r="B965" s="48" t="b">
        <v>1</v>
      </c>
      <c r="U965" s="37"/>
      <c r="V965" s="37"/>
      <c r="W965" s="9"/>
      <c r="X965" s="8"/>
      <c r="Y965" s="8"/>
      <c r="Z965" s="8"/>
      <c r="AA965" s="8"/>
      <c r="AB965" s="8"/>
      <c r="AC965" s="8"/>
      <c r="AD965" s="8"/>
      <c r="AE965" s="8"/>
      <c r="AG965" s="37"/>
      <c r="AH965" s="37"/>
      <c r="AI965" s="9"/>
      <c r="AJ965" s="8"/>
      <c r="AK965" s="8"/>
      <c r="AL965" s="8"/>
      <c r="AM965" s="8"/>
      <c r="AN965" s="8"/>
      <c r="AO965" s="8"/>
      <c r="AP965" s="8"/>
      <c r="AQ965" s="8"/>
      <c r="AS965" s="37"/>
      <c r="AT965" s="37"/>
      <c r="AU965" s="9"/>
      <c r="AV965" s="8"/>
      <c r="AW965" s="8"/>
      <c r="AX965" s="8"/>
      <c r="AY965" s="8"/>
      <c r="AZ965" s="8"/>
      <c r="BA965" s="8"/>
      <c r="BB965" s="8"/>
      <c r="BC965" s="8"/>
    </row>
    <row r="966" spans="1:55" x14ac:dyDescent="0.25">
      <c r="A966" s="46">
        <v>61.1</v>
      </c>
      <c r="B966" s="48" t="b">
        <v>1</v>
      </c>
      <c r="U966" s="37"/>
      <c r="V966" s="37"/>
      <c r="W966" s="9"/>
      <c r="X966" s="8"/>
      <c r="Y966" s="8"/>
      <c r="Z966" s="8"/>
      <c r="AA966" s="8"/>
      <c r="AB966" s="8"/>
      <c r="AC966" s="8"/>
      <c r="AD966" s="8"/>
      <c r="AE966" s="8"/>
      <c r="AG966" s="37"/>
      <c r="AH966" s="37"/>
      <c r="AI966" s="9"/>
      <c r="AJ966" s="8"/>
      <c r="AK966" s="8"/>
      <c r="AL966" s="8"/>
      <c r="AM966" s="8"/>
      <c r="AN966" s="8"/>
      <c r="AO966" s="8"/>
      <c r="AP966" s="8"/>
      <c r="AQ966" s="8"/>
      <c r="AS966" s="37"/>
      <c r="AT966" s="37"/>
      <c r="AU966" s="9"/>
      <c r="AV966" s="8"/>
      <c r="AW966" s="8"/>
      <c r="AX966" s="8"/>
      <c r="AY966" s="8"/>
      <c r="AZ966" s="8"/>
      <c r="BA966" s="8"/>
      <c r="BB966" s="8"/>
      <c r="BC966" s="8"/>
    </row>
    <row r="967" spans="1:55" x14ac:dyDescent="0.25">
      <c r="A967" s="46">
        <v>68</v>
      </c>
      <c r="B967" s="48" t="b">
        <v>1</v>
      </c>
      <c r="U967" s="37"/>
      <c r="V967" s="37"/>
      <c r="W967" s="9"/>
      <c r="X967" s="8"/>
      <c r="Y967" s="8"/>
      <c r="Z967" s="8"/>
      <c r="AA967" s="8"/>
      <c r="AB967" s="8"/>
      <c r="AC967" s="8"/>
      <c r="AD967" s="8"/>
      <c r="AE967" s="8"/>
      <c r="AG967" s="37"/>
      <c r="AH967" s="37"/>
      <c r="AI967" s="9"/>
      <c r="AJ967" s="8"/>
      <c r="AK967" s="8"/>
      <c r="AL967" s="8"/>
      <c r="AM967" s="8"/>
      <c r="AN967" s="8"/>
      <c r="AO967" s="8"/>
      <c r="AP967" s="8"/>
      <c r="AQ967" s="8"/>
      <c r="AS967" s="37"/>
      <c r="AT967" s="37"/>
      <c r="AU967" s="9"/>
      <c r="AV967" s="8"/>
      <c r="AW967" s="8"/>
      <c r="AX967" s="8"/>
      <c r="AY967" s="8"/>
      <c r="AZ967" s="8"/>
      <c r="BA967" s="8"/>
      <c r="BB967" s="8"/>
      <c r="BC967" s="8"/>
    </row>
    <row r="968" spans="1:55" x14ac:dyDescent="0.25">
      <c r="A968" s="46">
        <v>66</v>
      </c>
      <c r="B968" s="48" t="b">
        <v>1</v>
      </c>
      <c r="U968" s="37"/>
      <c r="V968" s="37"/>
      <c r="W968" s="9"/>
      <c r="X968" s="8"/>
      <c r="Y968" s="8"/>
      <c r="Z968" s="8"/>
      <c r="AA968" s="8"/>
      <c r="AB968" s="8"/>
      <c r="AC968" s="8"/>
      <c r="AD968" s="8"/>
      <c r="AE968" s="8"/>
      <c r="AG968" s="37"/>
      <c r="AH968" s="37"/>
      <c r="AI968" s="9"/>
      <c r="AJ968" s="8"/>
      <c r="AK968" s="8"/>
      <c r="AL968" s="8"/>
      <c r="AM968" s="8"/>
      <c r="AN968" s="8"/>
      <c r="AO968" s="8"/>
      <c r="AP968" s="8"/>
      <c r="AQ968" s="8"/>
      <c r="AS968" s="37"/>
      <c r="AT968" s="37"/>
      <c r="AU968" s="9"/>
      <c r="AV968" s="8"/>
      <c r="AW968" s="8"/>
      <c r="AX968" s="8"/>
      <c r="AY968" s="8"/>
      <c r="AZ968" s="8"/>
      <c r="BA968" s="8"/>
      <c r="BB968" s="8"/>
      <c r="BC968" s="8"/>
    </row>
    <row r="969" spans="1:55" x14ac:dyDescent="0.25">
      <c r="A969" s="46">
        <v>62</v>
      </c>
      <c r="B969" s="48" t="b">
        <v>1</v>
      </c>
      <c r="U969" s="37"/>
      <c r="V969" s="37"/>
      <c r="W969" s="9"/>
      <c r="X969" s="8"/>
      <c r="Y969" s="8"/>
      <c r="Z969" s="8"/>
      <c r="AA969" s="8"/>
      <c r="AB969" s="8"/>
      <c r="AC969" s="8"/>
      <c r="AD969" s="8"/>
      <c r="AE969" s="8"/>
      <c r="AG969" s="37"/>
      <c r="AH969" s="37"/>
      <c r="AI969" s="9"/>
      <c r="AJ969" s="8"/>
      <c r="AK969" s="8"/>
      <c r="AL969" s="8"/>
      <c r="AM969" s="8"/>
      <c r="AN969" s="8"/>
      <c r="AO969" s="8"/>
      <c r="AP969" s="8"/>
      <c r="AQ969" s="8"/>
      <c r="AS969" s="37"/>
      <c r="AT969" s="37"/>
      <c r="AU969" s="9"/>
      <c r="AV969" s="8"/>
      <c r="AW969" s="8"/>
      <c r="AX969" s="8"/>
      <c r="AY969" s="8"/>
      <c r="AZ969" s="8"/>
      <c r="BA969" s="8"/>
      <c r="BB969" s="8"/>
      <c r="BC969" s="8"/>
    </row>
    <row r="970" spans="1:55" x14ac:dyDescent="0.25">
      <c r="A970" s="46">
        <v>59.8</v>
      </c>
      <c r="B970" s="48" t="b">
        <v>1</v>
      </c>
      <c r="U970" s="37"/>
      <c r="V970" s="37"/>
      <c r="W970" s="9"/>
      <c r="X970" s="8"/>
      <c r="Y970" s="8"/>
      <c r="Z970" s="8"/>
      <c r="AA970" s="8"/>
      <c r="AB970" s="8"/>
      <c r="AC970" s="8"/>
      <c r="AD970" s="8"/>
      <c r="AE970" s="8"/>
      <c r="AG970" s="37"/>
      <c r="AH970" s="37"/>
      <c r="AI970" s="9"/>
      <c r="AJ970" s="8"/>
      <c r="AK970" s="8"/>
      <c r="AL970" s="8"/>
      <c r="AM970" s="8"/>
      <c r="AN970" s="8"/>
      <c r="AO970" s="8"/>
      <c r="AP970" s="8"/>
      <c r="AQ970" s="8"/>
      <c r="AS970" s="37"/>
      <c r="AT970" s="37"/>
      <c r="AU970" s="9"/>
      <c r="AV970" s="8"/>
      <c r="AW970" s="8"/>
      <c r="AX970" s="8"/>
      <c r="AY970" s="8"/>
      <c r="AZ970" s="8"/>
      <c r="BA970" s="8"/>
      <c r="BB970" s="8"/>
      <c r="BC970" s="8"/>
    </row>
    <row r="971" spans="1:55" x14ac:dyDescent="0.25">
      <c r="A971" s="46">
        <v>59.3</v>
      </c>
      <c r="B971" s="48" t="b">
        <v>1</v>
      </c>
      <c r="U971" s="37"/>
      <c r="V971" s="37"/>
      <c r="W971" s="9"/>
      <c r="X971" s="8"/>
      <c r="Y971" s="8"/>
      <c r="Z971" s="8"/>
      <c r="AA971" s="8"/>
      <c r="AB971" s="8"/>
      <c r="AC971" s="8"/>
      <c r="AD971" s="8"/>
      <c r="AE971" s="8"/>
      <c r="AG971" s="37"/>
      <c r="AH971" s="37"/>
      <c r="AI971" s="9"/>
      <c r="AJ971" s="8"/>
      <c r="AK971" s="8"/>
      <c r="AL971" s="8"/>
      <c r="AM971" s="8"/>
      <c r="AN971" s="8"/>
      <c r="AO971" s="8"/>
      <c r="AP971" s="8"/>
      <c r="AQ971" s="8"/>
      <c r="AS971" s="37"/>
      <c r="AT971" s="37"/>
      <c r="AU971" s="9"/>
      <c r="AV971" s="8"/>
      <c r="AW971" s="8"/>
      <c r="AX971" s="8"/>
      <c r="AY971" s="8"/>
      <c r="AZ971" s="8"/>
      <c r="BA971" s="8"/>
      <c r="BB971" s="8"/>
      <c r="BC971" s="8"/>
    </row>
    <row r="972" spans="1:55" x14ac:dyDescent="0.25">
      <c r="A972" s="46">
        <v>59</v>
      </c>
      <c r="B972" s="48" t="b">
        <v>1</v>
      </c>
      <c r="U972" s="37"/>
      <c r="V972" s="37"/>
      <c r="W972" s="9"/>
      <c r="X972" s="8"/>
      <c r="Y972" s="8"/>
      <c r="Z972" s="8"/>
      <c r="AA972" s="8"/>
      <c r="AB972" s="8"/>
      <c r="AC972" s="8"/>
      <c r="AD972" s="8"/>
      <c r="AE972" s="8"/>
      <c r="AG972" s="37"/>
      <c r="AH972" s="37"/>
      <c r="AI972" s="9"/>
      <c r="AJ972" s="8"/>
      <c r="AK972" s="8"/>
      <c r="AL972" s="8"/>
      <c r="AM972" s="8"/>
      <c r="AN972" s="8"/>
      <c r="AO972" s="8"/>
      <c r="AP972" s="8"/>
      <c r="AQ972" s="8"/>
      <c r="AS972" s="37"/>
      <c r="AT972" s="37"/>
      <c r="AU972" s="9"/>
      <c r="AV972" s="8"/>
      <c r="AW972" s="8"/>
      <c r="AX972" s="8"/>
      <c r="AY972" s="8"/>
      <c r="AZ972" s="8"/>
      <c r="BA972" s="8"/>
      <c r="BB972" s="8"/>
      <c r="BC972" s="8"/>
    </row>
    <row r="973" spans="1:55" x14ac:dyDescent="0.25">
      <c r="A973" s="46">
        <v>58.7</v>
      </c>
      <c r="B973" s="48" t="b">
        <v>1</v>
      </c>
      <c r="U973" s="37"/>
      <c r="V973" s="37"/>
      <c r="W973" s="9"/>
      <c r="X973" s="8"/>
      <c r="Y973" s="8"/>
      <c r="Z973" s="8"/>
      <c r="AA973" s="8"/>
      <c r="AB973" s="8"/>
      <c r="AC973" s="8"/>
      <c r="AD973" s="8"/>
      <c r="AE973" s="8"/>
      <c r="AG973" s="37"/>
      <c r="AH973" s="37"/>
      <c r="AI973" s="9"/>
      <c r="AJ973" s="8"/>
      <c r="AK973" s="8"/>
      <c r="AL973" s="8"/>
      <c r="AM973" s="8"/>
      <c r="AN973" s="8"/>
      <c r="AO973" s="8"/>
      <c r="AP973" s="8"/>
      <c r="AQ973" s="8"/>
      <c r="AS973" s="37"/>
      <c r="AT973" s="37"/>
      <c r="AU973" s="9"/>
      <c r="AV973" s="8"/>
      <c r="AW973" s="8"/>
      <c r="AX973" s="8"/>
      <c r="AY973" s="8"/>
      <c r="AZ973" s="8"/>
      <c r="BA973" s="8"/>
      <c r="BB973" s="8"/>
      <c r="BC973" s="8"/>
    </row>
    <row r="974" spans="1:55" x14ac:dyDescent="0.25">
      <c r="A974" s="46">
        <v>58.5</v>
      </c>
      <c r="B974" s="48" t="b">
        <v>1</v>
      </c>
      <c r="U974" s="37"/>
      <c r="V974" s="37"/>
      <c r="W974" s="9"/>
      <c r="X974" s="8"/>
      <c r="Y974" s="8"/>
      <c r="Z974" s="8"/>
      <c r="AA974" s="8"/>
      <c r="AB974" s="8"/>
      <c r="AC974" s="8"/>
      <c r="AD974" s="8"/>
      <c r="AE974" s="8"/>
      <c r="AG974" s="37"/>
      <c r="AH974" s="37"/>
      <c r="AI974" s="9"/>
      <c r="AJ974" s="8"/>
      <c r="AK974" s="8"/>
      <c r="AL974" s="8"/>
      <c r="AM974" s="8"/>
      <c r="AN974" s="8"/>
      <c r="AO974" s="8"/>
      <c r="AP974" s="8"/>
      <c r="AQ974" s="8"/>
      <c r="AS974" s="37"/>
      <c r="AT974" s="37"/>
      <c r="AU974" s="9"/>
      <c r="AV974" s="8"/>
      <c r="AW974" s="8"/>
      <c r="AX974" s="8"/>
      <c r="AY974" s="8"/>
      <c r="AZ974" s="8"/>
      <c r="BA974" s="8"/>
      <c r="BB974" s="8"/>
      <c r="BC974" s="8"/>
    </row>
    <row r="975" spans="1:55" x14ac:dyDescent="0.25">
      <c r="A975" s="46">
        <v>58.2</v>
      </c>
      <c r="B975" s="48" t="b">
        <v>1</v>
      </c>
      <c r="U975" s="37"/>
      <c r="V975" s="37"/>
      <c r="W975" s="9"/>
      <c r="X975" s="8"/>
      <c r="Y975" s="8"/>
      <c r="Z975" s="8"/>
      <c r="AA975" s="8"/>
      <c r="AB975" s="8"/>
      <c r="AC975" s="8"/>
      <c r="AD975" s="8"/>
      <c r="AE975" s="8"/>
      <c r="AG975" s="37"/>
      <c r="AH975" s="37"/>
      <c r="AI975" s="9"/>
      <c r="AJ975" s="8"/>
      <c r="AK975" s="8"/>
      <c r="AL975" s="8"/>
      <c r="AM975" s="8"/>
      <c r="AN975" s="8"/>
      <c r="AO975" s="8"/>
      <c r="AP975" s="8"/>
      <c r="AQ975" s="8"/>
      <c r="AS975" s="37"/>
      <c r="AT975" s="37"/>
      <c r="AU975" s="9"/>
      <c r="AV975" s="8"/>
      <c r="AW975" s="8"/>
      <c r="AX975" s="8"/>
      <c r="AY975" s="8"/>
      <c r="AZ975" s="8"/>
      <c r="BA975" s="8"/>
      <c r="BB975" s="8"/>
      <c r="BC975" s="8"/>
    </row>
    <row r="976" spans="1:55" x14ac:dyDescent="0.25">
      <c r="A976" s="46">
        <v>57.7</v>
      </c>
      <c r="B976" s="48" t="b">
        <v>1</v>
      </c>
      <c r="U976" s="37"/>
      <c r="V976" s="37"/>
      <c r="W976" s="9"/>
      <c r="X976" s="8"/>
      <c r="Y976" s="8"/>
      <c r="Z976" s="8"/>
      <c r="AA976" s="8"/>
      <c r="AB976" s="8"/>
      <c r="AC976" s="8"/>
      <c r="AD976" s="8"/>
      <c r="AE976" s="8"/>
      <c r="AG976" s="37"/>
      <c r="AH976" s="37"/>
      <c r="AI976" s="9"/>
      <c r="AJ976" s="8"/>
      <c r="AK976" s="8"/>
      <c r="AL976" s="8"/>
      <c r="AM976" s="8"/>
      <c r="AN976" s="8"/>
      <c r="AO976" s="8"/>
      <c r="AP976" s="8"/>
      <c r="AQ976" s="8"/>
      <c r="AS976" s="37"/>
      <c r="AT976" s="37"/>
      <c r="AU976" s="9"/>
      <c r="AV976" s="8"/>
      <c r="AW976" s="8"/>
      <c r="AX976" s="8"/>
      <c r="AY976" s="8"/>
      <c r="AZ976" s="8"/>
      <c r="BA976" s="8"/>
      <c r="BB976" s="8"/>
      <c r="BC976" s="8"/>
    </row>
    <row r="977" spans="1:55" x14ac:dyDescent="0.25">
      <c r="A977" s="46">
        <v>57.3</v>
      </c>
      <c r="B977" s="48" t="b">
        <v>1</v>
      </c>
      <c r="U977" s="37"/>
      <c r="V977" s="37"/>
      <c r="W977" s="9"/>
      <c r="X977" s="8"/>
      <c r="Y977" s="8"/>
      <c r="Z977" s="8"/>
      <c r="AA977" s="8"/>
      <c r="AB977" s="8"/>
      <c r="AC977" s="8"/>
      <c r="AD977" s="8"/>
      <c r="AE977" s="8"/>
      <c r="AG977" s="37"/>
      <c r="AH977" s="37"/>
      <c r="AI977" s="9"/>
      <c r="AJ977" s="8"/>
      <c r="AK977" s="8"/>
      <c r="AL977" s="8"/>
      <c r="AM977" s="8"/>
      <c r="AN977" s="8"/>
      <c r="AO977" s="8"/>
      <c r="AP977" s="8"/>
      <c r="AQ977" s="8"/>
      <c r="AS977" s="37"/>
      <c r="AT977" s="37"/>
      <c r="AU977" s="9"/>
      <c r="AV977" s="8"/>
      <c r="AW977" s="8"/>
      <c r="AX977" s="8"/>
      <c r="AY977" s="8"/>
      <c r="AZ977" s="8"/>
      <c r="BA977" s="8"/>
      <c r="BB977" s="8"/>
      <c r="BC977" s="8"/>
    </row>
    <row r="978" spans="1:55" x14ac:dyDescent="0.25">
      <c r="A978" s="46">
        <v>57</v>
      </c>
      <c r="B978" s="48" t="b">
        <v>1</v>
      </c>
      <c r="U978" s="37"/>
      <c r="V978" s="37"/>
      <c r="W978" s="9"/>
      <c r="X978" s="8"/>
      <c r="Y978" s="8"/>
      <c r="Z978" s="8"/>
      <c r="AA978" s="8"/>
      <c r="AB978" s="8"/>
      <c r="AC978" s="8"/>
      <c r="AD978" s="8"/>
      <c r="AE978" s="8"/>
      <c r="AG978" s="37"/>
      <c r="AH978" s="37"/>
      <c r="AI978" s="9"/>
      <c r="AJ978" s="8"/>
      <c r="AK978" s="8"/>
      <c r="AL978" s="8"/>
      <c r="AM978" s="8"/>
      <c r="AN978" s="8"/>
      <c r="AO978" s="8"/>
      <c r="AP978" s="8"/>
      <c r="AQ978" s="8"/>
      <c r="AS978" s="37"/>
      <c r="AT978" s="37"/>
      <c r="AU978" s="9"/>
      <c r="AV978" s="8"/>
      <c r="AW978" s="8"/>
      <c r="AX978" s="8"/>
      <c r="AY978" s="8"/>
      <c r="AZ978" s="8"/>
      <c r="BA978" s="8"/>
      <c r="BB978" s="8"/>
      <c r="BC978" s="8"/>
    </row>
    <row r="979" spans="1:55" x14ac:dyDescent="0.25">
      <c r="A979" s="46">
        <v>56.6</v>
      </c>
      <c r="B979" s="48" t="b">
        <v>1</v>
      </c>
      <c r="U979" s="37"/>
      <c r="V979" s="37"/>
      <c r="W979" s="9"/>
      <c r="X979" s="8"/>
      <c r="Y979" s="8"/>
      <c r="Z979" s="8"/>
      <c r="AA979" s="8"/>
      <c r="AB979" s="8"/>
      <c r="AC979" s="8"/>
      <c r="AD979" s="8"/>
      <c r="AE979" s="8"/>
      <c r="AG979" s="37"/>
      <c r="AH979" s="37"/>
      <c r="AI979" s="9"/>
      <c r="AJ979" s="8"/>
      <c r="AK979" s="8"/>
      <c r="AL979" s="8"/>
      <c r="AM979" s="8"/>
      <c r="AN979" s="8"/>
      <c r="AO979" s="8"/>
      <c r="AP979" s="8"/>
      <c r="AQ979" s="8"/>
      <c r="AS979" s="37"/>
      <c r="AT979" s="37"/>
      <c r="AU979" s="9"/>
      <c r="AV979" s="8"/>
      <c r="AW979" s="8"/>
      <c r="AX979" s="8"/>
      <c r="AY979" s="8"/>
      <c r="AZ979" s="8"/>
      <c r="BA979" s="8"/>
      <c r="BB979" s="8"/>
      <c r="BC979" s="8"/>
    </row>
    <row r="980" spans="1:55" x14ac:dyDescent="0.25">
      <c r="A980" s="46">
        <v>56.3</v>
      </c>
      <c r="B980" s="48" t="b">
        <v>1</v>
      </c>
      <c r="U980" s="37"/>
      <c r="V980" s="37"/>
      <c r="W980" s="9"/>
      <c r="X980" s="8"/>
      <c r="Y980" s="8"/>
      <c r="Z980" s="8"/>
      <c r="AA980" s="8"/>
      <c r="AB980" s="8"/>
      <c r="AC980" s="8"/>
      <c r="AD980" s="8"/>
      <c r="AE980" s="8"/>
      <c r="AG980" s="37"/>
      <c r="AH980" s="37"/>
      <c r="AI980" s="9"/>
      <c r="AJ980" s="8"/>
      <c r="AK980" s="8"/>
      <c r="AL980" s="8"/>
      <c r="AM980" s="8"/>
      <c r="AN980" s="8"/>
      <c r="AO980" s="8"/>
      <c r="AP980" s="8"/>
      <c r="AQ980" s="8"/>
      <c r="AS980" s="37"/>
      <c r="AT980" s="37"/>
      <c r="AU980" s="9"/>
      <c r="AV980" s="8"/>
      <c r="AW980" s="8"/>
      <c r="AX980" s="8"/>
      <c r="AY980" s="8"/>
      <c r="AZ980" s="8"/>
      <c r="BA980" s="8"/>
      <c r="BB980" s="8"/>
      <c r="BC980" s="8"/>
    </row>
    <row r="981" spans="1:55" x14ac:dyDescent="0.25">
      <c r="A981" s="46">
        <v>55.9</v>
      </c>
      <c r="B981" s="48" t="b">
        <v>1</v>
      </c>
      <c r="U981" s="37"/>
      <c r="V981" s="37"/>
      <c r="W981" s="9"/>
      <c r="X981" s="8"/>
      <c r="Y981" s="8"/>
      <c r="Z981" s="8"/>
      <c r="AA981" s="8"/>
      <c r="AB981" s="8"/>
      <c r="AC981" s="8"/>
      <c r="AD981" s="8"/>
      <c r="AE981" s="8"/>
      <c r="AG981" s="37"/>
      <c r="AH981" s="37"/>
      <c r="AI981" s="9"/>
      <c r="AJ981" s="8"/>
      <c r="AK981" s="8"/>
      <c r="AL981" s="8"/>
      <c r="AM981" s="8"/>
      <c r="AN981" s="8"/>
      <c r="AO981" s="8"/>
      <c r="AP981" s="8"/>
      <c r="AQ981" s="8"/>
      <c r="AS981" s="37"/>
      <c r="AT981" s="37"/>
      <c r="AU981" s="9"/>
      <c r="AV981" s="8"/>
      <c r="AW981" s="8"/>
      <c r="AX981" s="8"/>
      <c r="AY981" s="8"/>
      <c r="AZ981" s="8"/>
      <c r="BA981" s="8"/>
      <c r="BB981" s="8"/>
      <c r="BC981" s="8"/>
    </row>
    <row r="982" spans="1:55" x14ac:dyDescent="0.25">
      <c r="A982" s="46">
        <v>74.400000000000006</v>
      </c>
      <c r="B982" s="48" t="b">
        <v>1</v>
      </c>
      <c r="U982" s="37"/>
      <c r="V982" s="37"/>
      <c r="W982" s="9"/>
      <c r="X982" s="8"/>
      <c r="Y982" s="8"/>
      <c r="Z982" s="8"/>
      <c r="AA982" s="8"/>
      <c r="AB982" s="8"/>
      <c r="AC982" s="8"/>
      <c r="AD982" s="8"/>
      <c r="AE982" s="8"/>
      <c r="AG982" s="37"/>
      <c r="AH982" s="37"/>
      <c r="AI982" s="9"/>
      <c r="AJ982" s="8"/>
      <c r="AK982" s="8"/>
      <c r="AL982" s="8"/>
      <c r="AM982" s="8"/>
      <c r="AN982" s="8"/>
      <c r="AO982" s="8"/>
      <c r="AP982" s="8"/>
      <c r="AQ982" s="8"/>
      <c r="AS982" s="37"/>
      <c r="AT982" s="37"/>
      <c r="AU982" s="9"/>
      <c r="AV982" s="8"/>
      <c r="AW982" s="8"/>
      <c r="AX982" s="8"/>
      <c r="AY982" s="8"/>
      <c r="AZ982" s="8"/>
      <c r="BA982" s="8"/>
      <c r="BB982" s="8"/>
      <c r="BC982" s="8"/>
    </row>
    <row r="983" spans="1:55" x14ac:dyDescent="0.25">
      <c r="A983" s="46">
        <v>74.5</v>
      </c>
      <c r="B983" s="48" t="b">
        <v>1</v>
      </c>
      <c r="U983" s="37"/>
      <c r="V983" s="37"/>
      <c r="W983" s="9"/>
      <c r="X983" s="8"/>
      <c r="Y983" s="8"/>
      <c r="Z983" s="8"/>
      <c r="AA983" s="8"/>
      <c r="AB983" s="8"/>
      <c r="AC983" s="8"/>
      <c r="AD983" s="8"/>
      <c r="AE983" s="8"/>
      <c r="AG983" s="37"/>
      <c r="AH983" s="37"/>
      <c r="AI983" s="9"/>
      <c r="AJ983" s="8"/>
      <c r="AK983" s="8"/>
      <c r="AL983" s="8"/>
      <c r="AM983" s="8"/>
      <c r="AN983" s="8"/>
      <c r="AO983" s="8"/>
      <c r="AP983" s="8"/>
      <c r="AQ983" s="8"/>
      <c r="AS983" s="37"/>
      <c r="AT983" s="37"/>
      <c r="AU983" s="9"/>
      <c r="AV983" s="8"/>
      <c r="AW983" s="8"/>
      <c r="AX983" s="8"/>
      <c r="AY983" s="8"/>
      <c r="AZ983" s="8"/>
      <c r="BA983" s="8"/>
      <c r="BB983" s="8"/>
      <c r="BC983" s="8"/>
    </row>
    <row r="984" spans="1:55" x14ac:dyDescent="0.25">
      <c r="A984" s="46">
        <v>74.5</v>
      </c>
      <c r="B984" s="48" t="b">
        <v>1</v>
      </c>
      <c r="U984" s="37"/>
      <c r="V984" s="37"/>
      <c r="W984" s="9"/>
      <c r="X984" s="8"/>
      <c r="Y984" s="8"/>
      <c r="Z984" s="8"/>
      <c r="AA984" s="8"/>
      <c r="AB984" s="8"/>
      <c r="AC984" s="8"/>
      <c r="AD984" s="8"/>
      <c r="AE984" s="8"/>
      <c r="AG984" s="37"/>
      <c r="AH984" s="37"/>
      <c r="AI984" s="9"/>
      <c r="AJ984" s="8"/>
      <c r="AK984" s="8"/>
      <c r="AL984" s="8"/>
      <c r="AM984" s="8"/>
      <c r="AN984" s="8"/>
      <c r="AO984" s="8"/>
      <c r="AP984" s="8"/>
      <c r="AQ984" s="8"/>
      <c r="AS984" s="37"/>
      <c r="AT984" s="37"/>
      <c r="AU984" s="9"/>
      <c r="AV984" s="8"/>
      <c r="AW984" s="8"/>
      <c r="AX984" s="8"/>
      <c r="AY984" s="8"/>
      <c r="AZ984" s="8"/>
      <c r="BA984" s="8"/>
      <c r="BB984" s="8"/>
      <c r="BC984" s="8"/>
    </row>
    <row r="985" spans="1:55" x14ac:dyDescent="0.25">
      <c r="A985" s="46">
        <v>74.2</v>
      </c>
      <c r="B985" s="48" t="b">
        <v>1</v>
      </c>
      <c r="U985" s="37"/>
      <c r="V985" s="37"/>
      <c r="W985" s="9"/>
      <c r="X985" s="8"/>
      <c r="Y985" s="8"/>
      <c r="Z985" s="8"/>
      <c r="AA985" s="8"/>
      <c r="AB985" s="8"/>
      <c r="AC985" s="8"/>
      <c r="AD985" s="8"/>
      <c r="AE985" s="8"/>
      <c r="AG985" s="37"/>
      <c r="AH985" s="37"/>
      <c r="AI985" s="9"/>
      <c r="AJ985" s="8"/>
      <c r="AK985" s="8"/>
      <c r="AL985" s="8"/>
      <c r="AM985" s="8"/>
      <c r="AN985" s="8"/>
      <c r="AO985" s="8"/>
      <c r="AP985" s="8"/>
      <c r="AQ985" s="8"/>
      <c r="AS985" s="37"/>
      <c r="AT985" s="37"/>
      <c r="AU985" s="9"/>
      <c r="AV985" s="8"/>
      <c r="AW985" s="8"/>
      <c r="AX985" s="8"/>
      <c r="AY985" s="8"/>
      <c r="AZ985" s="8"/>
      <c r="BA985" s="8"/>
      <c r="BB985" s="8"/>
      <c r="BC985" s="8"/>
    </row>
    <row r="986" spans="1:55" x14ac:dyDescent="0.25">
      <c r="A986" s="46">
        <v>73.900000000000006</v>
      </c>
      <c r="B986" s="48" t="b">
        <v>1</v>
      </c>
      <c r="U986" s="37"/>
      <c r="V986" s="37"/>
      <c r="W986" s="9"/>
      <c r="X986" s="8"/>
      <c r="Y986" s="8"/>
      <c r="Z986" s="8"/>
      <c r="AA986" s="8"/>
      <c r="AB986" s="8"/>
      <c r="AC986" s="8"/>
      <c r="AD986" s="8"/>
      <c r="AE986" s="8"/>
      <c r="AG986" s="37"/>
      <c r="AH986" s="37"/>
      <c r="AI986" s="9"/>
      <c r="AJ986" s="8"/>
      <c r="AK986" s="8"/>
      <c r="AL986" s="8"/>
      <c r="AM986" s="8"/>
      <c r="AN986" s="8"/>
      <c r="AO986" s="8"/>
      <c r="AP986" s="8"/>
      <c r="AQ986" s="8"/>
      <c r="AS986" s="37"/>
      <c r="AT986" s="37"/>
      <c r="AU986" s="9"/>
      <c r="AV986" s="8"/>
      <c r="AW986" s="8"/>
      <c r="AX986" s="8"/>
      <c r="AY986" s="8"/>
      <c r="AZ986" s="8"/>
      <c r="BA986" s="8"/>
      <c r="BB986" s="8"/>
      <c r="BC986" s="8"/>
    </row>
    <row r="987" spans="1:55" x14ac:dyDescent="0.25">
      <c r="A987" s="46">
        <v>73.8</v>
      </c>
      <c r="B987" s="48" t="b">
        <v>1</v>
      </c>
      <c r="U987" s="37"/>
      <c r="V987" s="37"/>
      <c r="W987" s="9"/>
      <c r="X987" s="8"/>
      <c r="Y987" s="8"/>
      <c r="Z987" s="8"/>
      <c r="AA987" s="8"/>
      <c r="AB987" s="8"/>
      <c r="AC987" s="8"/>
      <c r="AD987" s="8"/>
      <c r="AE987" s="8"/>
      <c r="AG987" s="37"/>
      <c r="AH987" s="37"/>
      <c r="AI987" s="9"/>
      <c r="AJ987" s="8"/>
      <c r="AK987" s="8"/>
      <c r="AL987" s="8"/>
      <c r="AM987" s="8"/>
      <c r="AN987" s="8"/>
      <c r="AO987" s="8"/>
      <c r="AP987" s="8"/>
      <c r="AQ987" s="8"/>
      <c r="AS987" s="37"/>
      <c r="AT987" s="37"/>
      <c r="AU987" s="9"/>
      <c r="AV987" s="8"/>
      <c r="AW987" s="8"/>
      <c r="AX987" s="8"/>
      <c r="AY987" s="8"/>
      <c r="AZ987" s="8"/>
      <c r="BA987" s="8"/>
      <c r="BB987" s="8"/>
      <c r="BC987" s="8"/>
    </row>
    <row r="988" spans="1:55" x14ac:dyDescent="0.25">
      <c r="A988" s="46">
        <v>73.2</v>
      </c>
      <c r="B988" s="48" t="b">
        <v>1</v>
      </c>
      <c r="U988" s="37"/>
      <c r="V988" s="37"/>
      <c r="W988" s="9"/>
      <c r="X988" s="8"/>
      <c r="Y988" s="8"/>
      <c r="Z988" s="8"/>
      <c r="AA988" s="8"/>
      <c r="AB988" s="8"/>
      <c r="AC988" s="8"/>
      <c r="AD988" s="8"/>
      <c r="AE988" s="8"/>
      <c r="AG988" s="37"/>
      <c r="AH988" s="37"/>
      <c r="AI988" s="9"/>
      <c r="AJ988" s="8"/>
      <c r="AK988" s="8"/>
      <c r="AL988" s="8"/>
      <c r="AM988" s="8"/>
      <c r="AN988" s="8"/>
      <c r="AO988" s="8"/>
      <c r="AP988" s="8"/>
      <c r="AQ988" s="8"/>
      <c r="AS988" s="37"/>
      <c r="AT988" s="37"/>
      <c r="AU988" s="9"/>
      <c r="AV988" s="8"/>
      <c r="AW988" s="8"/>
      <c r="AX988" s="8"/>
      <c r="AY988" s="8"/>
      <c r="AZ988" s="8"/>
      <c r="BA988" s="8"/>
      <c r="BB988" s="8"/>
      <c r="BC988" s="8"/>
    </row>
    <row r="989" spans="1:55" x14ac:dyDescent="0.25">
      <c r="A989" s="46">
        <v>73.900000000000006</v>
      </c>
      <c r="B989" s="48" t="b">
        <v>1</v>
      </c>
      <c r="U989" s="37"/>
      <c r="V989" s="37"/>
      <c r="W989" s="9"/>
      <c r="X989" s="8"/>
      <c r="Y989" s="8"/>
      <c r="Z989" s="8"/>
      <c r="AA989" s="8"/>
      <c r="AB989" s="8"/>
      <c r="AC989" s="8"/>
      <c r="AD989" s="8"/>
      <c r="AE989" s="8"/>
      <c r="AG989" s="37"/>
      <c r="AH989" s="37"/>
      <c r="AI989" s="9"/>
      <c r="AJ989" s="8"/>
      <c r="AK989" s="8"/>
      <c r="AL989" s="8"/>
      <c r="AM989" s="8"/>
      <c r="AN989" s="8"/>
      <c r="AO989" s="8"/>
      <c r="AP989" s="8"/>
      <c r="AQ989" s="8"/>
      <c r="AS989" s="37"/>
      <c r="AT989" s="37"/>
      <c r="AU989" s="9"/>
      <c r="AV989" s="8"/>
      <c r="AW989" s="8"/>
      <c r="AX989" s="8"/>
      <c r="AY989" s="8"/>
      <c r="AZ989" s="8"/>
      <c r="BA989" s="8"/>
      <c r="BB989" s="8"/>
      <c r="BC989" s="8"/>
    </row>
    <row r="990" spans="1:55" x14ac:dyDescent="0.25">
      <c r="A990" s="46">
        <v>74.400000000000006</v>
      </c>
      <c r="B990" s="48" t="b">
        <v>1</v>
      </c>
      <c r="U990" s="37"/>
      <c r="V990" s="37"/>
      <c r="W990" s="9"/>
      <c r="X990" s="8"/>
      <c r="Y990" s="8"/>
      <c r="Z990" s="8"/>
      <c r="AA990" s="8"/>
      <c r="AB990" s="8"/>
      <c r="AC990" s="8"/>
      <c r="AD990" s="8"/>
      <c r="AE990" s="8"/>
      <c r="AG990" s="37"/>
      <c r="AH990" s="37"/>
      <c r="AI990" s="9"/>
      <c r="AJ990" s="8"/>
      <c r="AK990" s="8"/>
      <c r="AL990" s="8"/>
      <c r="AM990" s="8"/>
      <c r="AN990" s="8"/>
      <c r="AO990" s="8"/>
      <c r="AP990" s="8"/>
      <c r="AQ990" s="8"/>
      <c r="AS990" s="37"/>
      <c r="AT990" s="37"/>
      <c r="AU990" s="9"/>
      <c r="AV990" s="8"/>
      <c r="AW990" s="8"/>
      <c r="AX990" s="8"/>
      <c r="AY990" s="8"/>
      <c r="AZ990" s="8"/>
      <c r="BA990" s="8"/>
      <c r="BB990" s="8"/>
      <c r="BC990" s="8"/>
    </row>
    <row r="991" spans="1:55" x14ac:dyDescent="0.25">
      <c r="A991" s="46">
        <v>73.900000000000006</v>
      </c>
      <c r="B991" s="48" t="b">
        <v>1</v>
      </c>
      <c r="U991" s="37"/>
      <c r="V991" s="37"/>
      <c r="W991" s="9"/>
      <c r="X991" s="8"/>
      <c r="Y991" s="8"/>
      <c r="Z991" s="8"/>
      <c r="AA991" s="8"/>
      <c r="AB991" s="8"/>
      <c r="AC991" s="8"/>
      <c r="AD991" s="8"/>
      <c r="AE991" s="8"/>
      <c r="AG991" s="37"/>
      <c r="AH991" s="37"/>
      <c r="AI991" s="9"/>
      <c r="AJ991" s="8"/>
      <c r="AK991" s="8"/>
      <c r="AL991" s="8"/>
      <c r="AM991" s="8"/>
      <c r="AN991" s="8"/>
      <c r="AO991" s="8"/>
      <c r="AP991" s="8"/>
      <c r="AQ991" s="8"/>
      <c r="AS991" s="37"/>
      <c r="AT991" s="37"/>
      <c r="AU991" s="9"/>
      <c r="AV991" s="8"/>
      <c r="AW991" s="8"/>
      <c r="AX991" s="8"/>
      <c r="AY991" s="8"/>
      <c r="AZ991" s="8"/>
      <c r="BA991" s="8"/>
      <c r="BB991" s="8"/>
      <c r="BC991" s="8"/>
    </row>
    <row r="992" spans="1:55" x14ac:dyDescent="0.25">
      <c r="A992" s="46">
        <v>73.900000000000006</v>
      </c>
      <c r="B992" s="48" t="b">
        <v>1</v>
      </c>
      <c r="U992" s="37"/>
      <c r="V992" s="37"/>
      <c r="W992" s="9"/>
      <c r="X992" s="8"/>
      <c r="Y992" s="8"/>
      <c r="Z992" s="8"/>
      <c r="AA992" s="8"/>
      <c r="AB992" s="8"/>
      <c r="AC992" s="8"/>
      <c r="AD992" s="8"/>
      <c r="AE992" s="8"/>
      <c r="AG992" s="37"/>
      <c r="AH992" s="37"/>
      <c r="AI992" s="9"/>
      <c r="AJ992" s="8"/>
      <c r="AK992" s="8"/>
      <c r="AL992" s="8"/>
      <c r="AM992" s="8"/>
      <c r="AN992" s="8"/>
      <c r="AO992" s="8"/>
      <c r="AP992" s="8"/>
      <c r="AQ992" s="8"/>
      <c r="AS992" s="37"/>
      <c r="AT992" s="37"/>
      <c r="AU992" s="9"/>
      <c r="AV992" s="8"/>
      <c r="AW992" s="8"/>
      <c r="AX992" s="8"/>
      <c r="AY992" s="8"/>
      <c r="AZ992" s="8"/>
      <c r="BA992" s="8"/>
      <c r="BB992" s="8"/>
      <c r="BC992" s="8"/>
    </row>
    <row r="993" spans="1:55" x14ac:dyDescent="0.25">
      <c r="A993" s="46">
        <v>72.3</v>
      </c>
      <c r="B993" s="48" t="b">
        <v>1</v>
      </c>
      <c r="U993" s="37"/>
      <c r="V993" s="37"/>
      <c r="W993" s="9"/>
      <c r="X993" s="8"/>
      <c r="Y993" s="8"/>
      <c r="Z993" s="8"/>
      <c r="AA993" s="8"/>
      <c r="AB993" s="8"/>
      <c r="AC993" s="8"/>
      <c r="AD993" s="8"/>
      <c r="AE993" s="8"/>
      <c r="AG993" s="37"/>
      <c r="AH993" s="37"/>
      <c r="AI993" s="9"/>
      <c r="AJ993" s="8"/>
      <c r="AK993" s="8"/>
      <c r="AL993" s="8"/>
      <c r="AM993" s="8"/>
      <c r="AN993" s="8"/>
      <c r="AO993" s="8"/>
      <c r="AP993" s="8"/>
      <c r="AQ993" s="8"/>
      <c r="AS993" s="37"/>
      <c r="AT993" s="37"/>
      <c r="AU993" s="9"/>
      <c r="AV993" s="8"/>
      <c r="AW993" s="8"/>
      <c r="AX993" s="8"/>
      <c r="AY993" s="8"/>
      <c r="AZ993" s="8"/>
      <c r="BA993" s="8"/>
      <c r="BB993" s="8"/>
      <c r="BC993" s="8"/>
    </row>
    <row r="994" spans="1:55" x14ac:dyDescent="0.25">
      <c r="A994" s="46">
        <v>72.7</v>
      </c>
      <c r="B994" s="48" t="b">
        <v>1</v>
      </c>
      <c r="U994" s="37"/>
      <c r="V994" s="37"/>
      <c r="W994" s="9"/>
      <c r="X994" s="8"/>
      <c r="Y994" s="8"/>
      <c r="Z994" s="8"/>
      <c r="AA994" s="8"/>
      <c r="AB994" s="8"/>
      <c r="AC994" s="8"/>
      <c r="AD994" s="8"/>
      <c r="AE994" s="8"/>
      <c r="AG994" s="37"/>
      <c r="AH994" s="37"/>
      <c r="AI994" s="9"/>
      <c r="AJ994" s="8"/>
      <c r="AK994" s="8"/>
      <c r="AL994" s="8"/>
      <c r="AM994" s="8"/>
      <c r="AN994" s="8"/>
      <c r="AO994" s="8"/>
      <c r="AP994" s="8"/>
      <c r="AQ994" s="8"/>
      <c r="AS994" s="37"/>
      <c r="AT994" s="37"/>
      <c r="AU994" s="9"/>
      <c r="AV994" s="8"/>
      <c r="AW994" s="8"/>
      <c r="AX994" s="8"/>
      <c r="AY994" s="8"/>
      <c r="AZ994" s="8"/>
      <c r="BA994" s="8"/>
      <c r="BB994" s="8"/>
      <c r="BC994" s="8"/>
    </row>
    <row r="995" spans="1:55" x14ac:dyDescent="0.25">
      <c r="A995" s="46">
        <v>71.7</v>
      </c>
      <c r="B995" s="48" t="b">
        <v>1</v>
      </c>
      <c r="U995" s="37"/>
      <c r="V995" s="37"/>
      <c r="W995" s="9"/>
      <c r="X995" s="8"/>
      <c r="Y995" s="8"/>
      <c r="Z995" s="8"/>
      <c r="AA995" s="8"/>
      <c r="AB995" s="8"/>
      <c r="AC995" s="8"/>
      <c r="AD995" s="8"/>
      <c r="AE995" s="8"/>
      <c r="AG995" s="37"/>
      <c r="AH995" s="37"/>
      <c r="AI995" s="9"/>
      <c r="AJ995" s="8"/>
      <c r="AK995" s="8"/>
      <c r="AL995" s="8"/>
      <c r="AM995" s="8"/>
      <c r="AN995" s="8"/>
      <c r="AO995" s="8"/>
      <c r="AP995" s="8"/>
      <c r="AQ995" s="8"/>
      <c r="AS995" s="37"/>
      <c r="AT995" s="37"/>
      <c r="AU995" s="9"/>
      <c r="AV995" s="8"/>
      <c r="AW995" s="8"/>
      <c r="AX995" s="8"/>
      <c r="AY995" s="8"/>
      <c r="AZ995" s="8"/>
      <c r="BA995" s="8"/>
      <c r="BB995" s="8"/>
      <c r="BC995" s="8"/>
    </row>
    <row r="996" spans="1:55" x14ac:dyDescent="0.25">
      <c r="A996" s="46">
        <v>73</v>
      </c>
      <c r="B996" s="48" t="b">
        <v>1</v>
      </c>
      <c r="U996" s="37"/>
      <c r="V996" s="37"/>
      <c r="W996" s="9"/>
      <c r="X996" s="8"/>
      <c r="Y996" s="8"/>
      <c r="Z996" s="8"/>
      <c r="AA996" s="8"/>
      <c r="AB996" s="8"/>
      <c r="AC996" s="8"/>
      <c r="AD996" s="8"/>
      <c r="AE996" s="8"/>
      <c r="AG996" s="37"/>
      <c r="AH996" s="37"/>
      <c r="AI996" s="9"/>
      <c r="AJ996" s="8"/>
      <c r="AK996" s="8"/>
      <c r="AL996" s="8"/>
      <c r="AM996" s="8"/>
      <c r="AN996" s="8"/>
      <c r="AO996" s="8"/>
      <c r="AP996" s="8"/>
      <c r="AQ996" s="8"/>
      <c r="AS996" s="37"/>
      <c r="AT996" s="37"/>
      <c r="AU996" s="9"/>
      <c r="AV996" s="8"/>
      <c r="AW996" s="8"/>
      <c r="AX996" s="8"/>
      <c r="AY996" s="8"/>
      <c r="AZ996" s="8"/>
      <c r="BA996" s="8"/>
      <c r="BB996" s="8"/>
      <c r="BC996" s="8"/>
    </row>
    <row r="997" spans="1:55" x14ac:dyDescent="0.25">
      <c r="A997" s="46">
        <v>71.8</v>
      </c>
      <c r="B997" s="48" t="b">
        <v>1</v>
      </c>
      <c r="U997" s="37"/>
      <c r="V997" s="37"/>
      <c r="W997" s="9"/>
      <c r="X997" s="8"/>
      <c r="Y997" s="8"/>
      <c r="Z997" s="8"/>
      <c r="AA997" s="8"/>
      <c r="AB997" s="8"/>
      <c r="AC997" s="8"/>
      <c r="AD997" s="8"/>
      <c r="AE997" s="8"/>
      <c r="AG997" s="37"/>
      <c r="AH997" s="37"/>
      <c r="AI997" s="9"/>
      <c r="AJ997" s="8"/>
      <c r="AK997" s="8"/>
      <c r="AL997" s="8"/>
      <c r="AM997" s="8"/>
      <c r="AN997" s="8"/>
      <c r="AO997" s="8"/>
      <c r="AP997" s="8"/>
      <c r="AQ997" s="8"/>
      <c r="AS997" s="37"/>
      <c r="AT997" s="37"/>
      <c r="AU997" s="9"/>
      <c r="AV997" s="8"/>
      <c r="AW997" s="8"/>
      <c r="AX997" s="8"/>
      <c r="AY997" s="8"/>
      <c r="AZ997" s="8"/>
      <c r="BA997" s="8"/>
      <c r="BB997" s="8"/>
      <c r="BC997" s="8"/>
    </row>
    <row r="998" spans="1:55" x14ac:dyDescent="0.25">
      <c r="A998" s="46">
        <v>81</v>
      </c>
      <c r="B998" s="48" t="b">
        <v>1</v>
      </c>
      <c r="U998" s="37"/>
      <c r="V998" s="37"/>
      <c r="W998" s="9"/>
      <c r="X998" s="8"/>
      <c r="Y998" s="8"/>
      <c r="Z998" s="8"/>
      <c r="AA998" s="8"/>
      <c r="AB998" s="8"/>
      <c r="AC998" s="8"/>
      <c r="AD998" s="8"/>
      <c r="AE998" s="8"/>
      <c r="AG998" s="37"/>
      <c r="AH998" s="37"/>
      <c r="AI998" s="9"/>
      <c r="AJ998" s="8"/>
      <c r="AK998" s="8"/>
      <c r="AL998" s="8"/>
      <c r="AM998" s="8"/>
      <c r="AN998" s="8"/>
      <c r="AO998" s="8"/>
      <c r="AP998" s="8"/>
      <c r="AQ998" s="8"/>
      <c r="AS998" s="37"/>
      <c r="AT998" s="37"/>
      <c r="AU998" s="9"/>
      <c r="AV998" s="8"/>
      <c r="AW998" s="8"/>
      <c r="AX998" s="8"/>
      <c r="AY998" s="8"/>
      <c r="AZ998" s="8"/>
      <c r="BA998" s="8"/>
      <c r="BB998" s="8"/>
      <c r="BC998" s="8"/>
    </row>
    <row r="999" spans="1:55" x14ac:dyDescent="0.25">
      <c r="A999" s="46">
        <v>89</v>
      </c>
      <c r="B999" s="48" t="b">
        <v>1</v>
      </c>
      <c r="U999" s="37"/>
      <c r="V999" s="37"/>
      <c r="W999" s="9"/>
      <c r="X999" s="8"/>
      <c r="Y999" s="8"/>
      <c r="Z999" s="8"/>
      <c r="AA999" s="8"/>
      <c r="AB999" s="8"/>
      <c r="AC999" s="8"/>
      <c r="AD999" s="8"/>
      <c r="AE999" s="8"/>
      <c r="AG999" s="37"/>
      <c r="AH999" s="37"/>
      <c r="AI999" s="9"/>
      <c r="AJ999" s="8"/>
      <c r="AK999" s="8"/>
      <c r="AL999" s="8"/>
      <c r="AM999" s="8"/>
      <c r="AN999" s="8"/>
      <c r="AO999" s="8"/>
      <c r="AP999" s="8"/>
      <c r="AQ999" s="8"/>
      <c r="AS999" s="37"/>
      <c r="AT999" s="37"/>
      <c r="AU999" s="9"/>
      <c r="AV999" s="8"/>
      <c r="AW999" s="8"/>
      <c r="AX999" s="8"/>
      <c r="AY999" s="8"/>
      <c r="AZ999" s="8"/>
      <c r="BA999" s="8"/>
      <c r="BB999" s="8"/>
      <c r="BC999" s="8"/>
    </row>
    <row r="1000" spans="1:55" x14ac:dyDescent="0.25">
      <c r="A1000" s="46">
        <v>86</v>
      </c>
      <c r="B1000" s="48" t="b">
        <v>1</v>
      </c>
      <c r="U1000" s="37"/>
      <c r="V1000" s="37"/>
      <c r="W1000" s="9"/>
      <c r="X1000" s="8"/>
      <c r="Y1000" s="8"/>
      <c r="Z1000" s="8"/>
      <c r="AA1000" s="8"/>
      <c r="AB1000" s="8"/>
      <c r="AC1000" s="8"/>
      <c r="AD1000" s="8"/>
      <c r="AE1000" s="8"/>
      <c r="AG1000" s="37"/>
      <c r="AH1000" s="37"/>
      <c r="AI1000" s="9"/>
      <c r="AJ1000" s="8"/>
      <c r="AK1000" s="8"/>
      <c r="AL1000" s="8"/>
      <c r="AM1000" s="8"/>
      <c r="AN1000" s="8"/>
      <c r="AO1000" s="8"/>
      <c r="AP1000" s="8"/>
      <c r="AQ1000" s="8"/>
      <c r="AS1000" s="37"/>
      <c r="AT1000" s="37"/>
      <c r="AU1000" s="9"/>
      <c r="AV1000" s="8"/>
      <c r="AW1000" s="8"/>
      <c r="AX1000" s="8"/>
      <c r="AY1000" s="8"/>
      <c r="AZ1000" s="8"/>
      <c r="BA1000" s="8"/>
      <c r="BB1000" s="8"/>
      <c r="BC1000" s="8"/>
    </row>
    <row r="1001" spans="1:55" x14ac:dyDescent="0.25">
      <c r="A1001" s="46">
        <v>86</v>
      </c>
      <c r="B1001" s="48" t="b">
        <v>1</v>
      </c>
      <c r="U1001" s="37"/>
      <c r="V1001" s="37"/>
      <c r="W1001" s="9"/>
      <c r="X1001" s="8"/>
      <c r="Y1001" s="8"/>
      <c r="Z1001" s="8"/>
      <c r="AA1001" s="8"/>
      <c r="AB1001" s="8"/>
      <c r="AC1001" s="8"/>
      <c r="AD1001" s="8"/>
      <c r="AE1001" s="8"/>
      <c r="AG1001" s="37"/>
      <c r="AH1001" s="37"/>
      <c r="AI1001" s="9"/>
      <c r="AJ1001" s="8"/>
      <c r="AK1001" s="8"/>
      <c r="AL1001" s="8"/>
      <c r="AM1001" s="8"/>
      <c r="AN1001" s="8"/>
      <c r="AO1001" s="8"/>
      <c r="AP1001" s="8"/>
      <c r="AQ1001" s="8"/>
      <c r="AS1001" s="37"/>
      <c r="AT1001" s="37"/>
      <c r="AU1001" s="9"/>
      <c r="AV1001" s="8"/>
      <c r="AW1001" s="8"/>
      <c r="AX1001" s="8"/>
      <c r="AY1001" s="8"/>
      <c r="AZ1001" s="8"/>
      <c r="BA1001" s="8"/>
      <c r="BB1001" s="8"/>
      <c r="BC1001" s="8"/>
    </row>
    <row r="1002" spans="1:55" x14ac:dyDescent="0.25">
      <c r="A1002" s="46">
        <v>85</v>
      </c>
      <c r="B1002" s="48" t="b">
        <v>1</v>
      </c>
      <c r="U1002" s="37"/>
      <c r="V1002" s="37"/>
      <c r="W1002" s="9"/>
      <c r="X1002" s="8"/>
      <c r="Y1002" s="8"/>
      <c r="Z1002" s="8"/>
      <c r="AA1002" s="8"/>
      <c r="AB1002" s="8"/>
      <c r="AC1002" s="8"/>
      <c r="AD1002" s="8"/>
      <c r="AE1002" s="8"/>
      <c r="AG1002" s="37"/>
      <c r="AH1002" s="37"/>
      <c r="AI1002" s="9"/>
      <c r="AJ1002" s="8"/>
      <c r="AK1002" s="8"/>
      <c r="AL1002" s="8"/>
      <c r="AM1002" s="8"/>
      <c r="AN1002" s="8"/>
      <c r="AO1002" s="8"/>
      <c r="AP1002" s="8"/>
      <c r="AQ1002" s="8"/>
      <c r="AS1002" s="37"/>
      <c r="AT1002" s="37"/>
      <c r="AU1002" s="9"/>
      <c r="AV1002" s="8"/>
      <c r="AW1002" s="8"/>
      <c r="AX1002" s="8"/>
      <c r="AY1002" s="8"/>
      <c r="AZ1002" s="8"/>
      <c r="BA1002" s="8"/>
      <c r="BB1002" s="8"/>
      <c r="BC1002" s="8"/>
    </row>
    <row r="1003" spans="1:55" x14ac:dyDescent="0.25">
      <c r="A1003" s="46">
        <v>81</v>
      </c>
      <c r="B1003" s="48" t="b">
        <v>1</v>
      </c>
      <c r="U1003" s="37"/>
      <c r="V1003" s="37"/>
      <c r="W1003" s="9"/>
      <c r="X1003" s="8"/>
      <c r="Y1003" s="8"/>
      <c r="Z1003" s="8"/>
      <c r="AA1003" s="8"/>
      <c r="AB1003" s="8"/>
      <c r="AC1003" s="8"/>
      <c r="AD1003" s="8"/>
      <c r="AE1003" s="8"/>
      <c r="AG1003" s="37"/>
      <c r="AH1003" s="37"/>
      <c r="AI1003" s="9"/>
      <c r="AJ1003" s="8"/>
      <c r="AK1003" s="8"/>
      <c r="AL1003" s="8"/>
      <c r="AM1003" s="8"/>
      <c r="AN1003" s="8"/>
      <c r="AO1003" s="8"/>
      <c r="AP1003" s="8"/>
      <c r="AQ1003" s="8"/>
      <c r="AS1003" s="37"/>
      <c r="AT1003" s="37"/>
      <c r="AU1003" s="9"/>
      <c r="AV1003" s="8"/>
      <c r="AW1003" s="8"/>
      <c r="AX1003" s="8"/>
      <c r="AY1003" s="8"/>
      <c r="AZ1003" s="8"/>
      <c r="BA1003" s="8"/>
      <c r="BB1003" s="8"/>
      <c r="BC1003" s="8"/>
    </row>
    <row r="1004" spans="1:55" x14ac:dyDescent="0.25">
      <c r="A1004" s="46">
        <v>80</v>
      </c>
      <c r="B1004" s="48" t="b">
        <v>1</v>
      </c>
      <c r="U1004" s="37"/>
      <c r="V1004" s="37"/>
      <c r="W1004" s="9"/>
      <c r="X1004" s="8"/>
      <c r="Y1004" s="8"/>
      <c r="Z1004" s="8"/>
      <c r="AA1004" s="8"/>
      <c r="AB1004" s="8"/>
      <c r="AC1004" s="8"/>
      <c r="AD1004" s="8"/>
      <c r="AE1004" s="8"/>
      <c r="AG1004" s="37"/>
      <c r="AH1004" s="37"/>
      <c r="AI1004" s="9"/>
      <c r="AJ1004" s="8"/>
      <c r="AK1004" s="8"/>
      <c r="AL1004" s="8"/>
      <c r="AM1004" s="8"/>
      <c r="AN1004" s="8"/>
      <c r="AO1004" s="8"/>
      <c r="AP1004" s="8"/>
      <c r="AQ1004" s="8"/>
      <c r="AS1004" s="37"/>
      <c r="AT1004" s="37"/>
      <c r="AU1004" s="9"/>
      <c r="AV1004" s="8"/>
      <c r="AW1004" s="8"/>
      <c r="AX1004" s="8"/>
      <c r="AY1004" s="8"/>
      <c r="AZ1004" s="8"/>
      <c r="BA1004" s="8"/>
      <c r="BB1004" s="8"/>
      <c r="BC1004" s="8"/>
    </row>
    <row r="1005" spans="1:55" x14ac:dyDescent="0.25">
      <c r="A1005" s="46">
        <v>79.900000000000006</v>
      </c>
      <c r="B1005" s="48" t="b">
        <v>1</v>
      </c>
      <c r="U1005" s="37"/>
      <c r="V1005" s="37"/>
      <c r="W1005" s="9"/>
      <c r="X1005" s="8"/>
      <c r="Y1005" s="8"/>
      <c r="Z1005" s="8"/>
      <c r="AA1005" s="8"/>
      <c r="AB1005" s="8"/>
      <c r="AC1005" s="8"/>
      <c r="AD1005" s="8"/>
      <c r="AE1005" s="8"/>
      <c r="AG1005" s="37"/>
      <c r="AH1005" s="37"/>
      <c r="AI1005" s="9"/>
      <c r="AJ1005" s="8"/>
      <c r="AK1005" s="8"/>
      <c r="AL1005" s="8"/>
      <c r="AM1005" s="8"/>
      <c r="AN1005" s="8"/>
      <c r="AO1005" s="8"/>
      <c r="AP1005" s="8"/>
      <c r="AQ1005" s="8"/>
      <c r="AS1005" s="37"/>
      <c r="AT1005" s="37"/>
      <c r="AU1005" s="9"/>
      <c r="AV1005" s="8"/>
      <c r="AW1005" s="8"/>
      <c r="AX1005" s="8"/>
      <c r="AY1005" s="8"/>
      <c r="AZ1005" s="8"/>
      <c r="BA1005" s="8"/>
      <c r="BB1005" s="8"/>
      <c r="BC1005" s="8"/>
    </row>
    <row r="1006" spans="1:55" x14ac:dyDescent="0.25">
      <c r="A1006" s="46">
        <v>79.8</v>
      </c>
      <c r="B1006" s="48" t="b">
        <v>1</v>
      </c>
      <c r="U1006" s="37"/>
      <c r="V1006" s="37"/>
      <c r="W1006" s="9"/>
      <c r="X1006" s="8"/>
      <c r="Y1006" s="8"/>
      <c r="Z1006" s="8"/>
      <c r="AA1006" s="8"/>
      <c r="AB1006" s="8"/>
      <c r="AC1006" s="8"/>
      <c r="AD1006" s="8"/>
      <c r="AE1006" s="8"/>
      <c r="AG1006" s="37"/>
      <c r="AH1006" s="37"/>
      <c r="AI1006" s="9"/>
      <c r="AJ1006" s="8"/>
      <c r="AK1006" s="8"/>
      <c r="AL1006" s="8"/>
      <c r="AM1006" s="8"/>
      <c r="AN1006" s="8"/>
      <c r="AO1006" s="8"/>
      <c r="AP1006" s="8"/>
      <c r="AQ1006" s="8"/>
      <c r="AS1006" s="37"/>
      <c r="AT1006" s="37"/>
      <c r="AU1006" s="9"/>
      <c r="AV1006" s="8"/>
      <c r="AW1006" s="8"/>
      <c r="AX1006" s="8"/>
      <c r="AY1006" s="8"/>
      <c r="AZ1006" s="8"/>
      <c r="BA1006" s="8"/>
      <c r="BB1006" s="8"/>
      <c r="BC1006" s="8"/>
    </row>
    <row r="1007" spans="1:55" x14ac:dyDescent="0.25">
      <c r="A1007" s="46">
        <v>79.599999999999994</v>
      </c>
      <c r="B1007" s="48" t="b">
        <v>1</v>
      </c>
      <c r="U1007" s="37"/>
      <c r="V1007" s="37"/>
      <c r="W1007" s="9"/>
      <c r="X1007" s="8"/>
      <c r="Y1007" s="8"/>
      <c r="Z1007" s="8"/>
      <c r="AA1007" s="8"/>
      <c r="AB1007" s="8"/>
      <c r="AC1007" s="8"/>
      <c r="AD1007" s="8"/>
      <c r="AE1007" s="8"/>
      <c r="AG1007" s="37"/>
      <c r="AH1007" s="37"/>
      <c r="AI1007" s="9"/>
      <c r="AJ1007" s="8"/>
      <c r="AK1007" s="8"/>
      <c r="AL1007" s="8"/>
      <c r="AM1007" s="8"/>
      <c r="AN1007" s="8"/>
      <c r="AO1007" s="8"/>
      <c r="AP1007" s="8"/>
      <c r="AQ1007" s="8"/>
      <c r="AS1007" s="37"/>
      <c r="AT1007" s="37"/>
      <c r="AU1007" s="9"/>
      <c r="AV1007" s="8"/>
      <c r="AW1007" s="8"/>
      <c r="AX1007" s="8"/>
      <c r="AY1007" s="8"/>
      <c r="AZ1007" s="8"/>
      <c r="BA1007" s="8"/>
      <c r="BB1007" s="8"/>
      <c r="BC1007" s="8"/>
    </row>
    <row r="1008" spans="1:55" x14ac:dyDescent="0.25">
      <c r="A1008" s="46">
        <v>79.2</v>
      </c>
      <c r="B1008" s="48" t="b">
        <v>1</v>
      </c>
      <c r="U1008" s="37"/>
      <c r="V1008" s="37"/>
      <c r="W1008" s="9"/>
      <c r="X1008" s="8"/>
      <c r="Y1008" s="8"/>
      <c r="Z1008" s="8"/>
      <c r="AA1008" s="8"/>
      <c r="AB1008" s="8"/>
      <c r="AC1008" s="8"/>
      <c r="AD1008" s="8"/>
      <c r="AE1008" s="8"/>
      <c r="AG1008" s="37"/>
      <c r="AH1008" s="37"/>
      <c r="AI1008" s="9"/>
      <c r="AJ1008" s="8"/>
      <c r="AK1008" s="8"/>
      <c r="AL1008" s="8"/>
      <c r="AM1008" s="8"/>
      <c r="AN1008" s="8"/>
      <c r="AO1008" s="8"/>
      <c r="AP1008" s="8"/>
      <c r="AQ1008" s="8"/>
      <c r="AS1008" s="37"/>
      <c r="AT1008" s="37"/>
      <c r="AU1008" s="9"/>
      <c r="AV1008" s="8"/>
      <c r="AW1008" s="8"/>
      <c r="AX1008" s="8"/>
      <c r="AY1008" s="8"/>
      <c r="AZ1008" s="8"/>
      <c r="BA1008" s="8"/>
      <c r="BB1008" s="8"/>
      <c r="BC1008" s="8"/>
    </row>
    <row r="1009" spans="1:55" x14ac:dyDescent="0.25">
      <c r="A1009" s="46">
        <v>79.099999999999994</v>
      </c>
      <c r="B1009" s="48" t="b">
        <v>1</v>
      </c>
      <c r="U1009" s="37"/>
      <c r="V1009" s="37"/>
      <c r="W1009" s="9"/>
      <c r="X1009" s="8"/>
      <c r="Y1009" s="8"/>
      <c r="Z1009" s="8"/>
      <c r="AA1009" s="8"/>
      <c r="AB1009" s="8"/>
      <c r="AC1009" s="8"/>
      <c r="AD1009" s="8"/>
      <c r="AE1009" s="8"/>
      <c r="AG1009" s="37"/>
      <c r="AH1009" s="37"/>
      <c r="AI1009" s="9"/>
      <c r="AJ1009" s="8"/>
      <c r="AK1009" s="8"/>
      <c r="AL1009" s="8"/>
      <c r="AM1009" s="8"/>
      <c r="AN1009" s="8"/>
      <c r="AO1009" s="8"/>
      <c r="AP1009" s="8"/>
      <c r="AQ1009" s="8"/>
      <c r="AS1009" s="37"/>
      <c r="AT1009" s="37"/>
      <c r="AU1009" s="9"/>
      <c r="AV1009" s="8"/>
      <c r="AW1009" s="8"/>
      <c r="AX1009" s="8"/>
      <c r="AY1009" s="8"/>
      <c r="AZ1009" s="8"/>
      <c r="BA1009" s="8"/>
      <c r="BB1009" s="8"/>
      <c r="BC1009" s="8"/>
    </row>
    <row r="1010" spans="1:55" x14ac:dyDescent="0.25">
      <c r="A1010" s="46">
        <v>78.5</v>
      </c>
      <c r="B1010" s="48" t="b">
        <v>1</v>
      </c>
      <c r="U1010" s="37"/>
      <c r="V1010" s="37"/>
      <c r="W1010" s="9"/>
      <c r="X1010" s="8"/>
      <c r="Y1010" s="8"/>
      <c r="Z1010" s="8"/>
      <c r="AA1010" s="8"/>
      <c r="AB1010" s="8"/>
      <c r="AC1010" s="8"/>
      <c r="AD1010" s="8"/>
      <c r="AE1010" s="8"/>
      <c r="AG1010" s="37"/>
      <c r="AH1010" s="37"/>
      <c r="AI1010" s="9"/>
      <c r="AJ1010" s="8"/>
      <c r="AK1010" s="8"/>
      <c r="AL1010" s="8"/>
      <c r="AM1010" s="8"/>
      <c r="AN1010" s="8"/>
      <c r="AO1010" s="8"/>
      <c r="AP1010" s="8"/>
      <c r="AQ1010" s="8"/>
      <c r="AS1010" s="37"/>
      <c r="AT1010" s="37"/>
      <c r="AU1010" s="9"/>
      <c r="AV1010" s="8"/>
      <c r="AW1010" s="8"/>
      <c r="AX1010" s="8"/>
      <c r="AY1010" s="8"/>
      <c r="AZ1010" s="8"/>
      <c r="BA1010" s="8"/>
      <c r="BB1010" s="8"/>
      <c r="BC1010" s="8"/>
    </row>
    <row r="1011" spans="1:55" x14ac:dyDescent="0.25">
      <c r="A1011" s="46">
        <v>78.400000000000006</v>
      </c>
      <c r="B1011" s="48" t="b">
        <v>1</v>
      </c>
      <c r="U1011" s="37"/>
      <c r="V1011" s="37"/>
      <c r="W1011" s="9"/>
      <c r="X1011" s="8"/>
      <c r="Y1011" s="8"/>
      <c r="Z1011" s="8"/>
      <c r="AA1011" s="8"/>
      <c r="AB1011" s="8"/>
      <c r="AC1011" s="8"/>
      <c r="AD1011" s="8"/>
      <c r="AE1011" s="8"/>
      <c r="AG1011" s="37"/>
      <c r="AH1011" s="37"/>
      <c r="AI1011" s="9"/>
      <c r="AJ1011" s="8"/>
      <c r="AK1011" s="8"/>
      <c r="AL1011" s="8"/>
      <c r="AM1011" s="8"/>
      <c r="AN1011" s="8"/>
      <c r="AO1011" s="8"/>
      <c r="AP1011" s="8"/>
      <c r="AQ1011" s="8"/>
      <c r="AS1011" s="37"/>
      <c r="AT1011" s="37"/>
      <c r="AU1011" s="9"/>
      <c r="AV1011" s="8"/>
      <c r="AW1011" s="8"/>
      <c r="AX1011" s="8"/>
      <c r="AY1011" s="8"/>
      <c r="AZ1011" s="8"/>
      <c r="BA1011" s="8"/>
      <c r="BB1011" s="8"/>
      <c r="BC1011" s="8"/>
    </row>
    <row r="1012" spans="1:55" x14ac:dyDescent="0.25">
      <c r="A1012" s="46">
        <v>78.3</v>
      </c>
      <c r="B1012" s="48" t="b">
        <v>1</v>
      </c>
      <c r="U1012" s="37"/>
      <c r="V1012" s="37"/>
      <c r="W1012" s="9"/>
      <c r="X1012" s="8"/>
      <c r="Y1012" s="8"/>
      <c r="Z1012" s="8"/>
      <c r="AA1012" s="8"/>
      <c r="AB1012" s="8"/>
      <c r="AC1012" s="8"/>
      <c r="AD1012" s="8"/>
      <c r="AE1012" s="8"/>
      <c r="AG1012" s="37"/>
      <c r="AH1012" s="37"/>
      <c r="AI1012" s="9"/>
      <c r="AJ1012" s="8"/>
      <c r="AK1012" s="8"/>
      <c r="AL1012" s="8"/>
      <c r="AM1012" s="8"/>
      <c r="AN1012" s="8"/>
      <c r="AO1012" s="8"/>
      <c r="AP1012" s="8"/>
      <c r="AQ1012" s="8"/>
      <c r="AS1012" s="37"/>
      <c r="AT1012" s="37"/>
      <c r="AU1012" s="9"/>
      <c r="AV1012" s="8"/>
      <c r="AW1012" s="8"/>
      <c r="AX1012" s="8"/>
      <c r="AY1012" s="8"/>
      <c r="AZ1012" s="8"/>
      <c r="BA1012" s="8"/>
      <c r="BB1012" s="8"/>
      <c r="BC1012" s="8"/>
    </row>
    <row r="1013" spans="1:55" x14ac:dyDescent="0.25">
      <c r="A1013" s="46">
        <v>78</v>
      </c>
      <c r="B1013" s="48" t="b">
        <v>1</v>
      </c>
      <c r="U1013" s="37"/>
      <c r="V1013" s="37"/>
      <c r="W1013" s="9"/>
      <c r="X1013" s="8"/>
      <c r="Y1013" s="8"/>
      <c r="Z1013" s="8"/>
      <c r="AA1013" s="8"/>
      <c r="AB1013" s="8"/>
      <c r="AC1013" s="8"/>
      <c r="AD1013" s="8"/>
      <c r="AE1013" s="8"/>
      <c r="AG1013" s="37"/>
      <c r="AH1013" s="37"/>
      <c r="AI1013" s="9"/>
      <c r="AJ1013" s="8"/>
      <c r="AK1013" s="8"/>
      <c r="AL1013" s="8"/>
      <c r="AM1013" s="8"/>
      <c r="AN1013" s="8"/>
      <c r="AO1013" s="8"/>
      <c r="AP1013" s="8"/>
      <c r="AQ1013" s="8"/>
      <c r="AS1013" s="37"/>
      <c r="AT1013" s="37"/>
      <c r="AU1013" s="9"/>
      <c r="AV1013" s="8"/>
      <c r="AW1013" s="8"/>
      <c r="AX1013" s="8"/>
      <c r="AY1013" s="8"/>
      <c r="AZ1013" s="8"/>
      <c r="BA1013" s="8"/>
      <c r="BB1013" s="8"/>
      <c r="BC1013" s="8"/>
    </row>
    <row r="1014" spans="1:55" x14ac:dyDescent="0.25">
      <c r="A1014" s="46">
        <v>62.4</v>
      </c>
      <c r="B1014" s="48" t="b">
        <v>1</v>
      </c>
      <c r="U1014" s="37"/>
      <c r="V1014" s="37"/>
      <c r="W1014" s="9"/>
      <c r="X1014" s="8"/>
      <c r="Y1014" s="8"/>
      <c r="Z1014" s="8"/>
      <c r="AA1014" s="8"/>
      <c r="AB1014" s="8"/>
      <c r="AC1014" s="8"/>
      <c r="AD1014" s="8"/>
      <c r="AE1014" s="8"/>
      <c r="AG1014" s="37"/>
      <c r="AH1014" s="37"/>
      <c r="AI1014" s="9"/>
      <c r="AJ1014" s="8"/>
      <c r="AK1014" s="8"/>
      <c r="AL1014" s="8"/>
      <c r="AM1014" s="8"/>
      <c r="AN1014" s="8"/>
      <c r="AO1014" s="8"/>
      <c r="AP1014" s="8"/>
      <c r="AQ1014" s="8"/>
      <c r="AS1014" s="37"/>
      <c r="AT1014" s="37"/>
      <c r="AU1014" s="9"/>
      <c r="AV1014" s="8"/>
      <c r="AW1014" s="8"/>
      <c r="AX1014" s="8"/>
      <c r="AY1014" s="8"/>
      <c r="AZ1014" s="8"/>
      <c r="BA1014" s="8"/>
      <c r="BB1014" s="8"/>
      <c r="BC1014" s="8"/>
    </row>
    <row r="1015" spans="1:55" x14ac:dyDescent="0.25">
      <c r="A1015" s="46">
        <v>62.1</v>
      </c>
      <c r="B1015" s="48" t="b">
        <v>1</v>
      </c>
      <c r="U1015" s="37"/>
      <c r="V1015" s="37"/>
      <c r="W1015" s="9"/>
      <c r="X1015" s="8"/>
      <c r="Y1015" s="8"/>
      <c r="Z1015" s="8"/>
      <c r="AA1015" s="8"/>
      <c r="AB1015" s="8"/>
      <c r="AC1015" s="8"/>
      <c r="AD1015" s="8"/>
      <c r="AE1015" s="8"/>
      <c r="AG1015" s="37"/>
      <c r="AH1015" s="37"/>
      <c r="AI1015" s="9"/>
      <c r="AJ1015" s="8"/>
      <c r="AK1015" s="8"/>
      <c r="AL1015" s="8"/>
      <c r="AM1015" s="8"/>
      <c r="AN1015" s="8"/>
      <c r="AO1015" s="8"/>
      <c r="AP1015" s="8"/>
      <c r="AQ1015" s="8"/>
      <c r="AS1015" s="37"/>
      <c r="AT1015" s="37"/>
      <c r="AU1015" s="9"/>
      <c r="AV1015" s="8"/>
      <c r="AW1015" s="8"/>
      <c r="AX1015" s="8"/>
      <c r="AY1015" s="8"/>
      <c r="AZ1015" s="8"/>
      <c r="BA1015" s="8"/>
      <c r="BB1015" s="8"/>
      <c r="BC1015" s="8"/>
    </row>
    <row r="1016" spans="1:55" x14ac:dyDescent="0.25">
      <c r="A1016" s="46">
        <v>61.9</v>
      </c>
      <c r="B1016" s="48" t="b">
        <v>1</v>
      </c>
      <c r="U1016" s="37"/>
      <c r="V1016" s="37"/>
      <c r="W1016" s="9"/>
      <c r="X1016" s="8"/>
      <c r="Y1016" s="8"/>
      <c r="Z1016" s="8"/>
      <c r="AA1016" s="8"/>
      <c r="AB1016" s="8"/>
      <c r="AC1016" s="8"/>
      <c r="AD1016" s="8"/>
      <c r="AE1016" s="8"/>
      <c r="AG1016" s="37"/>
      <c r="AH1016" s="37"/>
      <c r="AI1016" s="9"/>
      <c r="AJ1016" s="8"/>
      <c r="AK1016" s="8"/>
      <c r="AL1016" s="8"/>
      <c r="AM1016" s="8"/>
      <c r="AN1016" s="8"/>
      <c r="AO1016" s="8"/>
      <c r="AP1016" s="8"/>
      <c r="AQ1016" s="8"/>
      <c r="AS1016" s="37"/>
      <c r="AT1016" s="37"/>
      <c r="AU1016" s="9"/>
      <c r="AV1016" s="8"/>
      <c r="AW1016" s="8"/>
      <c r="AX1016" s="8"/>
      <c r="AY1016" s="8"/>
      <c r="AZ1016" s="8"/>
      <c r="BA1016" s="8"/>
      <c r="BB1016" s="8"/>
      <c r="BC1016" s="8"/>
    </row>
    <row r="1017" spans="1:55" x14ac:dyDescent="0.25">
      <c r="A1017" s="46">
        <v>61.6</v>
      </c>
      <c r="B1017" s="48" t="b">
        <v>1</v>
      </c>
      <c r="U1017" s="37"/>
      <c r="V1017" s="37"/>
      <c r="W1017" s="9"/>
      <c r="X1017" s="8"/>
      <c r="Y1017" s="8"/>
      <c r="Z1017" s="8"/>
      <c r="AA1017" s="8"/>
      <c r="AB1017" s="8"/>
      <c r="AC1017" s="8"/>
      <c r="AD1017" s="8"/>
      <c r="AE1017" s="8"/>
      <c r="AG1017" s="37"/>
      <c r="AH1017" s="37"/>
      <c r="AI1017" s="9"/>
      <c r="AJ1017" s="8"/>
      <c r="AK1017" s="8"/>
      <c r="AL1017" s="8"/>
      <c r="AM1017" s="8"/>
      <c r="AN1017" s="8"/>
      <c r="AO1017" s="8"/>
      <c r="AP1017" s="8"/>
      <c r="AQ1017" s="8"/>
      <c r="AS1017" s="37"/>
      <c r="AT1017" s="37"/>
      <c r="AU1017" s="9"/>
      <c r="AV1017" s="8"/>
      <c r="AW1017" s="8"/>
      <c r="AX1017" s="8"/>
      <c r="AY1017" s="8"/>
      <c r="AZ1017" s="8"/>
      <c r="BA1017" s="8"/>
      <c r="BB1017" s="8"/>
      <c r="BC1017" s="8"/>
    </row>
    <row r="1018" spans="1:55" x14ac:dyDescent="0.25">
      <c r="A1018" s="46">
        <v>61.2</v>
      </c>
      <c r="B1018" s="48" t="b">
        <v>1</v>
      </c>
      <c r="U1018" s="37"/>
      <c r="V1018" s="37"/>
      <c r="W1018" s="9"/>
      <c r="X1018" s="8"/>
      <c r="Y1018" s="8"/>
      <c r="Z1018" s="8"/>
      <c r="AA1018" s="8"/>
      <c r="AB1018" s="8"/>
      <c r="AC1018" s="8"/>
      <c r="AD1018" s="8"/>
      <c r="AE1018" s="8"/>
      <c r="AG1018" s="37"/>
      <c r="AH1018" s="37"/>
      <c r="AI1018" s="9"/>
      <c r="AJ1018" s="8"/>
      <c r="AK1018" s="8"/>
      <c r="AL1018" s="8"/>
      <c r="AM1018" s="8"/>
      <c r="AN1018" s="8"/>
      <c r="AO1018" s="8"/>
      <c r="AP1018" s="8"/>
      <c r="AQ1018" s="8"/>
      <c r="AS1018" s="37"/>
      <c r="AT1018" s="37"/>
      <c r="AU1018" s="9"/>
      <c r="AV1018" s="8"/>
      <c r="AW1018" s="8"/>
      <c r="AX1018" s="8"/>
      <c r="AY1018" s="8"/>
      <c r="AZ1018" s="8"/>
      <c r="BA1018" s="8"/>
      <c r="BB1018" s="8"/>
      <c r="BC1018" s="8"/>
    </row>
    <row r="1019" spans="1:55" x14ac:dyDescent="0.25">
      <c r="A1019" s="46">
        <v>69</v>
      </c>
      <c r="B1019" s="48" t="b">
        <v>1</v>
      </c>
      <c r="U1019" s="37"/>
      <c r="V1019" s="37"/>
      <c r="W1019" s="9"/>
      <c r="X1019" s="8"/>
      <c r="Y1019" s="8"/>
      <c r="Z1019" s="8"/>
      <c r="AA1019" s="8"/>
      <c r="AB1019" s="8"/>
      <c r="AC1019" s="8"/>
      <c r="AD1019" s="8"/>
      <c r="AE1019" s="8"/>
      <c r="AG1019" s="37"/>
      <c r="AH1019" s="37"/>
      <c r="AI1019" s="9"/>
      <c r="AJ1019" s="8"/>
      <c r="AK1019" s="8"/>
      <c r="AL1019" s="8"/>
      <c r="AM1019" s="8"/>
      <c r="AN1019" s="8"/>
      <c r="AO1019" s="8"/>
      <c r="AP1019" s="8"/>
      <c r="AQ1019" s="8"/>
      <c r="AS1019" s="37"/>
      <c r="AT1019" s="37"/>
      <c r="AU1019" s="9"/>
      <c r="AV1019" s="8"/>
      <c r="AW1019" s="8"/>
      <c r="AX1019" s="8"/>
      <c r="AY1019" s="8"/>
      <c r="AZ1019" s="8"/>
      <c r="BA1019" s="8"/>
      <c r="BB1019" s="8"/>
      <c r="BC1019" s="8"/>
    </row>
    <row r="1020" spans="1:55" x14ac:dyDescent="0.25">
      <c r="A1020" s="46">
        <v>66</v>
      </c>
      <c r="B1020" s="48" t="b">
        <v>1</v>
      </c>
      <c r="U1020" s="37"/>
      <c r="V1020" s="37"/>
      <c r="W1020" s="9"/>
      <c r="X1020" s="8"/>
      <c r="Y1020" s="8"/>
      <c r="Z1020" s="8"/>
      <c r="AA1020" s="8"/>
      <c r="AB1020" s="8"/>
      <c r="AC1020" s="8"/>
      <c r="AD1020" s="8"/>
      <c r="AE1020" s="8"/>
      <c r="AG1020" s="37"/>
      <c r="AH1020" s="37"/>
      <c r="AI1020" s="9"/>
      <c r="AJ1020" s="8"/>
      <c r="AK1020" s="8"/>
      <c r="AL1020" s="8"/>
      <c r="AM1020" s="8"/>
      <c r="AN1020" s="8"/>
      <c r="AO1020" s="8"/>
      <c r="AP1020" s="8"/>
      <c r="AQ1020" s="8"/>
      <c r="AS1020" s="37"/>
      <c r="AT1020" s="37"/>
      <c r="AU1020" s="9"/>
      <c r="AV1020" s="8"/>
      <c r="AW1020" s="8"/>
      <c r="AX1020" s="8"/>
      <c r="AY1020" s="8"/>
      <c r="AZ1020" s="8"/>
      <c r="BA1020" s="8"/>
      <c r="BB1020" s="8"/>
      <c r="BC1020" s="8"/>
    </row>
    <row r="1021" spans="1:55" x14ac:dyDescent="0.25">
      <c r="A1021" s="46">
        <v>63</v>
      </c>
      <c r="B1021" s="48" t="b">
        <v>1</v>
      </c>
      <c r="U1021" s="37"/>
      <c r="V1021" s="37"/>
      <c r="W1021" s="9"/>
      <c r="X1021" s="8"/>
      <c r="Y1021" s="8"/>
      <c r="Z1021" s="8"/>
      <c r="AA1021" s="8"/>
      <c r="AB1021" s="8"/>
      <c r="AC1021" s="8"/>
      <c r="AD1021" s="8"/>
      <c r="AE1021" s="8"/>
      <c r="AG1021" s="37"/>
      <c r="AH1021" s="37"/>
      <c r="AI1021" s="9"/>
      <c r="AJ1021" s="8"/>
      <c r="AK1021" s="8"/>
      <c r="AL1021" s="8"/>
      <c r="AM1021" s="8"/>
      <c r="AN1021" s="8"/>
      <c r="AO1021" s="8"/>
      <c r="AP1021" s="8"/>
      <c r="AQ1021" s="8"/>
      <c r="AS1021" s="37"/>
      <c r="AT1021" s="37"/>
      <c r="AU1021" s="9"/>
      <c r="AV1021" s="8"/>
      <c r="AW1021" s="8"/>
      <c r="AX1021" s="8"/>
      <c r="AY1021" s="8"/>
      <c r="AZ1021" s="8"/>
      <c r="BA1021" s="8"/>
      <c r="BB1021" s="8"/>
      <c r="BC1021" s="8"/>
    </row>
    <row r="1022" spans="1:55" x14ac:dyDescent="0.25">
      <c r="A1022" s="46">
        <v>59.9</v>
      </c>
      <c r="B1022" s="48" t="b">
        <v>1</v>
      </c>
      <c r="U1022" s="37"/>
      <c r="V1022" s="37"/>
      <c r="W1022" s="9"/>
      <c r="X1022" s="8"/>
      <c r="Y1022" s="8"/>
      <c r="Z1022" s="8"/>
      <c r="AA1022" s="8"/>
      <c r="AB1022" s="8"/>
      <c r="AC1022" s="8"/>
      <c r="AD1022" s="8"/>
      <c r="AE1022" s="8"/>
      <c r="AG1022" s="37"/>
      <c r="AH1022" s="37"/>
      <c r="AI1022" s="9"/>
      <c r="AJ1022" s="8"/>
      <c r="AK1022" s="8"/>
      <c r="AL1022" s="8"/>
      <c r="AM1022" s="8"/>
      <c r="AN1022" s="8"/>
      <c r="AO1022" s="8"/>
      <c r="AP1022" s="8"/>
      <c r="AQ1022" s="8"/>
      <c r="AS1022" s="37"/>
      <c r="AT1022" s="37"/>
      <c r="AU1022" s="9"/>
      <c r="AV1022" s="8"/>
      <c r="AW1022" s="8"/>
      <c r="AX1022" s="8"/>
      <c r="AY1022" s="8"/>
      <c r="AZ1022" s="8"/>
      <c r="BA1022" s="8"/>
      <c r="BB1022" s="8"/>
      <c r="BC1022" s="8"/>
    </row>
    <row r="1023" spans="1:55" x14ac:dyDescent="0.25">
      <c r="A1023" s="46">
        <v>59.4</v>
      </c>
      <c r="B1023" s="48" t="b">
        <v>1</v>
      </c>
      <c r="U1023" s="37"/>
      <c r="V1023" s="37"/>
      <c r="W1023" s="9"/>
      <c r="X1023" s="8"/>
      <c r="Y1023" s="8"/>
      <c r="Z1023" s="8"/>
      <c r="AA1023" s="8"/>
      <c r="AB1023" s="8"/>
      <c r="AC1023" s="8"/>
      <c r="AD1023" s="8"/>
      <c r="AE1023" s="8"/>
      <c r="AG1023" s="37"/>
      <c r="AH1023" s="37"/>
      <c r="AI1023" s="9"/>
      <c r="AJ1023" s="8"/>
      <c r="AK1023" s="8"/>
      <c r="AL1023" s="8"/>
      <c r="AM1023" s="8"/>
      <c r="AN1023" s="8"/>
      <c r="AO1023" s="8"/>
      <c r="AP1023" s="8"/>
      <c r="AQ1023" s="8"/>
      <c r="AS1023" s="37"/>
      <c r="AT1023" s="37"/>
      <c r="AU1023" s="9"/>
      <c r="AV1023" s="8"/>
      <c r="AW1023" s="8"/>
      <c r="AX1023" s="8"/>
      <c r="AY1023" s="8"/>
      <c r="AZ1023" s="8"/>
      <c r="BA1023" s="8"/>
      <c r="BB1023" s="8"/>
      <c r="BC1023" s="8"/>
    </row>
    <row r="1024" spans="1:55" x14ac:dyDescent="0.25">
      <c r="A1024" s="46">
        <v>58.9</v>
      </c>
      <c r="B1024" s="48" t="b">
        <v>1</v>
      </c>
      <c r="U1024" s="37"/>
      <c r="V1024" s="37"/>
      <c r="W1024" s="9"/>
      <c r="X1024" s="8"/>
      <c r="Y1024" s="8"/>
      <c r="Z1024" s="8"/>
      <c r="AA1024" s="8"/>
      <c r="AB1024" s="8"/>
      <c r="AC1024" s="8"/>
      <c r="AD1024" s="8"/>
      <c r="AE1024" s="8"/>
      <c r="AG1024" s="37"/>
      <c r="AH1024" s="37"/>
      <c r="AI1024" s="9"/>
      <c r="AJ1024" s="8"/>
      <c r="AK1024" s="8"/>
      <c r="AL1024" s="8"/>
      <c r="AM1024" s="8"/>
      <c r="AN1024" s="8"/>
      <c r="AO1024" s="8"/>
      <c r="AP1024" s="8"/>
      <c r="AQ1024" s="8"/>
      <c r="AS1024" s="37"/>
      <c r="AT1024" s="37"/>
      <c r="AU1024" s="9"/>
      <c r="AV1024" s="8"/>
      <c r="AW1024" s="8"/>
      <c r="AX1024" s="8"/>
      <c r="AY1024" s="8"/>
      <c r="AZ1024" s="8"/>
      <c r="BA1024" s="8"/>
      <c r="BB1024" s="8"/>
      <c r="BC1024" s="8"/>
    </row>
    <row r="1025" spans="1:55" x14ac:dyDescent="0.25">
      <c r="A1025" s="46">
        <v>58.3</v>
      </c>
      <c r="B1025" s="48" t="b">
        <v>1</v>
      </c>
      <c r="U1025" s="37"/>
      <c r="V1025" s="37"/>
      <c r="W1025" s="9"/>
      <c r="X1025" s="8"/>
      <c r="Y1025" s="8"/>
      <c r="Z1025" s="8"/>
      <c r="AA1025" s="8"/>
      <c r="AB1025" s="8"/>
      <c r="AC1025" s="8"/>
      <c r="AD1025" s="8"/>
      <c r="AE1025" s="8"/>
      <c r="AG1025" s="37"/>
      <c r="AH1025" s="37"/>
      <c r="AI1025" s="9"/>
      <c r="AJ1025" s="8"/>
      <c r="AK1025" s="8"/>
      <c r="AL1025" s="8"/>
      <c r="AM1025" s="8"/>
      <c r="AN1025" s="8"/>
      <c r="AO1025" s="8"/>
      <c r="AP1025" s="8"/>
      <c r="AQ1025" s="8"/>
      <c r="AS1025" s="37"/>
      <c r="AT1025" s="37"/>
      <c r="AU1025" s="9"/>
      <c r="AV1025" s="8"/>
      <c r="AW1025" s="8"/>
      <c r="AX1025" s="8"/>
      <c r="AY1025" s="8"/>
      <c r="AZ1025" s="8"/>
      <c r="BA1025" s="8"/>
      <c r="BB1025" s="8"/>
      <c r="BC1025" s="8"/>
    </row>
    <row r="1026" spans="1:55" x14ac:dyDescent="0.25">
      <c r="A1026" s="46">
        <v>57.9</v>
      </c>
      <c r="B1026" s="48" t="b">
        <v>1</v>
      </c>
      <c r="U1026" s="37"/>
      <c r="V1026" s="37"/>
      <c r="W1026" s="9"/>
      <c r="X1026" s="8"/>
      <c r="Y1026" s="8"/>
      <c r="Z1026" s="8"/>
      <c r="AA1026" s="8"/>
      <c r="AB1026" s="8"/>
      <c r="AC1026" s="8"/>
      <c r="AD1026" s="8"/>
      <c r="AE1026" s="8"/>
      <c r="AG1026" s="37"/>
      <c r="AH1026" s="37"/>
      <c r="AI1026" s="9"/>
      <c r="AJ1026" s="8"/>
      <c r="AK1026" s="8"/>
      <c r="AL1026" s="8"/>
      <c r="AM1026" s="8"/>
      <c r="AN1026" s="8"/>
      <c r="AO1026" s="8"/>
      <c r="AP1026" s="8"/>
      <c r="AQ1026" s="8"/>
      <c r="AS1026" s="37"/>
      <c r="AT1026" s="37"/>
      <c r="AU1026" s="9"/>
      <c r="AV1026" s="8"/>
      <c r="AW1026" s="8"/>
      <c r="AX1026" s="8"/>
      <c r="AY1026" s="8"/>
      <c r="AZ1026" s="8"/>
      <c r="BA1026" s="8"/>
      <c r="BB1026" s="8"/>
      <c r="BC1026" s="8"/>
    </row>
    <row r="1027" spans="1:55" x14ac:dyDescent="0.25">
      <c r="A1027" s="46">
        <v>57.6</v>
      </c>
      <c r="B1027" s="48" t="b">
        <v>1</v>
      </c>
      <c r="U1027" s="37"/>
      <c r="V1027" s="37"/>
      <c r="W1027" s="9"/>
      <c r="X1027" s="8"/>
      <c r="Y1027" s="8"/>
      <c r="Z1027" s="8"/>
      <c r="AA1027" s="8"/>
      <c r="AB1027" s="8"/>
      <c r="AC1027" s="8"/>
      <c r="AD1027" s="8"/>
      <c r="AE1027" s="8"/>
      <c r="AG1027" s="37"/>
      <c r="AH1027" s="37"/>
      <c r="AI1027" s="9"/>
      <c r="AJ1027" s="8"/>
      <c r="AK1027" s="8"/>
      <c r="AL1027" s="8"/>
      <c r="AM1027" s="8"/>
      <c r="AN1027" s="8"/>
      <c r="AO1027" s="8"/>
      <c r="AP1027" s="8"/>
      <c r="AQ1027" s="8"/>
      <c r="AS1027" s="37"/>
      <c r="AT1027" s="37"/>
      <c r="AU1027" s="9"/>
      <c r="AV1027" s="8"/>
      <c r="AW1027" s="8"/>
      <c r="AX1027" s="8"/>
      <c r="AY1027" s="8"/>
      <c r="AZ1027" s="8"/>
      <c r="BA1027" s="8"/>
      <c r="BB1027" s="8"/>
      <c r="BC1027" s="8"/>
    </row>
    <row r="1028" spans="1:55" x14ac:dyDescent="0.25">
      <c r="A1028" s="46">
        <v>57.4</v>
      </c>
      <c r="B1028" s="48" t="b">
        <v>1</v>
      </c>
      <c r="U1028" s="37"/>
      <c r="V1028" s="37"/>
      <c r="W1028" s="9"/>
      <c r="X1028" s="8"/>
      <c r="Y1028" s="8"/>
      <c r="Z1028" s="8"/>
      <c r="AA1028" s="8"/>
      <c r="AB1028" s="8"/>
      <c r="AC1028" s="8"/>
      <c r="AD1028" s="8"/>
      <c r="AE1028" s="8"/>
      <c r="AG1028" s="37"/>
      <c r="AH1028" s="37"/>
      <c r="AI1028" s="9"/>
      <c r="AJ1028" s="8"/>
      <c r="AK1028" s="8"/>
      <c r="AL1028" s="8"/>
      <c r="AM1028" s="8"/>
      <c r="AN1028" s="8"/>
      <c r="AO1028" s="8"/>
      <c r="AP1028" s="8"/>
      <c r="AQ1028" s="8"/>
      <c r="AS1028" s="37"/>
      <c r="AT1028" s="37"/>
      <c r="AU1028" s="9"/>
      <c r="AV1028" s="8"/>
      <c r="AW1028" s="8"/>
      <c r="AX1028" s="8"/>
      <c r="AY1028" s="8"/>
      <c r="AZ1028" s="8"/>
      <c r="BA1028" s="8"/>
      <c r="BB1028" s="8"/>
      <c r="BC1028" s="8"/>
    </row>
    <row r="1029" spans="1:55" x14ac:dyDescent="0.25">
      <c r="A1029" s="46">
        <v>57.2</v>
      </c>
      <c r="B1029" s="48" t="b">
        <v>1</v>
      </c>
      <c r="U1029" s="37"/>
      <c r="V1029" s="37"/>
      <c r="W1029" s="9"/>
      <c r="X1029" s="8"/>
      <c r="Y1029" s="8"/>
      <c r="Z1029" s="8"/>
      <c r="AA1029" s="8"/>
      <c r="AB1029" s="8"/>
      <c r="AC1029" s="8"/>
      <c r="AD1029" s="8"/>
      <c r="AE1029" s="8"/>
      <c r="AG1029" s="37"/>
      <c r="AH1029" s="37"/>
      <c r="AI1029" s="9"/>
      <c r="AJ1029" s="8"/>
      <c r="AK1029" s="8"/>
      <c r="AL1029" s="8"/>
      <c r="AM1029" s="8"/>
      <c r="AN1029" s="8"/>
      <c r="AO1029" s="8"/>
      <c r="AP1029" s="8"/>
      <c r="AQ1029" s="8"/>
      <c r="AS1029" s="37"/>
      <c r="AT1029" s="37"/>
      <c r="AU1029" s="9"/>
      <c r="AV1029" s="8"/>
      <c r="AW1029" s="8"/>
      <c r="AX1029" s="8"/>
      <c r="AY1029" s="8"/>
      <c r="AZ1029" s="8"/>
      <c r="BA1029" s="8"/>
      <c r="BB1029" s="8"/>
      <c r="BC1029" s="8"/>
    </row>
    <row r="1030" spans="1:55" x14ac:dyDescent="0.25">
      <c r="A1030" s="46">
        <v>81</v>
      </c>
      <c r="B1030" s="48" t="b">
        <v>1</v>
      </c>
      <c r="U1030" s="37"/>
      <c r="V1030" s="37"/>
      <c r="W1030" s="9"/>
      <c r="X1030" s="8"/>
      <c r="Y1030" s="8"/>
      <c r="Z1030" s="8"/>
      <c r="AA1030" s="8"/>
      <c r="AB1030" s="8"/>
      <c r="AC1030" s="8"/>
      <c r="AD1030" s="8"/>
      <c r="AE1030" s="8"/>
      <c r="AG1030" s="37"/>
      <c r="AH1030" s="37"/>
      <c r="AI1030" s="9"/>
      <c r="AJ1030" s="8"/>
      <c r="AK1030" s="8"/>
      <c r="AL1030" s="8"/>
      <c r="AM1030" s="8"/>
      <c r="AN1030" s="8"/>
      <c r="AO1030" s="8"/>
      <c r="AP1030" s="8"/>
      <c r="AQ1030" s="8"/>
      <c r="AS1030" s="37"/>
      <c r="AT1030" s="37"/>
      <c r="AU1030" s="9"/>
      <c r="AV1030" s="8"/>
      <c r="AW1030" s="8"/>
      <c r="AX1030" s="8"/>
      <c r="AY1030" s="8"/>
      <c r="AZ1030" s="8"/>
      <c r="BA1030" s="8"/>
      <c r="BB1030" s="8"/>
      <c r="BC1030" s="8"/>
    </row>
    <row r="1031" spans="1:55" x14ac:dyDescent="0.25">
      <c r="A1031" s="46">
        <v>88</v>
      </c>
      <c r="B1031" s="48" t="b">
        <v>1</v>
      </c>
      <c r="U1031" s="37"/>
      <c r="V1031" s="37"/>
      <c r="W1031" s="9"/>
      <c r="X1031" s="8"/>
      <c r="Y1031" s="8"/>
      <c r="Z1031" s="8"/>
      <c r="AA1031" s="8"/>
      <c r="AB1031" s="8"/>
      <c r="AC1031" s="8"/>
      <c r="AD1031" s="8"/>
      <c r="AE1031" s="8"/>
      <c r="AG1031" s="37"/>
      <c r="AH1031" s="37"/>
      <c r="AI1031" s="9"/>
      <c r="AJ1031" s="8"/>
      <c r="AK1031" s="8"/>
      <c r="AL1031" s="8"/>
      <c r="AM1031" s="8"/>
      <c r="AN1031" s="8"/>
      <c r="AO1031" s="8"/>
      <c r="AP1031" s="8"/>
      <c r="AQ1031" s="8"/>
      <c r="AS1031" s="37"/>
      <c r="AT1031" s="37"/>
      <c r="AU1031" s="9"/>
      <c r="AV1031" s="8"/>
      <c r="AW1031" s="8"/>
      <c r="AX1031" s="8"/>
      <c r="AY1031" s="8"/>
      <c r="AZ1031" s="8"/>
      <c r="BA1031" s="8"/>
      <c r="BB1031" s="8"/>
      <c r="BC1031" s="8"/>
    </row>
    <row r="1032" spans="1:55" x14ac:dyDescent="0.25">
      <c r="A1032" s="46">
        <v>86</v>
      </c>
      <c r="B1032" s="48" t="b">
        <v>1</v>
      </c>
      <c r="U1032" s="37"/>
      <c r="V1032" s="37"/>
      <c r="W1032" s="9"/>
      <c r="X1032" s="8"/>
      <c r="Y1032" s="8"/>
      <c r="Z1032" s="8"/>
      <c r="AA1032" s="8"/>
      <c r="AB1032" s="8"/>
      <c r="AC1032" s="8"/>
      <c r="AD1032" s="8"/>
      <c r="AE1032" s="8"/>
      <c r="AG1032" s="37"/>
      <c r="AH1032" s="37"/>
      <c r="AI1032" s="9"/>
      <c r="AJ1032" s="8"/>
      <c r="AK1032" s="8"/>
      <c r="AL1032" s="8"/>
      <c r="AM1032" s="8"/>
      <c r="AN1032" s="8"/>
      <c r="AO1032" s="8"/>
      <c r="AP1032" s="8"/>
      <c r="AQ1032" s="8"/>
      <c r="AS1032" s="37"/>
      <c r="AT1032" s="37"/>
      <c r="AU1032" s="9"/>
      <c r="AV1032" s="8"/>
      <c r="AW1032" s="8"/>
      <c r="AX1032" s="8"/>
      <c r="AY1032" s="8"/>
      <c r="AZ1032" s="8"/>
      <c r="BA1032" s="8"/>
      <c r="BB1032" s="8"/>
      <c r="BC1032" s="8"/>
    </row>
    <row r="1033" spans="1:55" x14ac:dyDescent="0.25">
      <c r="A1033" s="46">
        <v>84</v>
      </c>
      <c r="B1033" s="48" t="b">
        <v>1</v>
      </c>
      <c r="U1033" s="37"/>
      <c r="V1033" s="37"/>
      <c r="W1033" s="9"/>
      <c r="X1033" s="8"/>
      <c r="Y1033" s="8"/>
      <c r="Z1033" s="8"/>
      <c r="AA1033" s="8"/>
      <c r="AB1033" s="8"/>
      <c r="AC1033" s="8"/>
      <c r="AD1033" s="8"/>
      <c r="AE1033" s="8"/>
      <c r="AG1033" s="37"/>
      <c r="AH1033" s="37"/>
      <c r="AI1033" s="9"/>
      <c r="AJ1033" s="8"/>
      <c r="AK1033" s="8"/>
      <c r="AL1033" s="8"/>
      <c r="AM1033" s="8"/>
      <c r="AN1033" s="8"/>
      <c r="AO1033" s="8"/>
      <c r="AP1033" s="8"/>
      <c r="AQ1033" s="8"/>
      <c r="AS1033" s="37"/>
      <c r="AT1033" s="37"/>
      <c r="AU1033" s="9"/>
      <c r="AV1033" s="8"/>
      <c r="AW1033" s="8"/>
      <c r="AX1033" s="8"/>
      <c r="AY1033" s="8"/>
      <c r="AZ1033" s="8"/>
      <c r="BA1033" s="8"/>
      <c r="BB1033" s="8"/>
      <c r="BC1033" s="8"/>
    </row>
    <row r="1034" spans="1:55" x14ac:dyDescent="0.25">
      <c r="A1034" s="46">
        <v>85</v>
      </c>
      <c r="B1034" s="48" t="b">
        <v>1</v>
      </c>
      <c r="U1034" s="37"/>
      <c r="V1034" s="37"/>
      <c r="W1034" s="9"/>
      <c r="X1034" s="8"/>
      <c r="Y1034" s="8"/>
      <c r="Z1034" s="8"/>
      <c r="AA1034" s="8"/>
      <c r="AB1034" s="8"/>
      <c r="AC1034" s="8"/>
      <c r="AD1034" s="8"/>
      <c r="AE1034" s="8"/>
      <c r="AG1034" s="37"/>
      <c r="AH1034" s="37"/>
      <c r="AI1034" s="9"/>
      <c r="AJ1034" s="8"/>
      <c r="AK1034" s="8"/>
      <c r="AL1034" s="8"/>
      <c r="AM1034" s="8"/>
      <c r="AN1034" s="8"/>
      <c r="AO1034" s="8"/>
      <c r="AP1034" s="8"/>
      <c r="AQ1034" s="8"/>
      <c r="AS1034" s="37"/>
      <c r="AT1034" s="37"/>
      <c r="AU1034" s="9"/>
      <c r="AV1034" s="8"/>
      <c r="AW1034" s="8"/>
      <c r="AX1034" s="8"/>
      <c r="AY1034" s="8"/>
      <c r="AZ1034" s="8"/>
      <c r="BA1034" s="8"/>
      <c r="BB1034" s="8"/>
      <c r="BC1034" s="8"/>
    </row>
    <row r="1035" spans="1:55" x14ac:dyDescent="0.25">
      <c r="A1035" s="46">
        <v>83</v>
      </c>
      <c r="B1035" s="48" t="b">
        <v>1</v>
      </c>
      <c r="U1035" s="37"/>
      <c r="V1035" s="37"/>
      <c r="W1035" s="9"/>
      <c r="X1035" s="8"/>
      <c r="Y1035" s="8"/>
      <c r="Z1035" s="8"/>
      <c r="AA1035" s="8"/>
      <c r="AB1035" s="8"/>
      <c r="AC1035" s="8"/>
      <c r="AD1035" s="8"/>
      <c r="AE1035" s="8"/>
      <c r="AG1035" s="37"/>
      <c r="AH1035" s="37"/>
      <c r="AI1035" s="9"/>
      <c r="AJ1035" s="8"/>
      <c r="AK1035" s="8"/>
      <c r="AL1035" s="8"/>
      <c r="AM1035" s="8"/>
      <c r="AN1035" s="8"/>
      <c r="AO1035" s="8"/>
      <c r="AP1035" s="8"/>
      <c r="AQ1035" s="8"/>
      <c r="AS1035" s="37"/>
      <c r="AT1035" s="37"/>
      <c r="AU1035" s="9"/>
      <c r="AV1035" s="8"/>
      <c r="AW1035" s="8"/>
      <c r="AX1035" s="8"/>
      <c r="AY1035" s="8"/>
      <c r="AZ1035" s="8"/>
      <c r="BA1035" s="8"/>
      <c r="BB1035" s="8"/>
      <c r="BC1035" s="8"/>
    </row>
    <row r="1036" spans="1:55" x14ac:dyDescent="0.25">
      <c r="A1036" s="46">
        <v>80</v>
      </c>
      <c r="B1036" s="48" t="b">
        <v>1</v>
      </c>
      <c r="U1036" s="37"/>
      <c r="V1036" s="37"/>
      <c r="W1036" s="9"/>
      <c r="X1036" s="8"/>
      <c r="Y1036" s="8"/>
      <c r="Z1036" s="8"/>
      <c r="AA1036" s="8"/>
      <c r="AB1036" s="8"/>
      <c r="AC1036" s="8"/>
      <c r="AD1036" s="8"/>
      <c r="AE1036" s="8"/>
      <c r="AG1036" s="37"/>
      <c r="AH1036" s="37"/>
      <c r="AI1036" s="9"/>
      <c r="AJ1036" s="8"/>
      <c r="AK1036" s="8"/>
      <c r="AL1036" s="8"/>
      <c r="AM1036" s="8"/>
      <c r="AN1036" s="8"/>
      <c r="AO1036" s="8"/>
      <c r="AP1036" s="8"/>
      <c r="AQ1036" s="8"/>
      <c r="AS1036" s="37"/>
      <c r="AT1036" s="37"/>
      <c r="AU1036" s="9"/>
      <c r="AV1036" s="8"/>
      <c r="AW1036" s="8"/>
      <c r="AX1036" s="8"/>
      <c r="AY1036" s="8"/>
      <c r="AZ1036" s="8"/>
      <c r="BA1036" s="8"/>
      <c r="BB1036" s="8"/>
      <c r="BC1036" s="8"/>
    </row>
    <row r="1037" spans="1:55" x14ac:dyDescent="0.25">
      <c r="A1037" s="46">
        <v>79.900000000000006</v>
      </c>
      <c r="B1037" s="48" t="b">
        <v>1</v>
      </c>
      <c r="U1037" s="37"/>
      <c r="V1037" s="37"/>
      <c r="W1037" s="9"/>
      <c r="X1037" s="8"/>
      <c r="Y1037" s="8"/>
      <c r="Z1037" s="8"/>
      <c r="AA1037" s="8"/>
      <c r="AB1037" s="8"/>
      <c r="AC1037" s="8"/>
      <c r="AD1037" s="8"/>
      <c r="AE1037" s="8"/>
      <c r="AG1037" s="37"/>
      <c r="AH1037" s="37"/>
      <c r="AI1037" s="9"/>
      <c r="AJ1037" s="8"/>
      <c r="AK1037" s="8"/>
      <c r="AL1037" s="8"/>
      <c r="AM1037" s="8"/>
      <c r="AN1037" s="8"/>
      <c r="AO1037" s="8"/>
      <c r="AP1037" s="8"/>
      <c r="AQ1037" s="8"/>
      <c r="AS1037" s="37"/>
      <c r="AT1037" s="37"/>
      <c r="AU1037" s="9"/>
      <c r="AV1037" s="8"/>
      <c r="AW1037" s="8"/>
      <c r="AX1037" s="8"/>
      <c r="AY1037" s="8"/>
      <c r="AZ1037" s="8"/>
      <c r="BA1037" s="8"/>
      <c r="BB1037" s="8"/>
      <c r="BC1037" s="8"/>
    </row>
    <row r="1038" spans="1:55" x14ac:dyDescent="0.25">
      <c r="A1038" s="46">
        <v>79.400000000000006</v>
      </c>
      <c r="B1038" s="48" t="b">
        <v>1</v>
      </c>
      <c r="U1038" s="37"/>
      <c r="V1038" s="37"/>
      <c r="W1038" s="9"/>
      <c r="X1038" s="8"/>
      <c r="Y1038" s="8"/>
      <c r="Z1038" s="8"/>
      <c r="AA1038" s="8"/>
      <c r="AB1038" s="8"/>
      <c r="AC1038" s="8"/>
      <c r="AD1038" s="8"/>
      <c r="AE1038" s="8"/>
      <c r="AG1038" s="37"/>
      <c r="AH1038" s="37"/>
      <c r="AI1038" s="9"/>
      <c r="AJ1038" s="8"/>
      <c r="AK1038" s="8"/>
      <c r="AL1038" s="8"/>
      <c r="AM1038" s="8"/>
      <c r="AN1038" s="8"/>
      <c r="AO1038" s="8"/>
      <c r="AP1038" s="8"/>
      <c r="AQ1038" s="8"/>
      <c r="AS1038" s="37"/>
      <c r="AT1038" s="37"/>
      <c r="AU1038" s="9"/>
      <c r="AV1038" s="8"/>
      <c r="AW1038" s="8"/>
      <c r="AX1038" s="8"/>
      <c r="AY1038" s="8"/>
      <c r="AZ1038" s="8"/>
      <c r="BA1038" s="8"/>
      <c r="BB1038" s="8"/>
      <c r="BC1038" s="8"/>
    </row>
    <row r="1039" spans="1:55" x14ac:dyDescent="0.25">
      <c r="A1039" s="46">
        <v>79.7</v>
      </c>
      <c r="B1039" s="48" t="b">
        <v>1</v>
      </c>
      <c r="U1039" s="37"/>
      <c r="V1039" s="37"/>
      <c r="W1039" s="9"/>
      <c r="X1039" s="8"/>
      <c r="Y1039" s="8"/>
      <c r="Z1039" s="8"/>
      <c r="AA1039" s="8"/>
      <c r="AB1039" s="8"/>
      <c r="AC1039" s="8"/>
      <c r="AD1039" s="8"/>
      <c r="AE1039" s="8"/>
      <c r="AG1039" s="37"/>
      <c r="AH1039" s="37"/>
      <c r="AI1039" s="9"/>
      <c r="AJ1039" s="8"/>
      <c r="AK1039" s="8"/>
      <c r="AL1039" s="8"/>
      <c r="AM1039" s="8"/>
      <c r="AN1039" s="8"/>
      <c r="AO1039" s="8"/>
      <c r="AP1039" s="8"/>
      <c r="AQ1039" s="8"/>
      <c r="AS1039" s="37"/>
      <c r="AT1039" s="37"/>
      <c r="AU1039" s="9"/>
      <c r="AV1039" s="8"/>
      <c r="AW1039" s="8"/>
      <c r="AX1039" s="8"/>
      <c r="AY1039" s="8"/>
      <c r="AZ1039" s="8"/>
      <c r="BA1039" s="8"/>
      <c r="BB1039" s="8"/>
      <c r="BC1039" s="8"/>
    </row>
    <row r="1040" spans="1:55" x14ac:dyDescent="0.25">
      <c r="A1040" s="46">
        <v>79.3</v>
      </c>
      <c r="B1040" s="48" t="b">
        <v>1</v>
      </c>
      <c r="U1040" s="37"/>
      <c r="V1040" s="37"/>
      <c r="W1040" s="9"/>
      <c r="X1040" s="8"/>
      <c r="Y1040" s="8"/>
      <c r="Z1040" s="8"/>
      <c r="AA1040" s="8"/>
      <c r="AB1040" s="8"/>
      <c r="AC1040" s="8"/>
      <c r="AD1040" s="8"/>
      <c r="AE1040" s="8"/>
      <c r="AG1040" s="37"/>
      <c r="AH1040" s="37"/>
      <c r="AI1040" s="9"/>
      <c r="AJ1040" s="8"/>
      <c r="AK1040" s="8"/>
      <c r="AL1040" s="8"/>
      <c r="AM1040" s="8"/>
      <c r="AN1040" s="8"/>
      <c r="AO1040" s="8"/>
      <c r="AP1040" s="8"/>
      <c r="AQ1040" s="8"/>
      <c r="AS1040" s="37"/>
      <c r="AT1040" s="37"/>
      <c r="AU1040" s="9"/>
      <c r="AV1040" s="8"/>
      <c r="AW1040" s="8"/>
      <c r="AX1040" s="8"/>
      <c r="AY1040" s="8"/>
      <c r="AZ1040" s="8"/>
      <c r="BA1040" s="8"/>
      <c r="BB1040" s="8"/>
      <c r="BC1040" s="8"/>
    </row>
    <row r="1041" spans="1:55" x14ac:dyDescent="0.25">
      <c r="A1041" s="46">
        <v>79.2</v>
      </c>
      <c r="B1041" s="48" t="b">
        <v>1</v>
      </c>
      <c r="U1041" s="37"/>
      <c r="V1041" s="37"/>
      <c r="W1041" s="9"/>
      <c r="X1041" s="8"/>
      <c r="Y1041" s="8"/>
      <c r="Z1041" s="8"/>
      <c r="AA1041" s="8"/>
      <c r="AB1041" s="8"/>
      <c r="AC1041" s="8"/>
      <c r="AD1041" s="8"/>
      <c r="AE1041" s="8"/>
      <c r="AG1041" s="37"/>
      <c r="AH1041" s="37"/>
      <c r="AI1041" s="9"/>
      <c r="AJ1041" s="8"/>
      <c r="AK1041" s="8"/>
      <c r="AL1041" s="8"/>
      <c r="AM1041" s="8"/>
      <c r="AN1041" s="8"/>
      <c r="AO1041" s="8"/>
      <c r="AP1041" s="8"/>
      <c r="AQ1041" s="8"/>
      <c r="AS1041" s="37"/>
      <c r="AT1041" s="37"/>
      <c r="AU1041" s="9"/>
      <c r="AV1041" s="8"/>
      <c r="AW1041" s="8"/>
      <c r="AX1041" s="8"/>
      <c r="AY1041" s="8"/>
      <c r="AZ1041" s="8"/>
      <c r="BA1041" s="8"/>
      <c r="BB1041" s="8"/>
      <c r="BC1041" s="8"/>
    </row>
    <row r="1042" spans="1:55" x14ac:dyDescent="0.25">
      <c r="A1042" s="46">
        <v>79.099999999999994</v>
      </c>
      <c r="B1042" s="48" t="b">
        <v>1</v>
      </c>
      <c r="U1042" s="37"/>
      <c r="V1042" s="37"/>
      <c r="W1042" s="9"/>
      <c r="X1042" s="8"/>
      <c r="Y1042" s="8"/>
      <c r="Z1042" s="8"/>
      <c r="AA1042" s="8"/>
      <c r="AB1042" s="8"/>
      <c r="AC1042" s="8"/>
      <c r="AD1042" s="8"/>
      <c r="AE1042" s="8"/>
      <c r="AG1042" s="37"/>
      <c r="AH1042" s="37"/>
      <c r="AI1042" s="9"/>
      <c r="AJ1042" s="8"/>
      <c r="AK1042" s="8"/>
      <c r="AL1042" s="8"/>
      <c r="AM1042" s="8"/>
      <c r="AN1042" s="8"/>
      <c r="AO1042" s="8"/>
      <c r="AP1042" s="8"/>
      <c r="AQ1042" s="8"/>
      <c r="AS1042" s="37"/>
      <c r="AT1042" s="37"/>
      <c r="AU1042" s="9"/>
      <c r="AV1042" s="8"/>
      <c r="AW1042" s="8"/>
      <c r="AX1042" s="8"/>
      <c r="AY1042" s="8"/>
      <c r="AZ1042" s="8"/>
      <c r="BA1042" s="8"/>
      <c r="BB1042" s="8"/>
      <c r="BC1042" s="8"/>
    </row>
    <row r="1043" spans="1:55" x14ac:dyDescent="0.25">
      <c r="A1043" s="46">
        <v>79</v>
      </c>
      <c r="B1043" s="48" t="b">
        <v>1</v>
      </c>
      <c r="U1043" s="37"/>
      <c r="V1043" s="37"/>
      <c r="W1043" s="9"/>
      <c r="X1043" s="8"/>
      <c r="Y1043" s="8"/>
      <c r="Z1043" s="8"/>
      <c r="AA1043" s="8"/>
      <c r="AB1043" s="8"/>
      <c r="AC1043" s="8"/>
      <c r="AD1043" s="8"/>
      <c r="AE1043" s="8"/>
      <c r="AG1043" s="37"/>
      <c r="AH1043" s="37"/>
      <c r="AI1043" s="9"/>
      <c r="AJ1043" s="8"/>
      <c r="AK1043" s="8"/>
      <c r="AL1043" s="8"/>
      <c r="AM1043" s="8"/>
      <c r="AN1043" s="8"/>
      <c r="AO1043" s="8"/>
      <c r="AP1043" s="8"/>
      <c r="AQ1043" s="8"/>
      <c r="AS1043" s="37"/>
      <c r="AT1043" s="37"/>
      <c r="AU1043" s="9"/>
      <c r="AV1043" s="8"/>
      <c r="AW1043" s="8"/>
      <c r="AX1043" s="8"/>
      <c r="AY1043" s="8"/>
      <c r="AZ1043" s="8"/>
      <c r="BA1043" s="8"/>
      <c r="BB1043" s="8"/>
      <c r="BC1043" s="8"/>
    </row>
    <row r="1044" spans="1:55" x14ac:dyDescent="0.25">
      <c r="A1044" s="46">
        <v>78.7</v>
      </c>
      <c r="B1044" s="48" t="b">
        <v>1</v>
      </c>
      <c r="U1044" s="37"/>
      <c r="V1044" s="37"/>
      <c r="W1044" s="9"/>
      <c r="X1044" s="8"/>
      <c r="Y1044" s="8"/>
      <c r="Z1044" s="8"/>
      <c r="AA1044" s="8"/>
      <c r="AB1044" s="8"/>
      <c r="AC1044" s="8"/>
      <c r="AD1044" s="8"/>
      <c r="AE1044" s="8"/>
      <c r="AG1044" s="37"/>
      <c r="AH1044" s="37"/>
      <c r="AI1044" s="9"/>
      <c r="AJ1044" s="8"/>
      <c r="AK1044" s="8"/>
      <c r="AL1044" s="8"/>
      <c r="AM1044" s="8"/>
      <c r="AN1044" s="8"/>
      <c r="AO1044" s="8"/>
      <c r="AP1044" s="8"/>
      <c r="AQ1044" s="8"/>
      <c r="AS1044" s="37"/>
      <c r="AT1044" s="37"/>
      <c r="AU1044" s="9"/>
      <c r="AV1044" s="8"/>
      <c r="AW1044" s="8"/>
      <c r="AX1044" s="8"/>
      <c r="AY1044" s="8"/>
      <c r="AZ1044" s="8"/>
      <c r="BA1044" s="8"/>
      <c r="BB1044" s="8"/>
      <c r="BC1044" s="8"/>
    </row>
    <row r="1045" spans="1:55" x14ac:dyDescent="0.25">
      <c r="A1045" s="46">
        <v>78.2</v>
      </c>
      <c r="B1045" s="48" t="b">
        <v>1</v>
      </c>
      <c r="U1045" s="37"/>
      <c r="V1045" s="37"/>
      <c r="W1045" s="9"/>
      <c r="X1045" s="8"/>
      <c r="Y1045" s="8"/>
      <c r="Z1045" s="8"/>
      <c r="AA1045" s="8"/>
      <c r="AB1045" s="8"/>
      <c r="AC1045" s="8"/>
      <c r="AD1045" s="8"/>
      <c r="AE1045" s="8"/>
      <c r="AG1045" s="37"/>
      <c r="AH1045" s="37"/>
      <c r="AI1045" s="9"/>
      <c r="AJ1045" s="8"/>
      <c r="AK1045" s="8"/>
      <c r="AL1045" s="8"/>
      <c r="AM1045" s="8"/>
      <c r="AN1045" s="8"/>
      <c r="AO1045" s="8"/>
      <c r="AP1045" s="8"/>
      <c r="AQ1045" s="8"/>
      <c r="AS1045" s="37"/>
      <c r="AT1045" s="37"/>
      <c r="AU1045" s="9"/>
      <c r="AV1045" s="8"/>
      <c r="AW1045" s="8"/>
      <c r="AX1045" s="8"/>
      <c r="AY1045" s="8"/>
      <c r="AZ1045" s="8"/>
      <c r="BA1045" s="8"/>
      <c r="BB1045" s="8"/>
      <c r="BC1045" s="8"/>
    </row>
    <row r="1046" spans="1:55" x14ac:dyDescent="0.25">
      <c r="A1046" s="46">
        <v>73.599999999999994</v>
      </c>
      <c r="B1046" s="48" t="b">
        <v>1</v>
      </c>
      <c r="U1046" s="37"/>
      <c r="V1046" s="37"/>
      <c r="W1046" s="9"/>
      <c r="X1046" s="8"/>
      <c r="Y1046" s="8"/>
      <c r="Z1046" s="8"/>
      <c r="AA1046" s="8"/>
      <c r="AB1046" s="8"/>
      <c r="AC1046" s="8"/>
      <c r="AD1046" s="8"/>
      <c r="AE1046" s="8"/>
      <c r="AG1046" s="37"/>
      <c r="AH1046" s="37"/>
      <c r="AI1046" s="9"/>
      <c r="AJ1046" s="8"/>
      <c r="AK1046" s="8"/>
      <c r="AL1046" s="8"/>
      <c r="AM1046" s="8"/>
      <c r="AN1046" s="8"/>
      <c r="AO1046" s="8"/>
      <c r="AP1046" s="8"/>
      <c r="AQ1046" s="8"/>
      <c r="AS1046" s="37"/>
      <c r="AT1046" s="37"/>
      <c r="AU1046" s="9"/>
      <c r="AV1046" s="8"/>
      <c r="AW1046" s="8"/>
      <c r="AX1046" s="8"/>
      <c r="AY1046" s="8"/>
      <c r="AZ1046" s="8"/>
      <c r="BA1046" s="8"/>
      <c r="BB1046" s="8"/>
      <c r="BC1046" s="8"/>
    </row>
    <row r="1047" spans="1:55" x14ac:dyDescent="0.25">
      <c r="A1047" s="46">
        <v>73.5</v>
      </c>
      <c r="B1047" s="48" t="b">
        <v>1</v>
      </c>
      <c r="U1047" s="37"/>
      <c r="V1047" s="37"/>
      <c r="W1047" s="9"/>
      <c r="X1047" s="8"/>
      <c r="Y1047" s="8"/>
      <c r="Z1047" s="8"/>
      <c r="AA1047" s="8"/>
      <c r="AB1047" s="8"/>
      <c r="AC1047" s="8"/>
      <c r="AD1047" s="8"/>
      <c r="AE1047" s="8"/>
      <c r="AG1047" s="37"/>
      <c r="AH1047" s="37"/>
      <c r="AI1047" s="9"/>
      <c r="AJ1047" s="8"/>
      <c r="AK1047" s="8"/>
      <c r="AL1047" s="8"/>
      <c r="AM1047" s="8"/>
      <c r="AN1047" s="8"/>
      <c r="AO1047" s="8"/>
      <c r="AP1047" s="8"/>
      <c r="AQ1047" s="8"/>
      <c r="AS1047" s="37"/>
      <c r="AT1047" s="37"/>
      <c r="AU1047" s="9"/>
      <c r="AV1047" s="8"/>
      <c r="AW1047" s="8"/>
      <c r="AX1047" s="8"/>
      <c r="AY1047" s="8"/>
      <c r="AZ1047" s="8"/>
      <c r="BA1047" s="8"/>
      <c r="BB1047" s="8"/>
      <c r="BC1047" s="8"/>
    </row>
    <row r="1048" spans="1:55" x14ac:dyDescent="0.25">
      <c r="A1048" s="46">
        <v>73.3</v>
      </c>
      <c r="B1048" s="48" t="b">
        <v>1</v>
      </c>
      <c r="U1048" s="37"/>
      <c r="V1048" s="37"/>
      <c r="W1048" s="9"/>
      <c r="X1048" s="8"/>
      <c r="Y1048" s="8"/>
      <c r="Z1048" s="8"/>
      <c r="AA1048" s="8"/>
      <c r="AB1048" s="8"/>
      <c r="AC1048" s="8"/>
      <c r="AD1048" s="8"/>
      <c r="AE1048" s="8"/>
      <c r="AG1048" s="37"/>
      <c r="AH1048" s="37"/>
      <c r="AI1048" s="9"/>
      <c r="AJ1048" s="8"/>
      <c r="AK1048" s="8"/>
      <c r="AL1048" s="8"/>
      <c r="AM1048" s="8"/>
      <c r="AN1048" s="8"/>
      <c r="AO1048" s="8"/>
      <c r="AP1048" s="8"/>
      <c r="AQ1048" s="8"/>
      <c r="AS1048" s="37"/>
      <c r="AT1048" s="37"/>
      <c r="AU1048" s="9"/>
      <c r="AV1048" s="8"/>
      <c r="AW1048" s="8"/>
      <c r="AX1048" s="8"/>
      <c r="AY1048" s="8"/>
      <c r="AZ1048" s="8"/>
      <c r="BA1048" s="8"/>
      <c r="BB1048" s="8"/>
      <c r="BC1048" s="8"/>
    </row>
    <row r="1049" spans="1:55" x14ac:dyDescent="0.25">
      <c r="A1049" s="46">
        <v>73.099999999999994</v>
      </c>
      <c r="B1049" s="48" t="b">
        <v>1</v>
      </c>
      <c r="U1049" s="37"/>
      <c r="V1049" s="37"/>
      <c r="W1049" s="9"/>
      <c r="X1049" s="8"/>
      <c r="Y1049" s="8"/>
      <c r="Z1049" s="8"/>
      <c r="AA1049" s="8"/>
      <c r="AB1049" s="8"/>
      <c r="AC1049" s="8"/>
      <c r="AD1049" s="8"/>
      <c r="AE1049" s="8"/>
      <c r="AG1049" s="37"/>
      <c r="AH1049" s="37"/>
      <c r="AI1049" s="9"/>
      <c r="AJ1049" s="8"/>
      <c r="AK1049" s="8"/>
      <c r="AL1049" s="8"/>
      <c r="AM1049" s="8"/>
      <c r="AN1049" s="8"/>
      <c r="AO1049" s="8"/>
      <c r="AP1049" s="8"/>
      <c r="AQ1049" s="8"/>
      <c r="AS1049" s="37"/>
      <c r="AT1049" s="37"/>
      <c r="AU1049" s="9"/>
      <c r="AV1049" s="8"/>
      <c r="AW1049" s="8"/>
      <c r="AX1049" s="8"/>
      <c r="AY1049" s="8"/>
      <c r="AZ1049" s="8"/>
      <c r="BA1049" s="8"/>
      <c r="BB1049" s="8"/>
      <c r="BC1049" s="8"/>
    </row>
    <row r="1050" spans="1:55" x14ac:dyDescent="0.25">
      <c r="A1050" s="46">
        <v>72.900000000000006</v>
      </c>
      <c r="B1050" s="48" t="b">
        <v>1</v>
      </c>
      <c r="U1050" s="37"/>
      <c r="V1050" s="37"/>
      <c r="W1050" s="9"/>
      <c r="X1050" s="8"/>
      <c r="Y1050" s="8"/>
      <c r="Z1050" s="8"/>
      <c r="AA1050" s="8"/>
      <c r="AB1050" s="8"/>
      <c r="AC1050" s="8"/>
      <c r="AD1050" s="8"/>
      <c r="AE1050" s="8"/>
      <c r="AG1050" s="37"/>
      <c r="AH1050" s="37"/>
      <c r="AI1050" s="9"/>
      <c r="AJ1050" s="8"/>
      <c r="AK1050" s="8"/>
      <c r="AL1050" s="8"/>
      <c r="AM1050" s="8"/>
      <c r="AN1050" s="8"/>
      <c r="AO1050" s="8"/>
      <c r="AP1050" s="8"/>
      <c r="AQ1050" s="8"/>
      <c r="AS1050" s="37"/>
      <c r="AT1050" s="37"/>
      <c r="AU1050" s="9"/>
      <c r="AV1050" s="8"/>
      <c r="AW1050" s="8"/>
      <c r="AX1050" s="8"/>
      <c r="AY1050" s="8"/>
      <c r="AZ1050" s="8"/>
      <c r="BA1050" s="8"/>
      <c r="BB1050" s="8"/>
      <c r="BC1050" s="8"/>
    </row>
    <row r="1051" spans="1:55" x14ac:dyDescent="0.25">
      <c r="A1051" s="46">
        <v>72.599999999999994</v>
      </c>
      <c r="B1051" s="48" t="b">
        <v>1</v>
      </c>
      <c r="U1051" s="37"/>
      <c r="V1051" s="37"/>
      <c r="W1051" s="9"/>
      <c r="X1051" s="8"/>
      <c r="Y1051" s="8"/>
      <c r="Z1051" s="8"/>
      <c r="AA1051" s="8"/>
      <c r="AB1051" s="8"/>
      <c r="AC1051" s="8"/>
      <c r="AD1051" s="8"/>
      <c r="AE1051" s="8"/>
      <c r="AG1051" s="37"/>
      <c r="AH1051" s="37"/>
      <c r="AI1051" s="9"/>
      <c r="AJ1051" s="8"/>
      <c r="AK1051" s="8"/>
      <c r="AL1051" s="8"/>
      <c r="AM1051" s="8"/>
      <c r="AN1051" s="8"/>
      <c r="AO1051" s="8"/>
      <c r="AP1051" s="8"/>
      <c r="AQ1051" s="8"/>
      <c r="AS1051" s="37"/>
      <c r="AT1051" s="37"/>
      <c r="AU1051" s="9"/>
      <c r="AV1051" s="8"/>
      <c r="AW1051" s="8"/>
      <c r="AX1051" s="8"/>
      <c r="AY1051" s="8"/>
      <c r="AZ1051" s="8"/>
      <c r="BA1051" s="8"/>
      <c r="BB1051" s="8"/>
      <c r="BC1051" s="8"/>
    </row>
    <row r="1052" spans="1:55" x14ac:dyDescent="0.25">
      <c r="A1052" s="46">
        <v>72.400000000000006</v>
      </c>
      <c r="B1052" s="48" t="b">
        <v>1</v>
      </c>
      <c r="U1052" s="37"/>
      <c r="V1052" s="37"/>
      <c r="W1052" s="9"/>
      <c r="X1052" s="8"/>
      <c r="Y1052" s="8"/>
      <c r="Z1052" s="8"/>
      <c r="AA1052" s="8"/>
      <c r="AB1052" s="8"/>
      <c r="AC1052" s="8"/>
      <c r="AD1052" s="8"/>
      <c r="AE1052" s="8"/>
      <c r="AG1052" s="37"/>
      <c r="AH1052" s="37"/>
      <c r="AI1052" s="9"/>
      <c r="AJ1052" s="8"/>
      <c r="AK1052" s="8"/>
      <c r="AL1052" s="8"/>
      <c r="AM1052" s="8"/>
      <c r="AN1052" s="8"/>
      <c r="AO1052" s="8"/>
      <c r="AP1052" s="8"/>
      <c r="AQ1052" s="8"/>
      <c r="AS1052" s="37"/>
      <c r="AT1052" s="37"/>
      <c r="AU1052" s="9"/>
      <c r="AV1052" s="8"/>
      <c r="AW1052" s="8"/>
      <c r="AX1052" s="8"/>
      <c r="AY1052" s="8"/>
      <c r="AZ1052" s="8"/>
      <c r="BA1052" s="8"/>
      <c r="BB1052" s="8"/>
      <c r="BC1052" s="8"/>
    </row>
    <row r="1053" spans="1:55" x14ac:dyDescent="0.25">
      <c r="A1053" s="46">
        <v>72.099999999999994</v>
      </c>
      <c r="B1053" s="48" t="b">
        <v>1</v>
      </c>
      <c r="U1053" s="37"/>
      <c r="V1053" s="37"/>
      <c r="W1053" s="9"/>
      <c r="X1053" s="8"/>
      <c r="Y1053" s="8"/>
      <c r="Z1053" s="8"/>
      <c r="AA1053" s="8"/>
      <c r="AB1053" s="8"/>
      <c r="AC1053" s="8"/>
      <c r="AD1053" s="8"/>
      <c r="AE1053" s="8"/>
      <c r="AG1053" s="37"/>
      <c r="AH1053" s="37"/>
      <c r="AI1053" s="9"/>
      <c r="AJ1053" s="8"/>
      <c r="AK1053" s="8"/>
      <c r="AL1053" s="8"/>
      <c r="AM1053" s="8"/>
      <c r="AN1053" s="8"/>
      <c r="AO1053" s="8"/>
      <c r="AP1053" s="8"/>
      <c r="AQ1053" s="8"/>
      <c r="AS1053" s="37"/>
      <c r="AT1053" s="37"/>
      <c r="AU1053" s="9"/>
      <c r="AV1053" s="8"/>
      <c r="AW1053" s="8"/>
      <c r="AX1053" s="8"/>
      <c r="AY1053" s="8"/>
      <c r="AZ1053" s="8"/>
      <c r="BA1053" s="8"/>
      <c r="BB1053" s="8"/>
      <c r="BC1053" s="8"/>
    </row>
    <row r="1054" spans="1:55" x14ac:dyDescent="0.25">
      <c r="A1054" s="46">
        <v>71.900000000000006</v>
      </c>
      <c r="B1054" s="48" t="b">
        <v>1</v>
      </c>
      <c r="U1054" s="37"/>
      <c r="V1054" s="37"/>
      <c r="W1054" s="9"/>
      <c r="X1054" s="8"/>
      <c r="Y1054" s="8"/>
      <c r="Z1054" s="8"/>
      <c r="AA1054" s="8"/>
      <c r="AB1054" s="8"/>
      <c r="AC1054" s="8"/>
      <c r="AD1054" s="8"/>
      <c r="AE1054" s="8"/>
      <c r="AG1054" s="37"/>
      <c r="AH1054" s="37"/>
      <c r="AI1054" s="9"/>
      <c r="AJ1054" s="8"/>
      <c r="AK1054" s="8"/>
      <c r="AL1054" s="8"/>
      <c r="AM1054" s="8"/>
      <c r="AN1054" s="8"/>
      <c r="AO1054" s="8"/>
      <c r="AP1054" s="8"/>
      <c r="AQ1054" s="8"/>
      <c r="AS1054" s="37"/>
      <c r="AT1054" s="37"/>
      <c r="AU1054" s="9"/>
      <c r="AV1054" s="8"/>
      <c r="AW1054" s="8"/>
      <c r="AX1054" s="8"/>
      <c r="AY1054" s="8"/>
      <c r="AZ1054" s="8"/>
      <c r="BA1054" s="8"/>
      <c r="BB1054" s="8"/>
      <c r="BC1054" s="8"/>
    </row>
    <row r="1055" spans="1:55" x14ac:dyDescent="0.25">
      <c r="A1055" s="46">
        <v>71.7</v>
      </c>
      <c r="B1055" s="48" t="b">
        <v>1</v>
      </c>
      <c r="U1055" s="37"/>
      <c r="V1055" s="37"/>
      <c r="W1055" s="9"/>
      <c r="X1055" s="8"/>
      <c r="Y1055" s="8"/>
      <c r="Z1055" s="8"/>
      <c r="AA1055" s="8"/>
      <c r="AB1055" s="8"/>
      <c r="AC1055" s="8"/>
      <c r="AD1055" s="8"/>
      <c r="AE1055" s="8"/>
      <c r="AG1055" s="37"/>
      <c r="AH1055" s="37"/>
      <c r="AI1055" s="9"/>
      <c r="AJ1055" s="8"/>
      <c r="AK1055" s="8"/>
      <c r="AL1055" s="8"/>
      <c r="AM1055" s="8"/>
      <c r="AN1055" s="8"/>
      <c r="AO1055" s="8"/>
      <c r="AP1055" s="8"/>
      <c r="AQ1055" s="8"/>
      <c r="AS1055" s="37"/>
      <c r="AT1055" s="37"/>
      <c r="AU1055" s="9"/>
      <c r="AV1055" s="8"/>
      <c r="AW1055" s="8"/>
      <c r="AX1055" s="8"/>
      <c r="AY1055" s="8"/>
      <c r="AZ1055" s="8"/>
      <c r="BA1055" s="8"/>
      <c r="BB1055" s="8"/>
      <c r="BC1055" s="8"/>
    </row>
    <row r="1056" spans="1:55" x14ac:dyDescent="0.25">
      <c r="A1056" s="46">
        <v>71.5</v>
      </c>
      <c r="B1056" s="48" t="b">
        <v>1</v>
      </c>
      <c r="U1056" s="37"/>
      <c r="V1056" s="37"/>
      <c r="W1056" s="9"/>
      <c r="X1056" s="8"/>
      <c r="Y1056" s="8"/>
      <c r="Z1056" s="8"/>
      <c r="AA1056" s="8"/>
      <c r="AB1056" s="8"/>
      <c r="AC1056" s="8"/>
      <c r="AD1056" s="8"/>
      <c r="AE1056" s="8"/>
      <c r="AG1056" s="37"/>
      <c r="AH1056" s="37"/>
      <c r="AI1056" s="9"/>
      <c r="AJ1056" s="8"/>
      <c r="AK1056" s="8"/>
      <c r="AL1056" s="8"/>
      <c r="AM1056" s="8"/>
      <c r="AN1056" s="8"/>
      <c r="AO1056" s="8"/>
      <c r="AP1056" s="8"/>
      <c r="AQ1056" s="8"/>
      <c r="AS1056" s="37"/>
      <c r="AT1056" s="37"/>
      <c r="AU1056" s="9"/>
      <c r="AV1056" s="8"/>
      <c r="AW1056" s="8"/>
      <c r="AX1056" s="8"/>
      <c r="AY1056" s="8"/>
      <c r="AZ1056" s="8"/>
      <c r="BA1056" s="8"/>
      <c r="BB1056" s="8"/>
      <c r="BC1056" s="8"/>
    </row>
    <row r="1057" spans="1:55" x14ac:dyDescent="0.25">
      <c r="A1057" s="46">
        <v>73</v>
      </c>
      <c r="B1057" s="48" t="b">
        <v>1</v>
      </c>
      <c r="U1057" s="37"/>
      <c r="V1057" s="37"/>
      <c r="W1057" s="9"/>
      <c r="X1057" s="8"/>
      <c r="Y1057" s="8"/>
      <c r="Z1057" s="8"/>
      <c r="AA1057" s="8"/>
      <c r="AB1057" s="8"/>
      <c r="AC1057" s="8"/>
      <c r="AD1057" s="8"/>
      <c r="AE1057" s="8"/>
      <c r="AG1057" s="37"/>
      <c r="AH1057" s="37"/>
      <c r="AI1057" s="9"/>
      <c r="AJ1057" s="8"/>
      <c r="AK1057" s="8"/>
      <c r="AL1057" s="8"/>
      <c r="AM1057" s="8"/>
      <c r="AN1057" s="8"/>
      <c r="AO1057" s="8"/>
      <c r="AP1057" s="8"/>
      <c r="AQ1057" s="8"/>
      <c r="AS1057" s="37"/>
      <c r="AT1057" s="37"/>
      <c r="AU1057" s="9"/>
      <c r="AV1057" s="8"/>
      <c r="AW1057" s="8"/>
      <c r="AX1057" s="8"/>
      <c r="AY1057" s="8"/>
      <c r="AZ1057" s="8"/>
      <c r="BA1057" s="8"/>
      <c r="BB1057" s="8"/>
      <c r="BC1057" s="8"/>
    </row>
    <row r="1058" spans="1:55" x14ac:dyDescent="0.25">
      <c r="A1058" s="46">
        <v>71.099999999999994</v>
      </c>
      <c r="B1058" s="48" t="b">
        <v>1</v>
      </c>
      <c r="U1058" s="37"/>
      <c r="V1058" s="37"/>
      <c r="W1058" s="9"/>
      <c r="X1058" s="8"/>
      <c r="Y1058" s="8"/>
      <c r="Z1058" s="8"/>
      <c r="AA1058" s="8"/>
      <c r="AB1058" s="8"/>
      <c r="AC1058" s="8"/>
      <c r="AD1058" s="8"/>
      <c r="AE1058" s="8"/>
      <c r="AG1058" s="37"/>
      <c r="AH1058" s="37"/>
      <c r="AI1058" s="9"/>
      <c r="AJ1058" s="8"/>
      <c r="AK1058" s="8"/>
      <c r="AL1058" s="8"/>
      <c r="AM1058" s="8"/>
      <c r="AN1058" s="8"/>
      <c r="AO1058" s="8"/>
      <c r="AP1058" s="8"/>
      <c r="AQ1058" s="8"/>
      <c r="AS1058" s="37"/>
      <c r="AT1058" s="37"/>
      <c r="AU1058" s="9"/>
      <c r="AV1058" s="8"/>
      <c r="AW1058" s="8"/>
      <c r="AX1058" s="8"/>
      <c r="AY1058" s="8"/>
      <c r="AZ1058" s="8"/>
      <c r="BA1058" s="8"/>
      <c r="BB1058" s="8"/>
      <c r="BC1058" s="8"/>
    </row>
    <row r="1059" spans="1:55" x14ac:dyDescent="0.25">
      <c r="A1059" s="46">
        <v>79</v>
      </c>
      <c r="B1059" s="48" t="b">
        <v>1</v>
      </c>
      <c r="U1059" s="37"/>
      <c r="V1059" s="37"/>
      <c r="W1059" s="9"/>
      <c r="X1059" s="8"/>
      <c r="Y1059" s="8"/>
      <c r="Z1059" s="8"/>
      <c r="AA1059" s="8"/>
      <c r="AB1059" s="8"/>
      <c r="AC1059" s="8"/>
      <c r="AD1059" s="8"/>
      <c r="AE1059" s="8"/>
      <c r="AG1059" s="37"/>
      <c r="AH1059" s="37"/>
      <c r="AI1059" s="9"/>
      <c r="AJ1059" s="8"/>
      <c r="AK1059" s="8"/>
      <c r="AL1059" s="8"/>
      <c r="AM1059" s="8"/>
      <c r="AN1059" s="8"/>
      <c r="AO1059" s="8"/>
      <c r="AP1059" s="8"/>
      <c r="AQ1059" s="8"/>
      <c r="AS1059" s="37"/>
      <c r="AT1059" s="37"/>
      <c r="AU1059" s="9"/>
      <c r="AV1059" s="8"/>
      <c r="AW1059" s="8"/>
      <c r="AX1059" s="8"/>
      <c r="AY1059" s="8"/>
      <c r="AZ1059" s="8"/>
      <c r="BA1059" s="8"/>
      <c r="BB1059" s="8"/>
      <c r="BC1059" s="8"/>
    </row>
    <row r="1060" spans="1:55" x14ac:dyDescent="0.25">
      <c r="A1060" s="46">
        <v>77</v>
      </c>
      <c r="B1060" s="48" t="b">
        <v>1</v>
      </c>
      <c r="U1060" s="37"/>
      <c r="V1060" s="37"/>
      <c r="W1060" s="9"/>
      <c r="X1060" s="8"/>
      <c r="Y1060" s="8"/>
      <c r="Z1060" s="8"/>
      <c r="AA1060" s="8"/>
      <c r="AB1060" s="8"/>
      <c r="AC1060" s="8"/>
      <c r="AD1060" s="8"/>
      <c r="AE1060" s="8"/>
      <c r="AG1060" s="37"/>
      <c r="AH1060" s="37"/>
      <c r="AI1060" s="9"/>
      <c r="AJ1060" s="8"/>
      <c r="AK1060" s="8"/>
      <c r="AL1060" s="8"/>
      <c r="AM1060" s="8"/>
      <c r="AN1060" s="8"/>
      <c r="AO1060" s="8"/>
      <c r="AP1060" s="8"/>
      <c r="AQ1060" s="8"/>
      <c r="AS1060" s="37"/>
      <c r="AT1060" s="37"/>
      <c r="AU1060" s="9"/>
      <c r="AV1060" s="8"/>
      <c r="AW1060" s="8"/>
      <c r="AX1060" s="8"/>
      <c r="AY1060" s="8"/>
      <c r="AZ1060" s="8"/>
      <c r="BA1060" s="8"/>
      <c r="BB1060" s="8"/>
      <c r="BC1060" s="8"/>
    </row>
    <row r="1061" spans="1:55" x14ac:dyDescent="0.25">
      <c r="A1061" s="46">
        <v>74</v>
      </c>
      <c r="B1061" s="48" t="b">
        <v>1</v>
      </c>
      <c r="U1061" s="37"/>
      <c r="V1061" s="37"/>
      <c r="W1061" s="9"/>
      <c r="X1061" s="8"/>
      <c r="Y1061" s="8"/>
      <c r="Z1061" s="8"/>
      <c r="AA1061" s="8"/>
      <c r="AB1061" s="8"/>
      <c r="AC1061" s="8"/>
      <c r="AD1061" s="8"/>
      <c r="AE1061" s="8"/>
      <c r="AG1061" s="37"/>
      <c r="AH1061" s="37"/>
      <c r="AI1061" s="9"/>
      <c r="AJ1061" s="8"/>
      <c r="AK1061" s="8"/>
      <c r="AL1061" s="8"/>
      <c r="AM1061" s="8"/>
      <c r="AN1061" s="8"/>
      <c r="AO1061" s="8"/>
      <c r="AP1061" s="8"/>
      <c r="AQ1061" s="8"/>
      <c r="AS1061" s="37"/>
      <c r="AT1061" s="37"/>
      <c r="AU1061" s="9"/>
      <c r="AV1061" s="8"/>
      <c r="AW1061" s="8"/>
      <c r="AX1061" s="8"/>
      <c r="AY1061" s="8"/>
      <c r="AZ1061" s="8"/>
      <c r="BA1061" s="8"/>
      <c r="BB1061" s="8"/>
      <c r="BC1061" s="8"/>
    </row>
    <row r="1062" spans="1:55" x14ac:dyDescent="0.25">
      <c r="A1062" s="46">
        <v>71.900000000000006</v>
      </c>
      <c r="B1062" s="48" t="b">
        <v>1</v>
      </c>
      <c r="U1062" s="37"/>
      <c r="V1062" s="37"/>
      <c r="W1062" s="9"/>
      <c r="X1062" s="8"/>
      <c r="Y1062" s="8"/>
      <c r="Z1062" s="8"/>
      <c r="AA1062" s="8"/>
      <c r="AB1062" s="8"/>
      <c r="AC1062" s="8"/>
      <c r="AD1062" s="8"/>
      <c r="AE1062" s="8"/>
      <c r="AG1062" s="37"/>
      <c r="AH1062" s="37"/>
      <c r="AI1062" s="9"/>
      <c r="AJ1062" s="8"/>
      <c r="AK1062" s="8"/>
      <c r="AL1062" s="8"/>
      <c r="AM1062" s="8"/>
      <c r="AN1062" s="8"/>
      <c r="AO1062" s="8"/>
      <c r="AP1062" s="8"/>
      <c r="AQ1062" s="8"/>
      <c r="AS1062" s="37"/>
      <c r="AT1062" s="37"/>
      <c r="AU1062" s="9"/>
      <c r="AV1062" s="8"/>
      <c r="AW1062" s="8"/>
      <c r="AX1062" s="8"/>
      <c r="AY1062" s="8"/>
      <c r="AZ1062" s="8"/>
      <c r="BA1062" s="8"/>
      <c r="BB1062" s="8"/>
      <c r="BC1062" s="8"/>
    </row>
    <row r="1063" spans="1:55" x14ac:dyDescent="0.25">
      <c r="A1063" s="46">
        <v>71.7</v>
      </c>
      <c r="B1063" s="48" t="b">
        <v>1</v>
      </c>
      <c r="U1063" s="37"/>
      <c r="V1063" s="37"/>
      <c r="W1063" s="9"/>
      <c r="X1063" s="8"/>
      <c r="Y1063" s="8"/>
      <c r="Z1063" s="8"/>
      <c r="AA1063" s="8"/>
      <c r="AB1063" s="8"/>
      <c r="AC1063" s="8"/>
      <c r="AD1063" s="8"/>
      <c r="AE1063" s="8"/>
      <c r="AG1063" s="37"/>
      <c r="AH1063" s="37"/>
      <c r="AI1063" s="9"/>
      <c r="AJ1063" s="8"/>
      <c r="AK1063" s="8"/>
      <c r="AL1063" s="8"/>
      <c r="AM1063" s="8"/>
      <c r="AN1063" s="8"/>
      <c r="AO1063" s="8"/>
      <c r="AP1063" s="8"/>
      <c r="AQ1063" s="8"/>
      <c r="AS1063" s="37"/>
      <c r="AT1063" s="37"/>
      <c r="AU1063" s="9"/>
      <c r="AV1063" s="8"/>
      <c r="AW1063" s="8"/>
      <c r="AX1063" s="8"/>
      <c r="AY1063" s="8"/>
      <c r="AZ1063" s="8"/>
      <c r="BA1063" s="8"/>
      <c r="BB1063" s="8"/>
      <c r="BC1063" s="8"/>
    </row>
    <row r="1064" spans="1:55" x14ac:dyDescent="0.25">
      <c r="A1064" s="46">
        <v>71.400000000000006</v>
      </c>
      <c r="B1064" s="48" t="b">
        <v>1</v>
      </c>
      <c r="U1064" s="37"/>
      <c r="V1064" s="37"/>
      <c r="W1064" s="9"/>
      <c r="X1064" s="8"/>
      <c r="Y1064" s="8"/>
      <c r="Z1064" s="8"/>
      <c r="AA1064" s="8"/>
      <c r="AB1064" s="8"/>
      <c r="AC1064" s="8"/>
      <c r="AD1064" s="8"/>
      <c r="AE1064" s="8"/>
      <c r="AG1064" s="37"/>
      <c r="AH1064" s="37"/>
      <c r="AI1064" s="9"/>
      <c r="AJ1064" s="8"/>
      <c r="AK1064" s="8"/>
      <c r="AL1064" s="8"/>
      <c r="AM1064" s="8"/>
      <c r="AN1064" s="8"/>
      <c r="AO1064" s="8"/>
      <c r="AP1064" s="8"/>
      <c r="AQ1064" s="8"/>
      <c r="AS1064" s="37"/>
      <c r="AT1064" s="37"/>
      <c r="AU1064" s="9"/>
      <c r="AV1064" s="8"/>
      <c r="AW1064" s="8"/>
      <c r="AX1064" s="8"/>
      <c r="AY1064" s="8"/>
      <c r="AZ1064" s="8"/>
      <c r="BA1064" s="8"/>
      <c r="BB1064" s="8"/>
      <c r="BC1064" s="8"/>
    </row>
    <row r="1065" spans="1:55" x14ac:dyDescent="0.25">
      <c r="A1065" s="46">
        <v>71.3</v>
      </c>
      <c r="B1065" s="48" t="b">
        <v>1</v>
      </c>
      <c r="U1065" s="37"/>
      <c r="V1065" s="37"/>
      <c r="W1065" s="9"/>
      <c r="X1065" s="8"/>
      <c r="Y1065" s="8"/>
      <c r="Z1065" s="8"/>
      <c r="AA1065" s="8"/>
      <c r="AB1065" s="8"/>
      <c r="AC1065" s="8"/>
      <c r="AD1065" s="8"/>
      <c r="AE1065" s="8"/>
      <c r="AG1065" s="37"/>
      <c r="AH1065" s="37"/>
      <c r="AI1065" s="9"/>
      <c r="AJ1065" s="8"/>
      <c r="AK1065" s="8"/>
      <c r="AL1065" s="8"/>
      <c r="AM1065" s="8"/>
      <c r="AN1065" s="8"/>
      <c r="AO1065" s="8"/>
      <c r="AP1065" s="8"/>
      <c r="AQ1065" s="8"/>
      <c r="AS1065" s="37"/>
      <c r="AT1065" s="37"/>
      <c r="AU1065" s="9"/>
      <c r="AV1065" s="8"/>
      <c r="AW1065" s="8"/>
      <c r="AX1065" s="8"/>
      <c r="AY1065" s="8"/>
      <c r="AZ1065" s="8"/>
      <c r="BA1065" s="8"/>
      <c r="BB1065" s="8"/>
      <c r="BC1065" s="8"/>
    </row>
    <row r="1066" spans="1:55" x14ac:dyDescent="0.25">
      <c r="A1066" s="46">
        <v>71.099999999999994</v>
      </c>
      <c r="B1066" s="48" t="b">
        <v>1</v>
      </c>
      <c r="U1066" s="37"/>
      <c r="V1066" s="37"/>
      <c r="W1066" s="9"/>
      <c r="X1066" s="8"/>
      <c r="Y1066" s="8"/>
      <c r="Z1066" s="8"/>
      <c r="AA1066" s="8"/>
      <c r="AB1066" s="8"/>
      <c r="AC1066" s="8"/>
      <c r="AD1066" s="8"/>
      <c r="AE1066" s="8"/>
      <c r="AG1066" s="37"/>
      <c r="AH1066" s="37"/>
      <c r="AI1066" s="9"/>
      <c r="AJ1066" s="8"/>
      <c r="AK1066" s="8"/>
      <c r="AL1066" s="8"/>
      <c r="AM1066" s="8"/>
      <c r="AN1066" s="8"/>
      <c r="AO1066" s="8"/>
      <c r="AP1066" s="8"/>
      <c r="AQ1066" s="8"/>
      <c r="AS1066" s="37"/>
      <c r="AT1066" s="37"/>
      <c r="AU1066" s="9"/>
      <c r="AV1066" s="8"/>
      <c r="AW1066" s="8"/>
      <c r="AX1066" s="8"/>
      <c r="AY1066" s="8"/>
      <c r="AZ1066" s="8"/>
      <c r="BA1066" s="8"/>
      <c r="BB1066" s="8"/>
      <c r="BC1066" s="8"/>
    </row>
    <row r="1067" spans="1:55" x14ac:dyDescent="0.25">
      <c r="A1067" s="46">
        <v>77</v>
      </c>
      <c r="B1067" s="48" t="b">
        <v>1</v>
      </c>
      <c r="U1067" s="37"/>
      <c r="V1067" s="37"/>
      <c r="W1067" s="9"/>
      <c r="X1067" s="8"/>
      <c r="Y1067" s="8"/>
      <c r="Z1067" s="8"/>
      <c r="AA1067" s="8"/>
      <c r="AB1067" s="8"/>
      <c r="AC1067" s="8"/>
      <c r="AD1067" s="8"/>
      <c r="AE1067" s="8"/>
      <c r="AG1067" s="37"/>
      <c r="AH1067" s="37"/>
      <c r="AI1067" s="9"/>
      <c r="AJ1067" s="8"/>
      <c r="AK1067" s="8"/>
      <c r="AL1067" s="8"/>
      <c r="AM1067" s="8"/>
      <c r="AN1067" s="8"/>
      <c r="AO1067" s="8"/>
      <c r="AP1067" s="8"/>
      <c r="AQ1067" s="8"/>
      <c r="AS1067" s="37"/>
      <c r="AT1067" s="37"/>
      <c r="AU1067" s="9"/>
      <c r="AV1067" s="8"/>
      <c r="AW1067" s="8"/>
      <c r="AX1067" s="8"/>
      <c r="AY1067" s="8"/>
      <c r="AZ1067" s="8"/>
      <c r="BA1067" s="8"/>
      <c r="BB1067" s="8"/>
      <c r="BC1067" s="8"/>
    </row>
    <row r="1068" spans="1:55" x14ac:dyDescent="0.25">
      <c r="A1068" s="46">
        <v>76</v>
      </c>
      <c r="B1068" s="48" t="b">
        <v>1</v>
      </c>
      <c r="U1068" s="37"/>
      <c r="V1068" s="37"/>
      <c r="W1068" s="9"/>
      <c r="X1068" s="8"/>
      <c r="Y1068" s="8"/>
      <c r="Z1068" s="8"/>
      <c r="AA1068" s="8"/>
      <c r="AB1068" s="8"/>
      <c r="AC1068" s="8"/>
      <c r="AD1068" s="8"/>
      <c r="AE1068" s="8"/>
      <c r="AG1068" s="37"/>
      <c r="AH1068" s="37"/>
      <c r="AI1068" s="9"/>
      <c r="AJ1068" s="8"/>
      <c r="AK1068" s="8"/>
      <c r="AL1068" s="8"/>
      <c r="AM1068" s="8"/>
      <c r="AN1068" s="8"/>
      <c r="AO1068" s="8"/>
      <c r="AP1068" s="8"/>
      <c r="AQ1068" s="8"/>
      <c r="AS1068" s="37"/>
      <c r="AT1068" s="37"/>
      <c r="AU1068" s="9"/>
      <c r="AV1068" s="8"/>
      <c r="AW1068" s="8"/>
      <c r="AX1068" s="8"/>
      <c r="AY1068" s="8"/>
      <c r="AZ1068" s="8"/>
      <c r="BA1068" s="8"/>
      <c r="BB1068" s="8"/>
      <c r="BC1068" s="8"/>
    </row>
    <row r="1069" spans="1:55" x14ac:dyDescent="0.25">
      <c r="A1069" s="46">
        <v>79</v>
      </c>
      <c r="B1069" s="48" t="b">
        <v>1</v>
      </c>
      <c r="U1069" s="37"/>
      <c r="V1069" s="37"/>
      <c r="W1069" s="9"/>
      <c r="X1069" s="8"/>
      <c r="Y1069" s="8"/>
      <c r="Z1069" s="8"/>
      <c r="AA1069" s="8"/>
      <c r="AB1069" s="8"/>
      <c r="AC1069" s="8"/>
      <c r="AD1069" s="8"/>
      <c r="AE1069" s="8"/>
      <c r="AG1069" s="37"/>
      <c r="AH1069" s="37"/>
      <c r="AI1069" s="9"/>
      <c r="AJ1069" s="8"/>
      <c r="AK1069" s="8"/>
      <c r="AL1069" s="8"/>
      <c r="AM1069" s="8"/>
      <c r="AN1069" s="8"/>
      <c r="AO1069" s="8"/>
      <c r="AP1069" s="8"/>
      <c r="AQ1069" s="8"/>
      <c r="AS1069" s="37"/>
      <c r="AT1069" s="37"/>
      <c r="AU1069" s="9"/>
      <c r="AV1069" s="8"/>
      <c r="AW1069" s="8"/>
      <c r="AX1069" s="8"/>
      <c r="AY1069" s="8"/>
      <c r="AZ1069" s="8"/>
      <c r="BA1069" s="8"/>
      <c r="BB1069" s="8"/>
      <c r="BC1069" s="8"/>
    </row>
    <row r="1070" spans="1:55" x14ac:dyDescent="0.25">
      <c r="A1070" s="46">
        <v>75</v>
      </c>
      <c r="B1070" s="48" t="b">
        <v>1</v>
      </c>
      <c r="U1070" s="37"/>
      <c r="V1070" s="37"/>
      <c r="W1070" s="9"/>
      <c r="X1070" s="8"/>
      <c r="Y1070" s="8"/>
      <c r="Z1070" s="8"/>
      <c r="AA1070" s="8"/>
      <c r="AB1070" s="8"/>
      <c r="AC1070" s="8"/>
      <c r="AD1070" s="8"/>
      <c r="AE1070" s="8"/>
      <c r="AG1070" s="37"/>
      <c r="AH1070" s="37"/>
      <c r="AI1070" s="9"/>
      <c r="AJ1070" s="8"/>
      <c r="AK1070" s="8"/>
      <c r="AL1070" s="8"/>
      <c r="AM1070" s="8"/>
      <c r="AN1070" s="8"/>
      <c r="AO1070" s="8"/>
      <c r="AP1070" s="8"/>
      <c r="AQ1070" s="8"/>
      <c r="AS1070" s="37"/>
      <c r="AT1070" s="37"/>
      <c r="AU1070" s="9"/>
      <c r="AV1070" s="8"/>
      <c r="AW1070" s="8"/>
      <c r="AX1070" s="8"/>
      <c r="AY1070" s="8"/>
      <c r="AZ1070" s="8"/>
      <c r="BA1070" s="8"/>
      <c r="BB1070" s="8"/>
      <c r="BC1070" s="8"/>
    </row>
    <row r="1071" spans="1:55" x14ac:dyDescent="0.25">
      <c r="A1071" s="46">
        <v>69.7</v>
      </c>
      <c r="B1071" s="48" t="b">
        <v>1</v>
      </c>
      <c r="U1071" s="37"/>
      <c r="V1071" s="37"/>
      <c r="W1071" s="9"/>
      <c r="X1071" s="8"/>
      <c r="Y1071" s="8"/>
      <c r="Z1071" s="8"/>
      <c r="AA1071" s="8"/>
      <c r="AB1071" s="8"/>
      <c r="AC1071" s="8"/>
      <c r="AD1071" s="8"/>
      <c r="AE1071" s="8"/>
      <c r="AG1071" s="37"/>
      <c r="AH1071" s="37"/>
      <c r="AI1071" s="9"/>
      <c r="AJ1071" s="8"/>
      <c r="AK1071" s="8"/>
      <c r="AL1071" s="8"/>
      <c r="AM1071" s="8"/>
      <c r="AN1071" s="8"/>
      <c r="AO1071" s="8"/>
      <c r="AP1071" s="8"/>
      <c r="AQ1071" s="8"/>
      <c r="AS1071" s="37"/>
      <c r="AT1071" s="37"/>
      <c r="AU1071" s="9"/>
      <c r="AV1071" s="8"/>
      <c r="AW1071" s="8"/>
      <c r="AX1071" s="8"/>
      <c r="AY1071" s="8"/>
      <c r="AZ1071" s="8"/>
      <c r="BA1071" s="8"/>
      <c r="BB1071" s="8"/>
      <c r="BC1071" s="8"/>
    </row>
    <row r="1072" spans="1:55" x14ac:dyDescent="0.25">
      <c r="A1072" s="46">
        <v>69.2</v>
      </c>
      <c r="B1072" s="48" t="b">
        <v>1</v>
      </c>
      <c r="U1072" s="37"/>
      <c r="V1072" s="37"/>
      <c r="W1072" s="9"/>
      <c r="X1072" s="8"/>
      <c r="Y1072" s="8"/>
      <c r="Z1072" s="8"/>
      <c r="AA1072" s="8"/>
      <c r="AB1072" s="8"/>
      <c r="AC1072" s="8"/>
      <c r="AD1072" s="8"/>
      <c r="AE1072" s="8"/>
      <c r="AG1072" s="37"/>
      <c r="AH1072" s="37"/>
      <c r="AI1072" s="9"/>
      <c r="AJ1072" s="8"/>
      <c r="AK1072" s="8"/>
      <c r="AL1072" s="8"/>
      <c r="AM1072" s="8"/>
      <c r="AN1072" s="8"/>
      <c r="AO1072" s="8"/>
      <c r="AP1072" s="8"/>
      <c r="AQ1072" s="8"/>
      <c r="AS1072" s="37"/>
      <c r="AT1072" s="37"/>
      <c r="AU1072" s="9"/>
      <c r="AV1072" s="8"/>
      <c r="AW1072" s="8"/>
      <c r="AX1072" s="8"/>
      <c r="AY1072" s="8"/>
      <c r="AZ1072" s="8"/>
      <c r="BA1072" s="8"/>
      <c r="BB1072" s="8"/>
      <c r="BC1072" s="8"/>
    </row>
    <row r="1073" spans="1:55" x14ac:dyDescent="0.25">
      <c r="A1073" s="46">
        <v>69.599999999999994</v>
      </c>
      <c r="B1073" s="48" t="b">
        <v>1</v>
      </c>
      <c r="U1073" s="37"/>
      <c r="V1073" s="37"/>
      <c r="W1073" s="9"/>
      <c r="X1073" s="8"/>
      <c r="Y1073" s="8"/>
      <c r="Z1073" s="8"/>
      <c r="AA1073" s="8"/>
      <c r="AB1073" s="8"/>
      <c r="AC1073" s="8"/>
      <c r="AD1073" s="8"/>
      <c r="AE1073" s="8"/>
      <c r="AG1073" s="37"/>
      <c r="AH1073" s="37"/>
      <c r="AI1073" s="9"/>
      <c r="AJ1073" s="8"/>
      <c r="AK1073" s="8"/>
      <c r="AL1073" s="8"/>
      <c r="AM1073" s="8"/>
      <c r="AN1073" s="8"/>
      <c r="AO1073" s="8"/>
      <c r="AP1073" s="8"/>
      <c r="AQ1073" s="8"/>
      <c r="AS1073" s="37"/>
      <c r="AT1073" s="37"/>
      <c r="AU1073" s="9"/>
      <c r="AV1073" s="8"/>
      <c r="AW1073" s="8"/>
      <c r="AX1073" s="8"/>
      <c r="AY1073" s="8"/>
      <c r="AZ1073" s="8"/>
      <c r="BA1073" s="8"/>
      <c r="BB1073" s="8"/>
      <c r="BC1073" s="8"/>
    </row>
    <row r="1074" spans="1:55" x14ac:dyDescent="0.25">
      <c r="A1074" s="46">
        <v>69.400000000000006</v>
      </c>
      <c r="B1074" s="48" t="b">
        <v>1</v>
      </c>
      <c r="U1074" s="37"/>
      <c r="V1074" s="37"/>
      <c r="W1074" s="9"/>
      <c r="X1074" s="8"/>
      <c r="Y1074" s="8"/>
      <c r="Z1074" s="8"/>
      <c r="AA1074" s="8"/>
      <c r="AB1074" s="8"/>
      <c r="AC1074" s="8"/>
      <c r="AD1074" s="8"/>
      <c r="AE1074" s="8"/>
      <c r="AG1074" s="37"/>
      <c r="AH1074" s="37"/>
      <c r="AI1074" s="9"/>
      <c r="AJ1074" s="8"/>
      <c r="AK1074" s="8"/>
      <c r="AL1074" s="8"/>
      <c r="AM1074" s="8"/>
      <c r="AN1074" s="8"/>
      <c r="AO1074" s="8"/>
      <c r="AP1074" s="8"/>
      <c r="AQ1074" s="8"/>
      <c r="AS1074" s="37"/>
      <c r="AT1074" s="37"/>
      <c r="AU1074" s="9"/>
      <c r="AV1074" s="8"/>
      <c r="AW1074" s="8"/>
      <c r="AX1074" s="8"/>
      <c r="AY1074" s="8"/>
      <c r="AZ1074" s="8"/>
      <c r="BA1074" s="8"/>
      <c r="BB1074" s="8"/>
      <c r="BC1074" s="8"/>
    </row>
    <row r="1075" spans="1:55" x14ac:dyDescent="0.25">
      <c r="A1075" s="46">
        <v>69.3</v>
      </c>
      <c r="B1075" s="48" t="b">
        <v>1</v>
      </c>
      <c r="U1075" s="37"/>
      <c r="V1075" s="37"/>
      <c r="W1075" s="9"/>
      <c r="X1075" s="8"/>
      <c r="Y1075" s="8"/>
      <c r="Z1075" s="8"/>
      <c r="AA1075" s="8"/>
      <c r="AB1075" s="8"/>
      <c r="AC1075" s="8"/>
      <c r="AD1075" s="8"/>
      <c r="AE1075" s="8"/>
      <c r="AG1075" s="37"/>
      <c r="AH1075" s="37"/>
      <c r="AI1075" s="9"/>
      <c r="AJ1075" s="8"/>
      <c r="AK1075" s="8"/>
      <c r="AL1075" s="8"/>
      <c r="AM1075" s="8"/>
      <c r="AN1075" s="8"/>
      <c r="AO1075" s="8"/>
      <c r="AP1075" s="8"/>
      <c r="AQ1075" s="8"/>
      <c r="AS1075" s="37"/>
      <c r="AT1075" s="37"/>
      <c r="AU1075" s="9"/>
      <c r="AV1075" s="8"/>
      <c r="AW1075" s="8"/>
      <c r="AX1075" s="8"/>
      <c r="AY1075" s="8"/>
      <c r="AZ1075" s="8"/>
      <c r="BA1075" s="8"/>
      <c r="BB1075" s="8"/>
      <c r="BC1075" s="8"/>
    </row>
    <row r="1076" spans="1:55" x14ac:dyDescent="0.25">
      <c r="A1076" s="46">
        <v>68.400000000000006</v>
      </c>
      <c r="B1076" s="48" t="b">
        <v>1</v>
      </c>
      <c r="U1076" s="37"/>
      <c r="V1076" s="37"/>
      <c r="W1076" s="9"/>
      <c r="X1076" s="8"/>
      <c r="Y1076" s="8"/>
      <c r="Z1076" s="8"/>
      <c r="AA1076" s="8"/>
      <c r="AB1076" s="8"/>
      <c r="AC1076" s="8"/>
      <c r="AD1076" s="8"/>
      <c r="AE1076" s="8"/>
      <c r="AG1076" s="37"/>
      <c r="AH1076" s="37"/>
      <c r="AI1076" s="9"/>
      <c r="AJ1076" s="8"/>
      <c r="AK1076" s="8"/>
      <c r="AL1076" s="8"/>
      <c r="AM1076" s="8"/>
      <c r="AN1076" s="8"/>
      <c r="AO1076" s="8"/>
      <c r="AP1076" s="8"/>
      <c r="AQ1076" s="8"/>
      <c r="AS1076" s="37"/>
      <c r="AT1076" s="37"/>
      <c r="AU1076" s="9"/>
      <c r="AV1076" s="8"/>
      <c r="AW1076" s="8"/>
      <c r="AX1076" s="8"/>
      <c r="AY1076" s="8"/>
      <c r="AZ1076" s="8"/>
      <c r="BA1076" s="8"/>
      <c r="BB1076" s="8"/>
      <c r="BC1076" s="8"/>
    </row>
    <row r="1077" spans="1:55" x14ac:dyDescent="0.25">
      <c r="A1077" s="46">
        <v>67.7</v>
      </c>
      <c r="B1077" s="48" t="b">
        <v>1</v>
      </c>
      <c r="U1077" s="37"/>
      <c r="V1077" s="37"/>
      <c r="W1077" s="9"/>
      <c r="X1077" s="8"/>
      <c r="Y1077" s="8"/>
      <c r="Z1077" s="8"/>
      <c r="AA1077" s="8"/>
      <c r="AB1077" s="8"/>
      <c r="AC1077" s="8"/>
      <c r="AD1077" s="8"/>
      <c r="AE1077" s="8"/>
      <c r="AG1077" s="37"/>
      <c r="AH1077" s="37"/>
      <c r="AI1077" s="9"/>
      <c r="AJ1077" s="8"/>
      <c r="AK1077" s="8"/>
      <c r="AL1077" s="8"/>
      <c r="AM1077" s="8"/>
      <c r="AN1077" s="8"/>
      <c r="AO1077" s="8"/>
      <c r="AP1077" s="8"/>
      <c r="AQ1077" s="8"/>
      <c r="AS1077" s="37"/>
      <c r="AT1077" s="37"/>
      <c r="AU1077" s="9"/>
      <c r="AV1077" s="8"/>
      <c r="AW1077" s="8"/>
      <c r="AX1077" s="8"/>
      <c r="AY1077" s="8"/>
      <c r="AZ1077" s="8"/>
      <c r="BA1077" s="8"/>
      <c r="BB1077" s="8"/>
      <c r="BC1077" s="8"/>
    </row>
    <row r="1078" spans="1:55" x14ac:dyDescent="0.25">
      <c r="A1078" s="46">
        <v>59</v>
      </c>
      <c r="B1078" s="48" t="b">
        <v>1</v>
      </c>
      <c r="U1078" s="37"/>
      <c r="V1078" s="37"/>
      <c r="W1078" s="9"/>
      <c r="X1078" s="8"/>
      <c r="Y1078" s="8"/>
      <c r="Z1078" s="8"/>
      <c r="AA1078" s="8"/>
      <c r="AB1078" s="8"/>
      <c r="AC1078" s="8"/>
      <c r="AD1078" s="8"/>
      <c r="AE1078" s="8"/>
      <c r="AG1078" s="37"/>
      <c r="AH1078" s="37"/>
      <c r="AI1078" s="9"/>
      <c r="AJ1078" s="8"/>
      <c r="AK1078" s="8"/>
      <c r="AL1078" s="8"/>
      <c r="AM1078" s="8"/>
      <c r="AN1078" s="8"/>
      <c r="AO1078" s="8"/>
      <c r="AP1078" s="8"/>
      <c r="AQ1078" s="8"/>
      <c r="AS1078" s="37"/>
      <c r="AT1078" s="37"/>
      <c r="AU1078" s="9"/>
      <c r="AV1078" s="8"/>
      <c r="AW1078" s="8"/>
      <c r="AX1078" s="8"/>
      <c r="AY1078" s="8"/>
      <c r="AZ1078" s="8"/>
      <c r="BA1078" s="8"/>
      <c r="BB1078" s="8"/>
      <c r="BC1078" s="8"/>
    </row>
    <row r="1079" spans="1:55" x14ac:dyDescent="0.25">
      <c r="A1079" s="46">
        <v>58.1</v>
      </c>
      <c r="B1079" s="48" t="b">
        <v>1</v>
      </c>
      <c r="U1079" s="37"/>
      <c r="V1079" s="37"/>
      <c r="W1079" s="9"/>
      <c r="X1079" s="8"/>
      <c r="Y1079" s="8"/>
      <c r="Z1079" s="8"/>
      <c r="AA1079" s="8"/>
      <c r="AB1079" s="8"/>
      <c r="AC1079" s="8"/>
      <c r="AD1079" s="8"/>
      <c r="AE1079" s="8"/>
      <c r="AG1079" s="37"/>
      <c r="AH1079" s="37"/>
      <c r="AI1079" s="9"/>
      <c r="AJ1079" s="8"/>
      <c r="AK1079" s="8"/>
      <c r="AL1079" s="8"/>
      <c r="AM1079" s="8"/>
      <c r="AN1079" s="8"/>
      <c r="AO1079" s="8"/>
      <c r="AP1079" s="8"/>
      <c r="AQ1079" s="8"/>
      <c r="AS1079" s="37"/>
      <c r="AT1079" s="37"/>
      <c r="AU1079" s="9"/>
      <c r="AV1079" s="8"/>
      <c r="AW1079" s="8"/>
      <c r="AX1079" s="8"/>
      <c r="AY1079" s="8"/>
      <c r="AZ1079" s="8"/>
      <c r="BA1079" s="8"/>
      <c r="BB1079" s="8"/>
      <c r="BC1079" s="8"/>
    </row>
    <row r="1080" spans="1:55" x14ac:dyDescent="0.25">
      <c r="A1080" s="46">
        <v>58.8</v>
      </c>
      <c r="B1080" s="48" t="b">
        <v>1</v>
      </c>
      <c r="U1080" s="37"/>
      <c r="V1080" s="37"/>
      <c r="W1080" s="9"/>
      <c r="X1080" s="8"/>
      <c r="Y1080" s="8"/>
      <c r="Z1080" s="8"/>
      <c r="AA1080" s="8"/>
      <c r="AB1080" s="8"/>
      <c r="AC1080" s="8"/>
      <c r="AD1080" s="8"/>
      <c r="AE1080" s="8"/>
      <c r="AG1080" s="37"/>
      <c r="AH1080" s="37"/>
      <c r="AI1080" s="9"/>
      <c r="AJ1080" s="8"/>
      <c r="AK1080" s="8"/>
      <c r="AL1080" s="8"/>
      <c r="AM1080" s="8"/>
      <c r="AN1080" s="8"/>
      <c r="AO1080" s="8"/>
      <c r="AP1080" s="8"/>
      <c r="AQ1080" s="8"/>
      <c r="AS1080" s="37"/>
      <c r="AT1080" s="37"/>
      <c r="AU1080" s="9"/>
      <c r="AV1080" s="8"/>
      <c r="AW1080" s="8"/>
      <c r="AX1080" s="8"/>
      <c r="AY1080" s="8"/>
      <c r="AZ1080" s="8"/>
      <c r="BA1080" s="8"/>
      <c r="BB1080" s="8"/>
      <c r="BC1080" s="8"/>
    </row>
    <row r="1081" spans="1:55" x14ac:dyDescent="0.25">
      <c r="A1081" s="46">
        <v>58.4</v>
      </c>
      <c r="B1081" s="48" t="b">
        <v>1</v>
      </c>
      <c r="U1081" s="37"/>
      <c r="V1081" s="37"/>
      <c r="W1081" s="9"/>
      <c r="X1081" s="8"/>
      <c r="Y1081" s="8"/>
      <c r="Z1081" s="8"/>
      <c r="AA1081" s="8"/>
      <c r="AB1081" s="8"/>
      <c r="AC1081" s="8"/>
      <c r="AD1081" s="8"/>
      <c r="AE1081" s="8"/>
      <c r="AG1081" s="37"/>
      <c r="AH1081" s="37"/>
      <c r="AI1081" s="9"/>
      <c r="AJ1081" s="8"/>
      <c r="AK1081" s="8"/>
      <c r="AL1081" s="8"/>
      <c r="AM1081" s="8"/>
      <c r="AN1081" s="8"/>
      <c r="AO1081" s="8"/>
      <c r="AP1081" s="8"/>
      <c r="AQ1081" s="8"/>
      <c r="AS1081" s="37"/>
      <c r="AT1081" s="37"/>
      <c r="AU1081" s="9"/>
      <c r="AV1081" s="8"/>
      <c r="AW1081" s="8"/>
      <c r="AX1081" s="8"/>
      <c r="AY1081" s="8"/>
      <c r="AZ1081" s="8"/>
      <c r="BA1081" s="8"/>
      <c r="BB1081" s="8"/>
      <c r="BC1081" s="8"/>
    </row>
    <row r="1082" spans="1:55" x14ac:dyDescent="0.25">
      <c r="A1082" s="46">
        <v>58.1</v>
      </c>
      <c r="B1082" s="48" t="b">
        <v>1</v>
      </c>
      <c r="U1082" s="37"/>
      <c r="V1082" s="37"/>
      <c r="W1082" s="9"/>
      <c r="X1082" s="8"/>
      <c r="Y1082" s="8"/>
      <c r="Z1082" s="8"/>
      <c r="AA1082" s="8"/>
      <c r="AB1082" s="8"/>
      <c r="AC1082" s="8"/>
      <c r="AD1082" s="8"/>
      <c r="AE1082" s="8"/>
      <c r="AG1082" s="37"/>
      <c r="AH1082" s="37"/>
      <c r="AI1082" s="9"/>
      <c r="AJ1082" s="8"/>
      <c r="AK1082" s="8"/>
      <c r="AL1082" s="8"/>
      <c r="AM1082" s="8"/>
      <c r="AN1082" s="8"/>
      <c r="AO1082" s="8"/>
      <c r="AP1082" s="8"/>
      <c r="AQ1082" s="8"/>
      <c r="AS1082" s="37"/>
      <c r="AT1082" s="37"/>
      <c r="AU1082" s="9"/>
      <c r="AV1082" s="8"/>
      <c r="AW1082" s="8"/>
      <c r="AX1082" s="8"/>
      <c r="AY1082" s="8"/>
      <c r="AZ1082" s="8"/>
      <c r="BA1082" s="8"/>
      <c r="BB1082" s="8"/>
      <c r="BC1082" s="8"/>
    </row>
    <row r="1083" spans="1:55" x14ac:dyDescent="0.25">
      <c r="A1083" s="46">
        <v>57.8</v>
      </c>
      <c r="B1083" s="48" t="b">
        <v>1</v>
      </c>
      <c r="U1083" s="37"/>
      <c r="V1083" s="37"/>
      <c r="W1083" s="9"/>
      <c r="X1083" s="8"/>
      <c r="Y1083" s="8"/>
      <c r="Z1083" s="8"/>
      <c r="AA1083" s="8"/>
      <c r="AB1083" s="8"/>
      <c r="AC1083" s="8"/>
      <c r="AD1083" s="8"/>
      <c r="AE1083" s="8"/>
      <c r="AG1083" s="37"/>
      <c r="AH1083" s="37"/>
      <c r="AI1083" s="9"/>
      <c r="AJ1083" s="8"/>
      <c r="AK1083" s="8"/>
      <c r="AL1083" s="8"/>
      <c r="AM1083" s="8"/>
      <c r="AN1083" s="8"/>
      <c r="AO1083" s="8"/>
      <c r="AP1083" s="8"/>
      <c r="AQ1083" s="8"/>
      <c r="AS1083" s="37"/>
      <c r="AT1083" s="37"/>
      <c r="AU1083" s="9"/>
      <c r="AV1083" s="8"/>
      <c r="AW1083" s="8"/>
      <c r="AX1083" s="8"/>
      <c r="AY1083" s="8"/>
      <c r="AZ1083" s="8"/>
      <c r="BA1083" s="8"/>
      <c r="BB1083" s="8"/>
      <c r="BC1083" s="8"/>
    </row>
    <row r="1084" spans="1:55" x14ac:dyDescent="0.25">
      <c r="A1084" s="46">
        <v>57.3</v>
      </c>
      <c r="B1084" s="48" t="b">
        <v>1</v>
      </c>
      <c r="U1084" s="37"/>
      <c r="V1084" s="37"/>
      <c r="W1084" s="9"/>
      <c r="X1084" s="8"/>
      <c r="Y1084" s="8"/>
      <c r="Z1084" s="8"/>
      <c r="AA1084" s="8"/>
      <c r="AB1084" s="8"/>
      <c r="AC1084" s="8"/>
      <c r="AD1084" s="8"/>
      <c r="AE1084" s="8"/>
      <c r="AG1084" s="37"/>
      <c r="AH1084" s="37"/>
      <c r="AI1084" s="9"/>
      <c r="AJ1084" s="8"/>
      <c r="AK1084" s="8"/>
      <c r="AL1084" s="8"/>
      <c r="AM1084" s="8"/>
      <c r="AN1084" s="8"/>
      <c r="AO1084" s="8"/>
      <c r="AP1084" s="8"/>
      <c r="AQ1084" s="8"/>
      <c r="AS1084" s="37"/>
      <c r="AT1084" s="37"/>
      <c r="AU1084" s="9"/>
      <c r="AV1084" s="8"/>
      <c r="AW1084" s="8"/>
      <c r="AX1084" s="8"/>
      <c r="AY1084" s="8"/>
      <c r="AZ1084" s="8"/>
      <c r="BA1084" s="8"/>
      <c r="BB1084" s="8"/>
      <c r="BC1084" s="8"/>
    </row>
    <row r="1085" spans="1:55" x14ac:dyDescent="0.25">
      <c r="A1085" s="46">
        <v>56.8</v>
      </c>
      <c r="B1085" s="48" t="b">
        <v>1</v>
      </c>
      <c r="U1085" s="37"/>
      <c r="V1085" s="37"/>
      <c r="W1085" s="9"/>
      <c r="X1085" s="8"/>
      <c r="Y1085" s="8"/>
      <c r="Z1085" s="8"/>
      <c r="AA1085" s="8"/>
      <c r="AB1085" s="8"/>
      <c r="AC1085" s="8"/>
      <c r="AD1085" s="8"/>
      <c r="AE1085" s="8"/>
      <c r="AG1085" s="37"/>
      <c r="AH1085" s="37"/>
      <c r="AI1085" s="9"/>
      <c r="AJ1085" s="8"/>
      <c r="AK1085" s="8"/>
      <c r="AL1085" s="8"/>
      <c r="AM1085" s="8"/>
      <c r="AN1085" s="8"/>
      <c r="AO1085" s="8"/>
      <c r="AP1085" s="8"/>
      <c r="AQ1085" s="8"/>
      <c r="AS1085" s="37"/>
      <c r="AT1085" s="37"/>
      <c r="AU1085" s="9"/>
      <c r="AV1085" s="8"/>
      <c r="AW1085" s="8"/>
      <c r="AX1085" s="8"/>
      <c r="AY1085" s="8"/>
      <c r="AZ1085" s="8"/>
      <c r="BA1085" s="8"/>
      <c r="BB1085" s="8"/>
      <c r="BC1085" s="8"/>
    </row>
    <row r="1086" spans="1:55" x14ac:dyDescent="0.25">
      <c r="A1086" s="46">
        <v>56.4</v>
      </c>
      <c r="B1086" s="48" t="b">
        <v>1</v>
      </c>
      <c r="U1086" s="37"/>
      <c r="V1086" s="37"/>
      <c r="W1086" s="9"/>
      <c r="X1086" s="8"/>
      <c r="Y1086" s="8"/>
      <c r="Z1086" s="8"/>
      <c r="AA1086" s="8"/>
      <c r="AB1086" s="8"/>
      <c r="AC1086" s="8"/>
      <c r="AD1086" s="8"/>
      <c r="AE1086" s="8"/>
      <c r="AG1086" s="37"/>
      <c r="AH1086" s="37"/>
      <c r="AI1086" s="9"/>
      <c r="AJ1086" s="8"/>
      <c r="AK1086" s="8"/>
      <c r="AL1086" s="8"/>
      <c r="AM1086" s="8"/>
      <c r="AN1086" s="8"/>
      <c r="AO1086" s="8"/>
      <c r="AP1086" s="8"/>
      <c r="AQ1086" s="8"/>
      <c r="AS1086" s="37"/>
      <c r="AT1086" s="37"/>
      <c r="AU1086" s="9"/>
      <c r="AV1086" s="8"/>
      <c r="AW1086" s="8"/>
      <c r="AX1086" s="8"/>
      <c r="AY1086" s="8"/>
      <c r="AZ1086" s="8"/>
      <c r="BA1086" s="8"/>
      <c r="BB1086" s="8"/>
      <c r="BC1086" s="8"/>
    </row>
    <row r="1087" spans="1:55" x14ac:dyDescent="0.25">
      <c r="A1087" s="46">
        <v>55.6</v>
      </c>
      <c r="B1087" s="48" t="b">
        <v>1</v>
      </c>
      <c r="U1087" s="37"/>
      <c r="V1087" s="37"/>
      <c r="W1087" s="9"/>
      <c r="X1087" s="8"/>
      <c r="Y1087" s="8"/>
      <c r="Z1087" s="8"/>
      <c r="AA1087" s="8"/>
      <c r="AB1087" s="8"/>
      <c r="AC1087" s="8"/>
      <c r="AD1087" s="8"/>
      <c r="AE1087" s="8"/>
      <c r="AG1087" s="37"/>
      <c r="AH1087" s="37"/>
      <c r="AI1087" s="9"/>
      <c r="AJ1087" s="8"/>
      <c r="AK1087" s="8"/>
      <c r="AL1087" s="8"/>
      <c r="AM1087" s="8"/>
      <c r="AN1087" s="8"/>
      <c r="AO1087" s="8"/>
      <c r="AP1087" s="8"/>
      <c r="AQ1087" s="8"/>
      <c r="AS1087" s="37"/>
      <c r="AT1087" s="37"/>
      <c r="AU1087" s="9"/>
      <c r="AV1087" s="8"/>
      <c r="AW1087" s="8"/>
      <c r="AX1087" s="8"/>
      <c r="AY1087" s="8"/>
      <c r="AZ1087" s="8"/>
      <c r="BA1087" s="8"/>
      <c r="BB1087" s="8"/>
      <c r="BC1087" s="8"/>
    </row>
    <row r="1088" spans="1:55" x14ac:dyDescent="0.25">
      <c r="A1088" s="46">
        <v>54.7</v>
      </c>
      <c r="B1088" s="48" t="b">
        <v>1</v>
      </c>
      <c r="U1088" s="37"/>
      <c r="V1088" s="37"/>
      <c r="W1088" s="9"/>
      <c r="X1088" s="8"/>
      <c r="Y1088" s="8"/>
      <c r="Z1088" s="8"/>
      <c r="AA1088" s="8"/>
      <c r="AB1088" s="8"/>
      <c r="AC1088" s="8"/>
      <c r="AD1088" s="8"/>
      <c r="AE1088" s="8"/>
      <c r="AG1088" s="37"/>
      <c r="AH1088" s="37"/>
      <c r="AI1088" s="9"/>
      <c r="AJ1088" s="8"/>
      <c r="AK1088" s="8"/>
      <c r="AL1088" s="8"/>
      <c r="AM1088" s="8"/>
      <c r="AN1088" s="8"/>
      <c r="AO1088" s="8"/>
      <c r="AP1088" s="8"/>
      <c r="AQ1088" s="8"/>
      <c r="AS1088" s="37"/>
      <c r="AT1088" s="37"/>
      <c r="AU1088" s="9"/>
      <c r="AV1088" s="8"/>
      <c r="AW1088" s="8"/>
      <c r="AX1088" s="8"/>
      <c r="AY1088" s="8"/>
      <c r="AZ1088" s="8"/>
      <c r="BA1088" s="8"/>
      <c r="BB1088" s="8"/>
      <c r="BC1088" s="8"/>
    </row>
    <row r="1089" spans="1:55" x14ac:dyDescent="0.25">
      <c r="A1089" s="46">
        <v>54</v>
      </c>
      <c r="B1089" s="48" t="b">
        <v>1</v>
      </c>
      <c r="U1089" s="37"/>
      <c r="V1089" s="37"/>
      <c r="W1089" s="9"/>
      <c r="X1089" s="8"/>
      <c r="Y1089" s="8"/>
      <c r="Z1089" s="8"/>
      <c r="AA1089" s="8"/>
      <c r="AB1089" s="8"/>
      <c r="AC1089" s="8"/>
      <c r="AD1089" s="8"/>
      <c r="AE1089" s="8"/>
      <c r="AG1089" s="37"/>
      <c r="AH1089" s="37"/>
      <c r="AI1089" s="9"/>
      <c r="AJ1089" s="8"/>
      <c r="AK1089" s="8"/>
      <c r="AL1089" s="8"/>
      <c r="AM1089" s="8"/>
      <c r="AN1089" s="8"/>
      <c r="AO1089" s="8"/>
      <c r="AP1089" s="8"/>
      <c r="AQ1089" s="8"/>
      <c r="AS1089" s="37"/>
      <c r="AT1089" s="37"/>
      <c r="AU1089" s="9"/>
      <c r="AV1089" s="8"/>
      <c r="AW1089" s="8"/>
      <c r="AX1089" s="8"/>
      <c r="AY1089" s="8"/>
      <c r="AZ1089" s="8"/>
      <c r="BA1089" s="8"/>
      <c r="BB1089" s="8"/>
      <c r="BC1089" s="8"/>
    </row>
    <row r="1090" spans="1:55" x14ac:dyDescent="0.25">
      <c r="A1090" s="46">
        <v>53.3</v>
      </c>
      <c r="B1090" s="48" t="b">
        <v>1</v>
      </c>
      <c r="U1090" s="37"/>
      <c r="V1090" s="37"/>
      <c r="W1090" s="9"/>
      <c r="X1090" s="8"/>
      <c r="Y1090" s="8"/>
      <c r="Z1090" s="8"/>
      <c r="AA1090" s="8"/>
      <c r="AB1090" s="8"/>
      <c r="AC1090" s="8"/>
      <c r="AD1090" s="8"/>
      <c r="AE1090" s="8"/>
      <c r="AG1090" s="37"/>
      <c r="AH1090" s="37"/>
      <c r="AI1090" s="9"/>
      <c r="AJ1090" s="8"/>
      <c r="AK1090" s="8"/>
      <c r="AL1090" s="8"/>
      <c r="AM1090" s="8"/>
      <c r="AN1090" s="8"/>
      <c r="AO1090" s="8"/>
      <c r="AP1090" s="8"/>
      <c r="AQ1090" s="8"/>
      <c r="AS1090" s="37"/>
      <c r="AT1090" s="37"/>
      <c r="AU1090" s="9"/>
      <c r="AV1090" s="8"/>
      <c r="AW1090" s="8"/>
      <c r="AX1090" s="8"/>
      <c r="AY1090" s="8"/>
      <c r="AZ1090" s="8"/>
      <c r="BA1090" s="8"/>
      <c r="BB1090" s="8"/>
      <c r="BC1090" s="8"/>
    </row>
    <row r="1091" spans="1:55" x14ac:dyDescent="0.25">
      <c r="A1091" s="46">
        <v>52.9</v>
      </c>
      <c r="B1091" s="48" t="b">
        <v>1</v>
      </c>
      <c r="U1091" s="37"/>
      <c r="V1091" s="37"/>
      <c r="W1091" s="9"/>
      <c r="X1091" s="8"/>
      <c r="Y1091" s="8"/>
      <c r="Z1091" s="8"/>
      <c r="AA1091" s="8"/>
      <c r="AB1091" s="8"/>
      <c r="AC1091" s="8"/>
      <c r="AD1091" s="8"/>
      <c r="AE1091" s="8"/>
      <c r="AG1091" s="37"/>
      <c r="AH1091" s="37"/>
      <c r="AI1091" s="9"/>
      <c r="AJ1091" s="8"/>
      <c r="AK1091" s="8"/>
      <c r="AL1091" s="8"/>
      <c r="AM1091" s="8"/>
      <c r="AN1091" s="8"/>
      <c r="AO1091" s="8"/>
      <c r="AP1091" s="8"/>
      <c r="AQ1091" s="8"/>
      <c r="AS1091" s="37"/>
      <c r="AT1091" s="37"/>
      <c r="AU1091" s="9"/>
      <c r="AV1091" s="8"/>
      <c r="AW1091" s="8"/>
      <c r="AX1091" s="8"/>
      <c r="AY1091" s="8"/>
      <c r="AZ1091" s="8"/>
      <c r="BA1091" s="8"/>
      <c r="BB1091" s="8"/>
      <c r="BC1091" s="8"/>
    </row>
    <row r="1092" spans="1:55" x14ac:dyDescent="0.25">
      <c r="A1092" s="46">
        <v>52.5</v>
      </c>
      <c r="B1092" s="48" t="b">
        <v>1</v>
      </c>
      <c r="U1092" s="37"/>
      <c r="V1092" s="37"/>
      <c r="W1092" s="9"/>
      <c r="X1092" s="8"/>
      <c r="Y1092" s="8"/>
      <c r="Z1092" s="8"/>
      <c r="AA1092" s="8"/>
      <c r="AB1092" s="8"/>
      <c r="AC1092" s="8"/>
      <c r="AD1092" s="8"/>
      <c r="AE1092" s="8"/>
      <c r="AG1092" s="37"/>
      <c r="AH1092" s="37"/>
      <c r="AI1092" s="9"/>
      <c r="AJ1092" s="8"/>
      <c r="AK1092" s="8"/>
      <c r="AL1092" s="8"/>
      <c r="AM1092" s="8"/>
      <c r="AN1092" s="8"/>
      <c r="AO1092" s="8"/>
      <c r="AP1092" s="8"/>
      <c r="AQ1092" s="8"/>
      <c r="AS1092" s="37"/>
      <c r="AT1092" s="37"/>
      <c r="AU1092" s="9"/>
      <c r="AV1092" s="8"/>
      <c r="AW1092" s="8"/>
      <c r="AX1092" s="8"/>
      <c r="AY1092" s="8"/>
      <c r="AZ1092" s="8"/>
      <c r="BA1092" s="8"/>
      <c r="BB1092" s="8"/>
      <c r="BC1092" s="8"/>
    </row>
    <row r="1093" spans="1:55" x14ac:dyDescent="0.25">
      <c r="A1093" s="46">
        <v>52.5</v>
      </c>
      <c r="B1093" s="48" t="b">
        <v>1</v>
      </c>
      <c r="U1093" s="37"/>
      <c r="V1093" s="37"/>
      <c r="W1093" s="9"/>
      <c r="X1093" s="8"/>
      <c r="Y1093" s="8"/>
      <c r="Z1093" s="8"/>
      <c r="AA1093" s="8"/>
      <c r="AB1093" s="8"/>
      <c r="AC1093" s="8"/>
      <c r="AD1093" s="8"/>
      <c r="AE1093" s="8"/>
      <c r="AG1093" s="37"/>
      <c r="AH1093" s="37"/>
      <c r="AI1093" s="9"/>
      <c r="AJ1093" s="8"/>
      <c r="AK1093" s="8"/>
      <c r="AL1093" s="8"/>
      <c r="AM1093" s="8"/>
      <c r="AN1093" s="8"/>
      <c r="AO1093" s="8"/>
      <c r="AP1093" s="8"/>
      <c r="AQ1093" s="8"/>
      <c r="AS1093" s="37"/>
      <c r="AT1093" s="37"/>
      <c r="AU1093" s="9"/>
      <c r="AV1093" s="8"/>
      <c r="AW1093" s="8"/>
      <c r="AX1093" s="8"/>
      <c r="AY1093" s="8"/>
      <c r="AZ1093" s="8"/>
      <c r="BA1093" s="8"/>
      <c r="BB1093" s="8"/>
      <c r="BC1093" s="8"/>
    </row>
    <row r="1094" spans="1:55" x14ac:dyDescent="0.25">
      <c r="A1094" s="46">
        <v>58.9</v>
      </c>
      <c r="B1094" s="48" t="b">
        <v>1</v>
      </c>
      <c r="U1094" s="37"/>
      <c r="V1094" s="37"/>
      <c r="W1094" s="9"/>
      <c r="X1094" s="8"/>
      <c r="Y1094" s="8"/>
      <c r="Z1094" s="8"/>
      <c r="AA1094" s="8"/>
      <c r="AB1094" s="8"/>
      <c r="AC1094" s="8"/>
      <c r="AD1094" s="8"/>
      <c r="AE1094" s="8"/>
      <c r="AG1094" s="37"/>
      <c r="AH1094" s="37"/>
      <c r="AI1094" s="9"/>
      <c r="AJ1094" s="8"/>
      <c r="AK1094" s="8"/>
      <c r="AL1094" s="8"/>
      <c r="AM1094" s="8"/>
      <c r="AN1094" s="8"/>
      <c r="AO1094" s="8"/>
      <c r="AP1094" s="8"/>
      <c r="AQ1094" s="8"/>
      <c r="AS1094" s="37"/>
      <c r="AT1094" s="37"/>
      <c r="AU1094" s="9"/>
      <c r="AV1094" s="8"/>
      <c r="AW1094" s="8"/>
      <c r="AX1094" s="8"/>
      <c r="AY1094" s="8"/>
      <c r="AZ1094" s="8"/>
      <c r="BA1094" s="8"/>
      <c r="BB1094" s="8"/>
      <c r="BC1094" s="8"/>
    </row>
    <row r="1095" spans="1:55" x14ac:dyDescent="0.25">
      <c r="A1095" s="46">
        <v>58.4</v>
      </c>
      <c r="B1095" s="48" t="b">
        <v>1</v>
      </c>
      <c r="U1095" s="37"/>
      <c r="V1095" s="37"/>
      <c r="W1095" s="9"/>
      <c r="X1095" s="8"/>
      <c r="Y1095" s="8"/>
      <c r="Z1095" s="8"/>
      <c r="AA1095" s="8"/>
      <c r="AB1095" s="8"/>
      <c r="AC1095" s="8"/>
      <c r="AD1095" s="8"/>
      <c r="AE1095" s="8"/>
      <c r="AG1095" s="37"/>
      <c r="AH1095" s="37"/>
      <c r="AI1095" s="9"/>
      <c r="AJ1095" s="8"/>
      <c r="AK1095" s="8"/>
      <c r="AL1095" s="8"/>
      <c r="AM1095" s="8"/>
      <c r="AN1095" s="8"/>
      <c r="AO1095" s="8"/>
      <c r="AP1095" s="8"/>
      <c r="AQ1095" s="8"/>
      <c r="AS1095" s="37"/>
      <c r="AT1095" s="37"/>
      <c r="AU1095" s="9"/>
      <c r="AV1095" s="8"/>
      <c r="AW1095" s="8"/>
      <c r="AX1095" s="8"/>
      <c r="AY1095" s="8"/>
      <c r="AZ1095" s="8"/>
      <c r="BA1095" s="8"/>
      <c r="BB1095" s="8"/>
      <c r="BC1095" s="8"/>
    </row>
    <row r="1096" spans="1:55" x14ac:dyDescent="0.25">
      <c r="A1096" s="46">
        <v>58.1</v>
      </c>
      <c r="B1096" s="48" t="b">
        <v>1</v>
      </c>
      <c r="U1096" s="37"/>
      <c r="V1096" s="37"/>
      <c r="W1096" s="9"/>
      <c r="X1096" s="8"/>
      <c r="Y1096" s="8"/>
      <c r="Z1096" s="8"/>
      <c r="AA1096" s="8"/>
      <c r="AB1096" s="8"/>
      <c r="AC1096" s="8"/>
      <c r="AD1096" s="8"/>
      <c r="AE1096" s="8"/>
      <c r="AG1096" s="37"/>
      <c r="AH1096" s="37"/>
      <c r="AI1096" s="9"/>
      <c r="AJ1096" s="8"/>
      <c r="AK1096" s="8"/>
      <c r="AL1096" s="8"/>
      <c r="AM1096" s="8"/>
      <c r="AN1096" s="8"/>
      <c r="AO1096" s="8"/>
      <c r="AP1096" s="8"/>
      <c r="AQ1096" s="8"/>
      <c r="AS1096" s="37"/>
      <c r="AT1096" s="37"/>
      <c r="AU1096" s="9"/>
      <c r="AV1096" s="8"/>
      <c r="AW1096" s="8"/>
      <c r="AX1096" s="8"/>
      <c r="AY1096" s="8"/>
      <c r="AZ1096" s="8"/>
      <c r="BA1096" s="8"/>
      <c r="BB1096" s="8"/>
      <c r="BC1096" s="8"/>
    </row>
    <row r="1097" spans="1:55" x14ac:dyDescent="0.25">
      <c r="A1097" s="46">
        <v>57.6</v>
      </c>
      <c r="B1097" s="48" t="b">
        <v>1</v>
      </c>
      <c r="U1097" s="37"/>
      <c r="V1097" s="37"/>
      <c r="W1097" s="9"/>
      <c r="X1097" s="8"/>
      <c r="Y1097" s="8"/>
      <c r="Z1097" s="8"/>
      <c r="AA1097" s="8"/>
      <c r="AB1097" s="8"/>
      <c r="AC1097" s="8"/>
      <c r="AD1097" s="8"/>
      <c r="AE1097" s="8"/>
      <c r="AG1097" s="37"/>
      <c r="AH1097" s="37"/>
      <c r="AI1097" s="9"/>
      <c r="AJ1097" s="8"/>
      <c r="AK1097" s="8"/>
      <c r="AL1097" s="8"/>
      <c r="AM1097" s="8"/>
      <c r="AN1097" s="8"/>
      <c r="AO1097" s="8"/>
      <c r="AP1097" s="8"/>
      <c r="AQ1097" s="8"/>
      <c r="AS1097" s="37"/>
      <c r="AT1097" s="37"/>
      <c r="AU1097" s="9"/>
      <c r="AV1097" s="8"/>
      <c r="AW1097" s="8"/>
      <c r="AX1097" s="8"/>
      <c r="AY1097" s="8"/>
      <c r="AZ1097" s="8"/>
      <c r="BA1097" s="8"/>
      <c r="BB1097" s="8"/>
      <c r="BC1097" s="8"/>
    </row>
    <row r="1098" spans="1:55" x14ac:dyDescent="0.25">
      <c r="A1098" s="46">
        <v>57.1</v>
      </c>
      <c r="B1098" s="48" t="b">
        <v>1</v>
      </c>
      <c r="U1098" s="37"/>
      <c r="V1098" s="37"/>
      <c r="W1098" s="9"/>
      <c r="X1098" s="8"/>
      <c r="Y1098" s="8"/>
      <c r="Z1098" s="8"/>
      <c r="AA1098" s="8"/>
      <c r="AB1098" s="8"/>
      <c r="AC1098" s="8"/>
      <c r="AD1098" s="8"/>
      <c r="AE1098" s="8"/>
      <c r="AG1098" s="37"/>
      <c r="AH1098" s="37"/>
      <c r="AI1098" s="9"/>
      <c r="AJ1098" s="8"/>
      <c r="AK1098" s="8"/>
      <c r="AL1098" s="8"/>
      <c r="AM1098" s="8"/>
      <c r="AN1098" s="8"/>
      <c r="AO1098" s="8"/>
      <c r="AP1098" s="8"/>
      <c r="AQ1098" s="8"/>
      <c r="AS1098" s="37"/>
      <c r="AT1098" s="37"/>
      <c r="AU1098" s="9"/>
      <c r="AV1098" s="8"/>
      <c r="AW1098" s="8"/>
      <c r="AX1098" s="8"/>
      <c r="AY1098" s="8"/>
      <c r="AZ1098" s="8"/>
      <c r="BA1098" s="8"/>
      <c r="BB1098" s="8"/>
      <c r="BC1098" s="8"/>
    </row>
    <row r="1099" spans="1:55" x14ac:dyDescent="0.25">
      <c r="A1099" s="46">
        <v>56.7</v>
      </c>
      <c r="B1099" s="48" t="b">
        <v>1</v>
      </c>
      <c r="U1099" s="37"/>
      <c r="V1099" s="37"/>
      <c r="W1099" s="9"/>
      <c r="X1099" s="8"/>
      <c r="Y1099" s="8"/>
      <c r="Z1099" s="8"/>
      <c r="AA1099" s="8"/>
      <c r="AB1099" s="8"/>
      <c r="AC1099" s="8"/>
      <c r="AD1099" s="8"/>
      <c r="AE1099" s="8"/>
      <c r="AG1099" s="37"/>
      <c r="AH1099" s="37"/>
      <c r="AI1099" s="9"/>
      <c r="AJ1099" s="8"/>
      <c r="AK1099" s="8"/>
      <c r="AL1099" s="8"/>
      <c r="AM1099" s="8"/>
      <c r="AN1099" s="8"/>
      <c r="AO1099" s="8"/>
      <c r="AP1099" s="8"/>
      <c r="AQ1099" s="8"/>
      <c r="AS1099" s="37"/>
      <c r="AT1099" s="37"/>
      <c r="AU1099" s="9"/>
      <c r="AV1099" s="8"/>
      <c r="AW1099" s="8"/>
      <c r="AX1099" s="8"/>
      <c r="AY1099" s="8"/>
      <c r="AZ1099" s="8"/>
      <c r="BA1099" s="8"/>
      <c r="BB1099" s="8"/>
      <c r="BC1099" s="8"/>
    </row>
    <row r="1100" spans="1:55" x14ac:dyDescent="0.25">
      <c r="A1100" s="46">
        <v>56.3</v>
      </c>
      <c r="B1100" s="48" t="b">
        <v>1</v>
      </c>
      <c r="U1100" s="37"/>
      <c r="V1100" s="37"/>
      <c r="W1100" s="9"/>
      <c r="X1100" s="8"/>
      <c r="Y1100" s="8"/>
      <c r="Z1100" s="8"/>
      <c r="AA1100" s="8"/>
      <c r="AB1100" s="8"/>
      <c r="AC1100" s="8"/>
      <c r="AD1100" s="8"/>
      <c r="AE1100" s="8"/>
      <c r="AG1100" s="37"/>
      <c r="AH1100" s="37"/>
      <c r="AI1100" s="9"/>
      <c r="AJ1100" s="8"/>
      <c r="AK1100" s="8"/>
      <c r="AL1100" s="8"/>
      <c r="AM1100" s="8"/>
      <c r="AN1100" s="8"/>
      <c r="AO1100" s="8"/>
      <c r="AP1100" s="8"/>
      <c r="AQ1100" s="8"/>
      <c r="AS1100" s="37"/>
      <c r="AT1100" s="37"/>
      <c r="AU1100" s="9"/>
      <c r="AV1100" s="8"/>
      <c r="AW1100" s="8"/>
      <c r="AX1100" s="8"/>
      <c r="AY1100" s="8"/>
      <c r="AZ1100" s="8"/>
      <c r="BA1100" s="8"/>
      <c r="BB1100" s="8"/>
      <c r="BC1100" s="8"/>
    </row>
    <row r="1101" spans="1:55" x14ac:dyDescent="0.25">
      <c r="A1101" s="46">
        <v>55.6</v>
      </c>
      <c r="B1101" s="48" t="b">
        <v>1</v>
      </c>
      <c r="U1101" s="37"/>
      <c r="V1101" s="37"/>
      <c r="W1101" s="9"/>
      <c r="X1101" s="8"/>
      <c r="Y1101" s="8"/>
      <c r="Z1101" s="8"/>
      <c r="AA1101" s="8"/>
      <c r="AB1101" s="8"/>
      <c r="AC1101" s="8"/>
      <c r="AD1101" s="8"/>
      <c r="AE1101" s="8"/>
      <c r="AG1101" s="37"/>
      <c r="AH1101" s="37"/>
      <c r="AI1101" s="9"/>
      <c r="AJ1101" s="8"/>
      <c r="AK1101" s="8"/>
      <c r="AL1101" s="8"/>
      <c r="AM1101" s="8"/>
      <c r="AN1101" s="8"/>
      <c r="AO1101" s="8"/>
      <c r="AP1101" s="8"/>
      <c r="AQ1101" s="8"/>
      <c r="AS1101" s="37"/>
      <c r="AT1101" s="37"/>
      <c r="AU1101" s="9"/>
      <c r="AV1101" s="8"/>
      <c r="AW1101" s="8"/>
      <c r="AX1101" s="8"/>
      <c r="AY1101" s="8"/>
      <c r="AZ1101" s="8"/>
      <c r="BA1101" s="8"/>
      <c r="BB1101" s="8"/>
      <c r="BC1101" s="8"/>
    </row>
    <row r="1102" spans="1:55" x14ac:dyDescent="0.25">
      <c r="A1102" s="46">
        <v>55</v>
      </c>
      <c r="B1102" s="48" t="b">
        <v>1</v>
      </c>
      <c r="U1102" s="37"/>
      <c r="V1102" s="37"/>
      <c r="W1102" s="9"/>
      <c r="X1102" s="8"/>
      <c r="Y1102" s="8"/>
      <c r="Z1102" s="8"/>
      <c r="AA1102" s="8"/>
      <c r="AB1102" s="8"/>
      <c r="AC1102" s="8"/>
      <c r="AD1102" s="8"/>
      <c r="AE1102" s="8"/>
      <c r="AG1102" s="37"/>
      <c r="AH1102" s="37"/>
      <c r="AI1102" s="9"/>
      <c r="AJ1102" s="8"/>
      <c r="AK1102" s="8"/>
      <c r="AL1102" s="8"/>
      <c r="AM1102" s="8"/>
      <c r="AN1102" s="8"/>
      <c r="AO1102" s="8"/>
      <c r="AP1102" s="8"/>
      <c r="AQ1102" s="8"/>
      <c r="AS1102" s="37"/>
      <c r="AT1102" s="37"/>
      <c r="AU1102" s="9"/>
      <c r="AV1102" s="8"/>
      <c r="AW1102" s="8"/>
      <c r="AX1102" s="8"/>
      <c r="AY1102" s="8"/>
      <c r="AZ1102" s="8"/>
      <c r="BA1102" s="8"/>
      <c r="BB1102" s="8"/>
      <c r="BC1102" s="8"/>
    </row>
    <row r="1103" spans="1:55" x14ac:dyDescent="0.25">
      <c r="A1103" s="46">
        <v>54.4</v>
      </c>
      <c r="B1103" s="48" t="b">
        <v>1</v>
      </c>
      <c r="U1103" s="37"/>
      <c r="V1103" s="37"/>
      <c r="W1103" s="9"/>
      <c r="X1103" s="8"/>
      <c r="Y1103" s="8"/>
      <c r="Z1103" s="8"/>
      <c r="AA1103" s="8"/>
      <c r="AB1103" s="8"/>
      <c r="AC1103" s="8"/>
      <c r="AD1103" s="8"/>
      <c r="AE1103" s="8"/>
      <c r="AG1103" s="37"/>
      <c r="AH1103" s="37"/>
      <c r="AI1103" s="9"/>
      <c r="AJ1103" s="8"/>
      <c r="AK1103" s="8"/>
      <c r="AL1103" s="8"/>
      <c r="AM1103" s="8"/>
      <c r="AN1103" s="8"/>
      <c r="AO1103" s="8"/>
      <c r="AP1103" s="8"/>
      <c r="AQ1103" s="8"/>
      <c r="AS1103" s="37"/>
      <c r="AT1103" s="37"/>
      <c r="AU1103" s="9"/>
      <c r="AV1103" s="8"/>
      <c r="AW1103" s="8"/>
      <c r="AX1103" s="8"/>
      <c r="AY1103" s="8"/>
      <c r="AZ1103" s="8"/>
      <c r="BA1103" s="8"/>
      <c r="BB1103" s="8"/>
      <c r="BC1103" s="8"/>
    </row>
    <row r="1104" spans="1:55" x14ac:dyDescent="0.25">
      <c r="A1104" s="46">
        <v>53.9</v>
      </c>
      <c r="B1104" s="48" t="b">
        <v>1</v>
      </c>
      <c r="U1104" s="37"/>
      <c r="V1104" s="37"/>
      <c r="W1104" s="9"/>
      <c r="X1104" s="8"/>
      <c r="Y1104" s="8"/>
      <c r="Z1104" s="8"/>
      <c r="AA1104" s="8"/>
      <c r="AB1104" s="8"/>
      <c r="AC1104" s="8"/>
      <c r="AD1104" s="8"/>
      <c r="AE1104" s="8"/>
      <c r="AG1104" s="37"/>
      <c r="AH1104" s="37"/>
      <c r="AI1104" s="9"/>
      <c r="AJ1104" s="8"/>
      <c r="AK1104" s="8"/>
      <c r="AL1104" s="8"/>
      <c r="AM1104" s="8"/>
      <c r="AN1104" s="8"/>
      <c r="AO1104" s="8"/>
      <c r="AP1104" s="8"/>
      <c r="AQ1104" s="8"/>
      <c r="AS1104" s="37"/>
      <c r="AT1104" s="37"/>
      <c r="AU1104" s="9"/>
      <c r="AV1104" s="8"/>
      <c r="AW1104" s="8"/>
      <c r="AX1104" s="8"/>
      <c r="AY1104" s="8"/>
      <c r="AZ1104" s="8"/>
      <c r="BA1104" s="8"/>
      <c r="BB1104" s="8"/>
      <c r="BC1104" s="8"/>
    </row>
    <row r="1105" spans="1:55" x14ac:dyDescent="0.25">
      <c r="A1105" s="46">
        <v>53.5</v>
      </c>
      <c r="B1105" s="48" t="b">
        <v>1</v>
      </c>
      <c r="U1105" s="37"/>
      <c r="V1105" s="37"/>
      <c r="W1105" s="9"/>
      <c r="X1105" s="8"/>
      <c r="Y1105" s="8"/>
      <c r="Z1105" s="8"/>
      <c r="AA1105" s="8"/>
      <c r="AB1105" s="8"/>
      <c r="AC1105" s="8"/>
      <c r="AD1105" s="8"/>
      <c r="AE1105" s="8"/>
      <c r="AG1105" s="37"/>
      <c r="AH1105" s="37"/>
      <c r="AI1105" s="9"/>
      <c r="AJ1105" s="8"/>
      <c r="AK1105" s="8"/>
      <c r="AL1105" s="8"/>
      <c r="AM1105" s="8"/>
      <c r="AN1105" s="8"/>
      <c r="AO1105" s="8"/>
      <c r="AP1105" s="8"/>
      <c r="AQ1105" s="8"/>
      <c r="AS1105" s="37"/>
      <c r="AT1105" s="37"/>
      <c r="AU1105" s="9"/>
      <c r="AV1105" s="8"/>
      <c r="AW1105" s="8"/>
      <c r="AX1105" s="8"/>
      <c r="AY1105" s="8"/>
      <c r="AZ1105" s="8"/>
      <c r="BA1105" s="8"/>
      <c r="BB1105" s="8"/>
      <c r="BC1105" s="8"/>
    </row>
    <row r="1106" spans="1:55" x14ac:dyDescent="0.25">
      <c r="A1106" s="46">
        <v>53</v>
      </c>
      <c r="B1106" s="48" t="b">
        <v>1</v>
      </c>
      <c r="U1106" s="37"/>
      <c r="V1106" s="37"/>
      <c r="W1106" s="9"/>
      <c r="X1106" s="8"/>
      <c r="Y1106" s="8"/>
      <c r="Z1106" s="8"/>
      <c r="AA1106" s="8"/>
      <c r="AB1106" s="8"/>
      <c r="AC1106" s="8"/>
      <c r="AD1106" s="8"/>
      <c r="AE1106" s="8"/>
      <c r="AG1106" s="37"/>
      <c r="AH1106" s="37"/>
      <c r="AI1106" s="9"/>
      <c r="AJ1106" s="8"/>
      <c r="AK1106" s="8"/>
      <c r="AL1106" s="8"/>
      <c r="AM1106" s="8"/>
      <c r="AN1106" s="8"/>
      <c r="AO1106" s="8"/>
      <c r="AP1106" s="8"/>
      <c r="AQ1106" s="8"/>
      <c r="AS1106" s="37"/>
      <c r="AT1106" s="37"/>
      <c r="AU1106" s="9"/>
      <c r="AV1106" s="8"/>
      <c r="AW1106" s="8"/>
      <c r="AX1106" s="8"/>
      <c r="AY1106" s="8"/>
      <c r="AZ1106" s="8"/>
      <c r="BA1106" s="8"/>
      <c r="BB1106" s="8"/>
      <c r="BC1106" s="8"/>
    </row>
    <row r="1107" spans="1:55" x14ac:dyDescent="0.25">
      <c r="A1107" s="46">
        <v>52.8</v>
      </c>
      <c r="B1107" s="48" t="b">
        <v>1</v>
      </c>
      <c r="U1107" s="37"/>
      <c r="V1107" s="37"/>
      <c r="W1107" s="9"/>
      <c r="X1107" s="8"/>
      <c r="Y1107" s="8"/>
      <c r="Z1107" s="8"/>
      <c r="AA1107" s="8"/>
      <c r="AB1107" s="8"/>
      <c r="AC1107" s="8"/>
      <c r="AD1107" s="8"/>
      <c r="AE1107" s="8"/>
      <c r="AG1107" s="37"/>
      <c r="AH1107" s="37"/>
      <c r="AI1107" s="9"/>
      <c r="AJ1107" s="8"/>
      <c r="AK1107" s="8"/>
      <c r="AL1107" s="8"/>
      <c r="AM1107" s="8"/>
      <c r="AN1107" s="8"/>
      <c r="AO1107" s="8"/>
      <c r="AP1107" s="8"/>
      <c r="AQ1107" s="8"/>
      <c r="AS1107" s="37"/>
      <c r="AT1107" s="37"/>
      <c r="AU1107" s="9"/>
      <c r="AV1107" s="8"/>
      <c r="AW1107" s="8"/>
      <c r="AX1107" s="8"/>
      <c r="AY1107" s="8"/>
      <c r="AZ1107" s="8"/>
      <c r="BA1107" s="8"/>
      <c r="BB1107" s="8"/>
      <c r="BC1107" s="8"/>
    </row>
    <row r="1108" spans="1:55" x14ac:dyDescent="0.25">
      <c r="A1108" s="46">
        <v>52.5</v>
      </c>
      <c r="B1108" s="48" t="b">
        <v>1</v>
      </c>
      <c r="U1108" s="37"/>
      <c r="V1108" s="37"/>
      <c r="W1108" s="9"/>
      <c r="X1108" s="8"/>
      <c r="Y1108" s="8"/>
      <c r="Z1108" s="8"/>
      <c r="AA1108" s="8"/>
      <c r="AB1108" s="8"/>
      <c r="AC1108" s="8"/>
      <c r="AD1108" s="8"/>
      <c r="AE1108" s="8"/>
      <c r="AG1108" s="37"/>
      <c r="AH1108" s="37"/>
      <c r="AI1108" s="9"/>
      <c r="AJ1108" s="8"/>
      <c r="AK1108" s="8"/>
      <c r="AL1108" s="8"/>
      <c r="AM1108" s="8"/>
      <c r="AN1108" s="8"/>
      <c r="AO1108" s="8"/>
      <c r="AP1108" s="8"/>
      <c r="AQ1108" s="8"/>
      <c r="AS1108" s="37"/>
      <c r="AT1108" s="37"/>
      <c r="AU1108" s="9"/>
      <c r="AV1108" s="8"/>
      <c r="AW1108" s="8"/>
      <c r="AX1108" s="8"/>
      <c r="AY1108" s="8"/>
      <c r="AZ1108" s="8"/>
      <c r="BA1108" s="8"/>
      <c r="BB1108" s="8"/>
      <c r="BC1108" s="8"/>
    </row>
    <row r="1109" spans="1:55" x14ac:dyDescent="0.25">
      <c r="A1109" s="46">
        <v>52.1</v>
      </c>
      <c r="B1109" s="48" t="b">
        <v>1</v>
      </c>
      <c r="U1109" s="37"/>
      <c r="V1109" s="37"/>
      <c r="W1109" s="9"/>
      <c r="X1109" s="8"/>
      <c r="Y1109" s="8"/>
      <c r="Z1109" s="8"/>
      <c r="AA1109" s="8"/>
      <c r="AB1109" s="8"/>
      <c r="AC1109" s="8"/>
      <c r="AD1109" s="8"/>
      <c r="AE1109" s="8"/>
      <c r="AG1109" s="37"/>
      <c r="AH1109" s="37"/>
      <c r="AI1109" s="9"/>
      <c r="AJ1109" s="8"/>
      <c r="AK1109" s="8"/>
      <c r="AL1109" s="8"/>
      <c r="AM1109" s="8"/>
      <c r="AN1109" s="8"/>
      <c r="AO1109" s="8"/>
      <c r="AP1109" s="8"/>
      <c r="AQ1109" s="8"/>
      <c r="AS1109" s="37"/>
      <c r="AT1109" s="37"/>
      <c r="AU1109" s="9"/>
      <c r="AV1109" s="8"/>
      <c r="AW1109" s="8"/>
      <c r="AX1109" s="8"/>
      <c r="AY1109" s="8"/>
      <c r="AZ1109" s="8"/>
      <c r="BA1109" s="8"/>
      <c r="BB1109" s="8"/>
      <c r="BC1109" s="8"/>
    </row>
    <row r="1110" spans="1:55" x14ac:dyDescent="0.25">
      <c r="A1110" s="46">
        <v>66.2</v>
      </c>
      <c r="B1110" s="48" t="b">
        <v>1</v>
      </c>
      <c r="U1110" s="37"/>
      <c r="V1110" s="37"/>
      <c r="W1110" s="9"/>
      <c r="X1110" s="8"/>
      <c r="Y1110" s="8"/>
      <c r="Z1110" s="8"/>
      <c r="AA1110" s="8"/>
      <c r="AB1110" s="8"/>
      <c r="AC1110" s="8"/>
      <c r="AD1110" s="8"/>
      <c r="AE1110" s="8"/>
      <c r="AG1110" s="37"/>
      <c r="AH1110" s="37"/>
      <c r="AI1110" s="9"/>
      <c r="AJ1110" s="8"/>
      <c r="AK1110" s="8"/>
      <c r="AL1110" s="8"/>
      <c r="AM1110" s="8"/>
      <c r="AN1110" s="8"/>
      <c r="AO1110" s="8"/>
      <c r="AP1110" s="8"/>
      <c r="AQ1110" s="8"/>
      <c r="AS1110" s="37"/>
      <c r="AT1110" s="37"/>
      <c r="AU1110" s="9"/>
      <c r="AV1110" s="8"/>
      <c r="AW1110" s="8"/>
      <c r="AX1110" s="8"/>
      <c r="AY1110" s="8"/>
      <c r="AZ1110" s="8"/>
      <c r="BA1110" s="8"/>
      <c r="BB1110" s="8"/>
      <c r="BC1110" s="8"/>
    </row>
    <row r="1111" spans="1:55" x14ac:dyDescent="0.25">
      <c r="A1111" s="46">
        <v>66</v>
      </c>
      <c r="B1111" s="48" t="b">
        <v>1</v>
      </c>
      <c r="U1111" s="37"/>
      <c r="V1111" s="37"/>
      <c r="W1111" s="9"/>
      <c r="X1111" s="8"/>
      <c r="Y1111" s="8"/>
      <c r="Z1111" s="8"/>
      <c r="AA1111" s="8"/>
      <c r="AB1111" s="8"/>
      <c r="AC1111" s="8"/>
      <c r="AD1111" s="8"/>
      <c r="AE1111" s="8"/>
      <c r="AG1111" s="37"/>
      <c r="AH1111" s="37"/>
      <c r="AI1111" s="9"/>
      <c r="AJ1111" s="8"/>
      <c r="AK1111" s="8"/>
      <c r="AL1111" s="8"/>
      <c r="AM1111" s="8"/>
      <c r="AN1111" s="8"/>
      <c r="AO1111" s="8"/>
      <c r="AP1111" s="8"/>
      <c r="AQ1111" s="8"/>
      <c r="AS1111" s="37"/>
      <c r="AT1111" s="37"/>
      <c r="AU1111" s="9"/>
      <c r="AV1111" s="8"/>
      <c r="AW1111" s="8"/>
      <c r="AX1111" s="8"/>
      <c r="AY1111" s="8"/>
      <c r="AZ1111" s="8"/>
      <c r="BA1111" s="8"/>
      <c r="BB1111" s="8"/>
      <c r="BC1111" s="8"/>
    </row>
    <row r="1112" spans="1:55" x14ac:dyDescent="0.25">
      <c r="A1112" s="46">
        <v>65.900000000000006</v>
      </c>
      <c r="B1112" s="48" t="b">
        <v>1</v>
      </c>
      <c r="U1112" s="37"/>
      <c r="V1112" s="37"/>
      <c r="W1112" s="9"/>
      <c r="X1112" s="8"/>
      <c r="Y1112" s="8"/>
      <c r="Z1112" s="8"/>
      <c r="AA1112" s="8"/>
      <c r="AB1112" s="8"/>
      <c r="AC1112" s="8"/>
      <c r="AD1112" s="8"/>
      <c r="AE1112" s="8"/>
      <c r="AG1112" s="37"/>
      <c r="AH1112" s="37"/>
      <c r="AI1112" s="9"/>
      <c r="AJ1112" s="8"/>
      <c r="AK1112" s="8"/>
      <c r="AL1112" s="8"/>
      <c r="AM1112" s="8"/>
      <c r="AN1112" s="8"/>
      <c r="AO1112" s="8"/>
      <c r="AP1112" s="8"/>
      <c r="AQ1112" s="8"/>
      <c r="AS1112" s="37"/>
      <c r="AT1112" s="37"/>
      <c r="AU1112" s="9"/>
      <c r="AV1112" s="8"/>
      <c r="AW1112" s="8"/>
      <c r="AX1112" s="8"/>
      <c r="AY1112" s="8"/>
      <c r="AZ1112" s="8"/>
      <c r="BA1112" s="8"/>
      <c r="BB1112" s="8"/>
      <c r="BC1112" s="8"/>
    </row>
    <row r="1113" spans="1:55" x14ac:dyDescent="0.25">
      <c r="A1113" s="46">
        <v>65.8</v>
      </c>
      <c r="B1113" s="48" t="b">
        <v>1</v>
      </c>
      <c r="U1113" s="37"/>
      <c r="V1113" s="37"/>
      <c r="W1113" s="9"/>
      <c r="X1113" s="8"/>
      <c r="Y1113" s="8"/>
      <c r="Z1113" s="8"/>
      <c r="AA1113" s="8"/>
      <c r="AB1113" s="8"/>
      <c r="AC1113" s="8"/>
      <c r="AD1113" s="8"/>
      <c r="AE1113" s="8"/>
      <c r="AG1113" s="37"/>
      <c r="AH1113" s="37"/>
      <c r="AI1113" s="9"/>
      <c r="AJ1113" s="8"/>
      <c r="AK1113" s="8"/>
      <c r="AL1113" s="8"/>
      <c r="AM1113" s="8"/>
      <c r="AN1113" s="8"/>
      <c r="AO1113" s="8"/>
      <c r="AP1113" s="8"/>
      <c r="AQ1113" s="8"/>
      <c r="AS1113" s="37"/>
      <c r="AT1113" s="37"/>
      <c r="AU1113" s="9"/>
      <c r="AV1113" s="8"/>
      <c r="AW1113" s="8"/>
      <c r="AX1113" s="8"/>
      <c r="AY1113" s="8"/>
      <c r="AZ1113" s="8"/>
      <c r="BA1113" s="8"/>
      <c r="BB1113" s="8"/>
      <c r="BC1113" s="8"/>
    </row>
    <row r="1114" spans="1:55" x14ac:dyDescent="0.25">
      <c r="A1114" s="46">
        <v>65.599999999999994</v>
      </c>
      <c r="B1114" s="48" t="b">
        <v>1</v>
      </c>
      <c r="U1114" s="37"/>
      <c r="V1114" s="37"/>
      <c r="W1114" s="9"/>
      <c r="X1114" s="8"/>
      <c r="Y1114" s="8"/>
      <c r="Z1114" s="8"/>
      <c r="AA1114" s="8"/>
      <c r="AB1114" s="8"/>
      <c r="AC1114" s="8"/>
      <c r="AD1114" s="8"/>
      <c r="AE1114" s="8"/>
      <c r="AG1114" s="37"/>
      <c r="AH1114" s="37"/>
      <c r="AI1114" s="9"/>
      <c r="AJ1114" s="8"/>
      <c r="AK1114" s="8"/>
      <c r="AL1114" s="8"/>
      <c r="AM1114" s="8"/>
      <c r="AN1114" s="8"/>
      <c r="AO1114" s="8"/>
      <c r="AP1114" s="8"/>
      <c r="AQ1114" s="8"/>
      <c r="AS1114" s="37"/>
      <c r="AT1114" s="37"/>
      <c r="AU1114" s="9"/>
      <c r="AV1114" s="8"/>
      <c r="AW1114" s="8"/>
      <c r="AX1114" s="8"/>
      <c r="AY1114" s="8"/>
      <c r="AZ1114" s="8"/>
      <c r="BA1114" s="8"/>
      <c r="BB1114" s="8"/>
      <c r="BC1114" s="8"/>
    </row>
    <row r="1115" spans="1:55" x14ac:dyDescent="0.25">
      <c r="A1115" s="46">
        <v>65.900000000000006</v>
      </c>
      <c r="B1115" s="48" t="b">
        <v>1</v>
      </c>
      <c r="U1115" s="37"/>
      <c r="V1115" s="37"/>
      <c r="W1115" s="9"/>
      <c r="X1115" s="8"/>
      <c r="Y1115" s="8"/>
      <c r="Z1115" s="8"/>
      <c r="AA1115" s="8"/>
      <c r="AB1115" s="8"/>
      <c r="AC1115" s="8"/>
      <c r="AD1115" s="8"/>
      <c r="AE1115" s="8"/>
      <c r="AG1115" s="37"/>
      <c r="AH1115" s="37"/>
      <c r="AI1115" s="9"/>
      <c r="AJ1115" s="8"/>
      <c r="AK1115" s="8"/>
      <c r="AL1115" s="8"/>
      <c r="AM1115" s="8"/>
      <c r="AN1115" s="8"/>
      <c r="AO1115" s="8"/>
      <c r="AP1115" s="8"/>
      <c r="AQ1115" s="8"/>
      <c r="AS1115" s="37"/>
      <c r="AT1115" s="37"/>
      <c r="AU1115" s="9"/>
      <c r="AV1115" s="8"/>
      <c r="AW1115" s="8"/>
      <c r="AX1115" s="8"/>
      <c r="AY1115" s="8"/>
      <c r="AZ1115" s="8"/>
      <c r="BA1115" s="8"/>
      <c r="BB1115" s="8"/>
      <c r="BC1115" s="8"/>
    </row>
    <row r="1116" spans="1:55" x14ac:dyDescent="0.25">
      <c r="A1116" s="46">
        <v>66.099999999999994</v>
      </c>
      <c r="B1116" s="48" t="b">
        <v>1</v>
      </c>
      <c r="U1116" s="37"/>
      <c r="V1116" s="37"/>
      <c r="W1116" s="9"/>
      <c r="X1116" s="8"/>
      <c r="Y1116" s="8"/>
      <c r="Z1116" s="8"/>
      <c r="AA1116" s="8"/>
      <c r="AB1116" s="8"/>
      <c r="AC1116" s="8"/>
      <c r="AD1116" s="8"/>
      <c r="AE1116" s="8"/>
      <c r="AG1116" s="37"/>
      <c r="AH1116" s="37"/>
      <c r="AI1116" s="9"/>
      <c r="AJ1116" s="8"/>
      <c r="AK1116" s="8"/>
      <c r="AL1116" s="8"/>
      <c r="AM1116" s="8"/>
      <c r="AN1116" s="8"/>
      <c r="AO1116" s="8"/>
      <c r="AP1116" s="8"/>
      <c r="AQ1116" s="8"/>
      <c r="AS1116" s="37"/>
      <c r="AT1116" s="37"/>
      <c r="AU1116" s="9"/>
      <c r="AV1116" s="8"/>
      <c r="AW1116" s="8"/>
      <c r="AX1116" s="8"/>
      <c r="AY1116" s="8"/>
      <c r="AZ1116" s="8"/>
      <c r="BA1116" s="8"/>
      <c r="BB1116" s="8"/>
      <c r="BC1116" s="8"/>
    </row>
    <row r="1117" spans="1:55" x14ac:dyDescent="0.25">
      <c r="A1117" s="46">
        <v>66.3</v>
      </c>
      <c r="B1117" s="48" t="b">
        <v>1</v>
      </c>
      <c r="U1117" s="37"/>
      <c r="V1117" s="37"/>
      <c r="W1117" s="9"/>
      <c r="X1117" s="8"/>
      <c r="Y1117" s="8"/>
      <c r="Z1117" s="8"/>
      <c r="AA1117" s="8"/>
      <c r="AB1117" s="8"/>
      <c r="AC1117" s="8"/>
      <c r="AD1117" s="8"/>
      <c r="AE1117" s="8"/>
      <c r="AG1117" s="37"/>
      <c r="AH1117" s="37"/>
      <c r="AI1117" s="9"/>
      <c r="AJ1117" s="8"/>
      <c r="AK1117" s="8"/>
      <c r="AL1117" s="8"/>
      <c r="AM1117" s="8"/>
      <c r="AN1117" s="8"/>
      <c r="AO1117" s="8"/>
      <c r="AP1117" s="8"/>
      <c r="AQ1117" s="8"/>
      <c r="AS1117" s="37"/>
      <c r="AT1117" s="37"/>
      <c r="AU1117" s="9"/>
      <c r="AV1117" s="8"/>
      <c r="AW1117" s="8"/>
      <c r="AX1117" s="8"/>
      <c r="AY1117" s="8"/>
      <c r="AZ1117" s="8"/>
      <c r="BA1117" s="8"/>
      <c r="BB1117" s="8"/>
      <c r="BC1117" s="8"/>
    </row>
    <row r="1118" spans="1:55" x14ac:dyDescent="0.25">
      <c r="A1118" s="46">
        <v>65.7</v>
      </c>
      <c r="B1118" s="48" t="b">
        <v>1</v>
      </c>
      <c r="U1118" s="37"/>
      <c r="V1118" s="37"/>
      <c r="W1118" s="9"/>
      <c r="X1118" s="8"/>
      <c r="Y1118" s="8"/>
      <c r="Z1118" s="8"/>
      <c r="AA1118" s="8"/>
      <c r="AB1118" s="8"/>
      <c r="AC1118" s="8"/>
      <c r="AD1118" s="8"/>
      <c r="AE1118" s="8"/>
      <c r="AG1118" s="37"/>
      <c r="AH1118" s="37"/>
      <c r="AI1118" s="9"/>
      <c r="AJ1118" s="8"/>
      <c r="AK1118" s="8"/>
      <c r="AL1118" s="8"/>
      <c r="AM1118" s="8"/>
      <c r="AN1118" s="8"/>
      <c r="AO1118" s="8"/>
      <c r="AP1118" s="8"/>
      <c r="AQ1118" s="8"/>
      <c r="AS1118" s="37"/>
      <c r="AT1118" s="37"/>
      <c r="AU1118" s="9"/>
      <c r="AV1118" s="8"/>
      <c r="AW1118" s="8"/>
      <c r="AX1118" s="8"/>
      <c r="AY1118" s="8"/>
      <c r="AZ1118" s="8"/>
      <c r="BA1118" s="8"/>
      <c r="BB1118" s="8"/>
      <c r="BC1118" s="8"/>
    </row>
    <row r="1119" spans="1:55" x14ac:dyDescent="0.25">
      <c r="A1119" s="46">
        <v>65.2</v>
      </c>
      <c r="B1119" s="48" t="b">
        <v>1</v>
      </c>
      <c r="U1119" s="37"/>
      <c r="V1119" s="37"/>
      <c r="W1119" s="9"/>
      <c r="X1119" s="8"/>
      <c r="Y1119" s="8"/>
      <c r="Z1119" s="8"/>
      <c r="AA1119" s="8"/>
      <c r="AB1119" s="8"/>
      <c r="AC1119" s="8"/>
      <c r="AD1119" s="8"/>
      <c r="AE1119" s="8"/>
      <c r="AG1119" s="37"/>
      <c r="AH1119" s="37"/>
      <c r="AI1119" s="9"/>
      <c r="AJ1119" s="8"/>
      <c r="AK1119" s="8"/>
      <c r="AL1119" s="8"/>
      <c r="AM1119" s="8"/>
      <c r="AN1119" s="8"/>
      <c r="AO1119" s="8"/>
      <c r="AP1119" s="8"/>
      <c r="AQ1119" s="8"/>
      <c r="AS1119" s="37"/>
      <c r="AT1119" s="37"/>
      <c r="AU1119" s="9"/>
      <c r="AV1119" s="8"/>
      <c r="AW1119" s="8"/>
      <c r="AX1119" s="8"/>
      <c r="AY1119" s="8"/>
      <c r="AZ1119" s="8"/>
      <c r="BA1119" s="8"/>
      <c r="BB1119" s="8"/>
      <c r="BC1119" s="8"/>
    </row>
    <row r="1120" spans="1:55" x14ac:dyDescent="0.25">
      <c r="A1120" s="46">
        <v>65</v>
      </c>
      <c r="B1120" s="48" t="b">
        <v>1</v>
      </c>
      <c r="U1120" s="37"/>
      <c r="V1120" s="37"/>
      <c r="W1120" s="9"/>
      <c r="X1120" s="8"/>
      <c r="Y1120" s="8"/>
      <c r="Z1120" s="8"/>
      <c r="AA1120" s="8"/>
      <c r="AB1120" s="8"/>
      <c r="AC1120" s="8"/>
      <c r="AD1120" s="8"/>
      <c r="AE1120" s="8"/>
      <c r="AG1120" s="37"/>
      <c r="AH1120" s="37"/>
      <c r="AI1120" s="9"/>
      <c r="AJ1120" s="8"/>
      <c r="AK1120" s="8"/>
      <c r="AL1120" s="8"/>
      <c r="AM1120" s="8"/>
      <c r="AN1120" s="8"/>
      <c r="AO1120" s="8"/>
      <c r="AP1120" s="8"/>
      <c r="AQ1120" s="8"/>
      <c r="AS1120" s="37"/>
      <c r="AT1120" s="37"/>
      <c r="AU1120" s="9"/>
      <c r="AV1120" s="8"/>
      <c r="AW1120" s="8"/>
      <c r="AX1120" s="8"/>
      <c r="AY1120" s="8"/>
      <c r="AZ1120" s="8"/>
      <c r="BA1120" s="8"/>
      <c r="BB1120" s="8"/>
      <c r="BC1120" s="8"/>
    </row>
    <row r="1121" spans="1:55" x14ac:dyDescent="0.25">
      <c r="A1121" s="46">
        <v>65.099999999999994</v>
      </c>
      <c r="B1121" s="48" t="b">
        <v>1</v>
      </c>
      <c r="U1121" s="37"/>
      <c r="V1121" s="37"/>
      <c r="W1121" s="9"/>
      <c r="X1121" s="8"/>
      <c r="Y1121" s="8"/>
      <c r="Z1121" s="8"/>
      <c r="AA1121" s="8"/>
      <c r="AB1121" s="8"/>
      <c r="AC1121" s="8"/>
      <c r="AD1121" s="8"/>
      <c r="AE1121" s="8"/>
      <c r="AG1121" s="37"/>
      <c r="AH1121" s="37"/>
      <c r="AI1121" s="9"/>
      <c r="AJ1121" s="8"/>
      <c r="AK1121" s="8"/>
      <c r="AL1121" s="8"/>
      <c r="AM1121" s="8"/>
      <c r="AN1121" s="8"/>
      <c r="AO1121" s="8"/>
      <c r="AP1121" s="8"/>
      <c r="AQ1121" s="8"/>
      <c r="AS1121" s="37"/>
      <c r="AT1121" s="37"/>
      <c r="AU1121" s="9"/>
      <c r="AV1121" s="8"/>
      <c r="AW1121" s="8"/>
      <c r="AX1121" s="8"/>
      <c r="AY1121" s="8"/>
      <c r="AZ1121" s="8"/>
      <c r="BA1121" s="8"/>
      <c r="BB1121" s="8"/>
      <c r="BC1121" s="8"/>
    </row>
    <row r="1122" spans="1:55" x14ac:dyDescent="0.25">
      <c r="A1122" s="46">
        <v>65.3</v>
      </c>
      <c r="B1122" s="48" t="b">
        <v>1</v>
      </c>
      <c r="U1122" s="37"/>
      <c r="V1122" s="37"/>
      <c r="W1122" s="9"/>
      <c r="X1122" s="8"/>
      <c r="Y1122" s="8"/>
      <c r="Z1122" s="8"/>
      <c r="AA1122" s="8"/>
      <c r="AB1122" s="8"/>
      <c r="AC1122" s="8"/>
      <c r="AD1122" s="8"/>
      <c r="AE1122" s="8"/>
      <c r="AG1122" s="37"/>
      <c r="AH1122" s="37"/>
      <c r="AI1122" s="9"/>
      <c r="AJ1122" s="8"/>
      <c r="AK1122" s="8"/>
      <c r="AL1122" s="8"/>
      <c r="AM1122" s="8"/>
      <c r="AN1122" s="8"/>
      <c r="AO1122" s="8"/>
      <c r="AP1122" s="8"/>
      <c r="AQ1122" s="8"/>
      <c r="AS1122" s="37"/>
      <c r="AT1122" s="37"/>
      <c r="AU1122" s="9"/>
      <c r="AV1122" s="8"/>
      <c r="AW1122" s="8"/>
      <c r="AX1122" s="8"/>
      <c r="AY1122" s="8"/>
      <c r="AZ1122" s="8"/>
      <c r="BA1122" s="8"/>
      <c r="BB1122" s="8"/>
      <c r="BC1122" s="8"/>
    </row>
    <row r="1123" spans="1:55" x14ac:dyDescent="0.25">
      <c r="A1123" s="46">
        <v>65.3</v>
      </c>
      <c r="B1123" s="48" t="b">
        <v>1</v>
      </c>
      <c r="U1123" s="37"/>
      <c r="V1123" s="37"/>
      <c r="W1123" s="9"/>
      <c r="X1123" s="8"/>
      <c r="Y1123" s="8"/>
      <c r="Z1123" s="8"/>
      <c r="AA1123" s="8"/>
      <c r="AB1123" s="8"/>
      <c r="AC1123" s="8"/>
      <c r="AD1123" s="8"/>
      <c r="AE1123" s="8"/>
      <c r="AG1123" s="37"/>
      <c r="AH1123" s="37"/>
      <c r="AI1123" s="9"/>
      <c r="AJ1123" s="8"/>
      <c r="AK1123" s="8"/>
      <c r="AL1123" s="8"/>
      <c r="AM1123" s="8"/>
      <c r="AN1123" s="8"/>
      <c r="AO1123" s="8"/>
      <c r="AP1123" s="8"/>
      <c r="AQ1123" s="8"/>
      <c r="AS1123" s="37"/>
      <c r="AT1123" s="37"/>
      <c r="AU1123" s="9"/>
      <c r="AV1123" s="8"/>
      <c r="AW1123" s="8"/>
      <c r="AX1123" s="8"/>
      <c r="AY1123" s="8"/>
      <c r="AZ1123" s="8"/>
      <c r="BA1123" s="8"/>
      <c r="BB1123" s="8"/>
      <c r="BC1123" s="8"/>
    </row>
    <row r="1124" spans="1:55" x14ac:dyDescent="0.25">
      <c r="A1124" s="46">
        <v>65.400000000000006</v>
      </c>
      <c r="B1124" s="48" t="b">
        <v>1</v>
      </c>
      <c r="U1124" s="37"/>
      <c r="V1124" s="37"/>
      <c r="W1124" s="9"/>
      <c r="X1124" s="8"/>
      <c r="Y1124" s="8"/>
      <c r="Z1124" s="8"/>
      <c r="AA1124" s="8"/>
      <c r="AB1124" s="8"/>
      <c r="AC1124" s="8"/>
      <c r="AD1124" s="8"/>
      <c r="AE1124" s="8"/>
      <c r="AG1124" s="37"/>
      <c r="AH1124" s="37"/>
      <c r="AI1124" s="9"/>
      <c r="AJ1124" s="8"/>
      <c r="AK1124" s="8"/>
      <c r="AL1124" s="8"/>
      <c r="AM1124" s="8"/>
      <c r="AN1124" s="8"/>
      <c r="AO1124" s="8"/>
      <c r="AP1124" s="8"/>
      <c r="AQ1124" s="8"/>
      <c r="AS1124" s="37"/>
      <c r="AT1124" s="37"/>
      <c r="AU1124" s="9"/>
      <c r="AV1124" s="8"/>
      <c r="AW1124" s="8"/>
      <c r="AX1124" s="8"/>
      <c r="AY1124" s="8"/>
      <c r="AZ1124" s="8"/>
      <c r="BA1124" s="8"/>
      <c r="BB1124" s="8"/>
      <c r="BC1124" s="8"/>
    </row>
    <row r="1125" spans="1:55" x14ac:dyDescent="0.25">
      <c r="A1125" s="46">
        <v>65.400000000000006</v>
      </c>
      <c r="B1125" s="48" t="b">
        <v>1</v>
      </c>
      <c r="U1125" s="37"/>
      <c r="V1125" s="37"/>
      <c r="W1125" s="9"/>
      <c r="X1125" s="8"/>
      <c r="Y1125" s="8"/>
      <c r="Z1125" s="8"/>
      <c r="AA1125" s="8"/>
      <c r="AB1125" s="8"/>
      <c r="AC1125" s="8"/>
      <c r="AD1125" s="8"/>
      <c r="AE1125" s="8"/>
      <c r="AG1125" s="37"/>
      <c r="AH1125" s="37"/>
      <c r="AI1125" s="9"/>
      <c r="AJ1125" s="8"/>
      <c r="AK1125" s="8"/>
      <c r="AL1125" s="8"/>
      <c r="AM1125" s="8"/>
      <c r="AN1125" s="8"/>
      <c r="AO1125" s="8"/>
      <c r="AP1125" s="8"/>
      <c r="AQ1125" s="8"/>
      <c r="AS1125" s="37"/>
      <c r="AT1125" s="37"/>
      <c r="AU1125" s="9"/>
      <c r="AV1125" s="8"/>
      <c r="AW1125" s="8"/>
      <c r="AX1125" s="8"/>
      <c r="AY1125" s="8"/>
      <c r="AZ1125" s="8"/>
      <c r="BA1125" s="8"/>
      <c r="BB1125" s="8"/>
      <c r="BC1125" s="8"/>
    </row>
    <row r="1126" spans="1:55" x14ac:dyDescent="0.25">
      <c r="A1126" s="46">
        <v>63.5</v>
      </c>
      <c r="B1126" s="48" t="b">
        <v>1</v>
      </c>
      <c r="U1126" s="37"/>
      <c r="V1126" s="37"/>
      <c r="W1126" s="9"/>
      <c r="X1126" s="8"/>
      <c r="Y1126" s="8"/>
      <c r="Z1126" s="8"/>
      <c r="AA1126" s="8"/>
      <c r="AB1126" s="8"/>
      <c r="AC1126" s="8"/>
      <c r="AD1126" s="8"/>
      <c r="AE1126" s="8"/>
      <c r="AG1126" s="37"/>
      <c r="AH1126" s="37"/>
      <c r="AI1126" s="9"/>
      <c r="AJ1126" s="8"/>
      <c r="AK1126" s="8"/>
      <c r="AL1126" s="8"/>
      <c r="AM1126" s="8"/>
      <c r="AN1126" s="8"/>
      <c r="AO1126" s="8"/>
      <c r="AP1126" s="8"/>
      <c r="AQ1126" s="8"/>
      <c r="AS1126" s="37"/>
      <c r="AT1126" s="37"/>
      <c r="AU1126" s="9"/>
      <c r="AV1126" s="8"/>
      <c r="AW1126" s="8"/>
      <c r="AX1126" s="8"/>
      <c r="AY1126" s="8"/>
      <c r="AZ1126" s="8"/>
      <c r="BA1126" s="8"/>
      <c r="BB1126" s="8"/>
      <c r="BC1126" s="8"/>
    </row>
    <row r="1127" spans="1:55" x14ac:dyDescent="0.25">
      <c r="A1127" s="46">
        <v>63.1</v>
      </c>
      <c r="B1127" s="48" t="b">
        <v>1</v>
      </c>
      <c r="U1127" s="37"/>
      <c r="V1127" s="37"/>
      <c r="W1127" s="9"/>
      <c r="X1127" s="8"/>
      <c r="Y1127" s="8"/>
      <c r="Z1127" s="8"/>
      <c r="AA1127" s="8"/>
      <c r="AB1127" s="8"/>
      <c r="AC1127" s="8"/>
      <c r="AD1127" s="8"/>
      <c r="AE1127" s="8"/>
      <c r="AG1127" s="37"/>
      <c r="AH1127" s="37"/>
      <c r="AI1127" s="9"/>
      <c r="AJ1127" s="8"/>
      <c r="AK1127" s="8"/>
      <c r="AL1127" s="8"/>
      <c r="AM1127" s="8"/>
      <c r="AN1127" s="8"/>
      <c r="AO1127" s="8"/>
      <c r="AP1127" s="8"/>
      <c r="AQ1127" s="8"/>
      <c r="AS1127" s="37"/>
      <c r="AT1127" s="37"/>
      <c r="AU1127" s="9"/>
      <c r="AV1127" s="8"/>
      <c r="AW1127" s="8"/>
      <c r="AX1127" s="8"/>
      <c r="AY1127" s="8"/>
      <c r="AZ1127" s="8"/>
      <c r="BA1127" s="8"/>
      <c r="BB1127" s="8"/>
      <c r="BC1127" s="8"/>
    </row>
    <row r="1128" spans="1:55" x14ac:dyDescent="0.25">
      <c r="A1128" s="46">
        <v>62.7</v>
      </c>
      <c r="B1128" s="48" t="b">
        <v>1</v>
      </c>
      <c r="U1128" s="37"/>
      <c r="V1128" s="37"/>
      <c r="W1128" s="9"/>
      <c r="X1128" s="8"/>
      <c r="Y1128" s="8"/>
      <c r="Z1128" s="8"/>
      <c r="AA1128" s="8"/>
      <c r="AB1128" s="8"/>
      <c r="AC1128" s="8"/>
      <c r="AD1128" s="8"/>
      <c r="AE1128" s="8"/>
      <c r="AG1128" s="37"/>
      <c r="AH1128" s="37"/>
      <c r="AI1128" s="9"/>
      <c r="AJ1128" s="8"/>
      <c r="AK1128" s="8"/>
      <c r="AL1128" s="8"/>
      <c r="AM1128" s="8"/>
      <c r="AN1128" s="8"/>
      <c r="AO1128" s="8"/>
      <c r="AP1128" s="8"/>
      <c r="AQ1128" s="8"/>
      <c r="AS1128" s="37"/>
      <c r="AT1128" s="37"/>
      <c r="AU1128" s="9"/>
      <c r="AV1128" s="8"/>
      <c r="AW1128" s="8"/>
      <c r="AX1128" s="8"/>
      <c r="AY1128" s="8"/>
      <c r="AZ1128" s="8"/>
      <c r="BA1128" s="8"/>
      <c r="BB1128" s="8"/>
      <c r="BC1128" s="8"/>
    </row>
    <row r="1129" spans="1:55" x14ac:dyDescent="0.25">
      <c r="A1129" s="46">
        <v>62.3</v>
      </c>
      <c r="B1129" s="48" t="b">
        <v>1</v>
      </c>
      <c r="U1129" s="37"/>
      <c r="V1129" s="37"/>
      <c r="W1129" s="9"/>
      <c r="X1129" s="8"/>
      <c r="Y1129" s="8"/>
      <c r="Z1129" s="8"/>
      <c r="AA1129" s="8"/>
      <c r="AB1129" s="8"/>
      <c r="AC1129" s="8"/>
      <c r="AD1129" s="8"/>
      <c r="AE1129" s="8"/>
      <c r="AG1129" s="37"/>
      <c r="AH1129" s="37"/>
      <c r="AI1129" s="9"/>
      <c r="AJ1129" s="8"/>
      <c r="AK1129" s="8"/>
      <c r="AL1129" s="8"/>
      <c r="AM1129" s="8"/>
      <c r="AN1129" s="8"/>
      <c r="AO1129" s="8"/>
      <c r="AP1129" s="8"/>
      <c r="AQ1129" s="8"/>
      <c r="AS1129" s="37"/>
      <c r="AT1129" s="37"/>
      <c r="AU1129" s="9"/>
      <c r="AV1129" s="8"/>
      <c r="AW1129" s="8"/>
      <c r="AX1129" s="8"/>
      <c r="AY1129" s="8"/>
      <c r="AZ1129" s="8"/>
      <c r="BA1129" s="8"/>
      <c r="BB1129" s="8"/>
      <c r="BC1129" s="8"/>
    </row>
    <row r="1130" spans="1:55" x14ac:dyDescent="0.25">
      <c r="A1130" s="46">
        <v>62.3</v>
      </c>
      <c r="B1130" s="48" t="b">
        <v>1</v>
      </c>
      <c r="U1130" s="37"/>
      <c r="V1130" s="37"/>
      <c r="W1130" s="9"/>
      <c r="X1130" s="8"/>
      <c r="Y1130" s="8"/>
      <c r="Z1130" s="8"/>
      <c r="AA1130" s="8"/>
      <c r="AB1130" s="8"/>
      <c r="AC1130" s="8"/>
      <c r="AD1130" s="8"/>
      <c r="AE1130" s="8"/>
      <c r="AG1130" s="37"/>
      <c r="AH1130" s="37"/>
      <c r="AI1130" s="9"/>
      <c r="AJ1130" s="8"/>
      <c r="AK1130" s="8"/>
      <c r="AL1130" s="8"/>
      <c r="AM1130" s="8"/>
      <c r="AN1130" s="8"/>
      <c r="AO1130" s="8"/>
      <c r="AP1130" s="8"/>
      <c r="AQ1130" s="8"/>
      <c r="AS1130" s="37"/>
      <c r="AT1130" s="37"/>
      <c r="AU1130" s="9"/>
      <c r="AV1130" s="8"/>
      <c r="AW1130" s="8"/>
      <c r="AX1130" s="8"/>
      <c r="AY1130" s="8"/>
      <c r="AZ1130" s="8"/>
      <c r="BA1130" s="8"/>
      <c r="BB1130" s="8"/>
      <c r="BC1130" s="8"/>
    </row>
    <row r="1131" spans="1:55" x14ac:dyDescent="0.25">
      <c r="A1131" s="46">
        <v>36.299999999999997</v>
      </c>
      <c r="B1131" s="48" t="b">
        <v>1</v>
      </c>
      <c r="U1131" s="37"/>
      <c r="V1131" s="37"/>
      <c r="W1131" s="9"/>
      <c r="X1131" s="8"/>
      <c r="Y1131" s="8"/>
      <c r="Z1131" s="8"/>
      <c r="AA1131" s="8"/>
      <c r="AB1131" s="8"/>
      <c r="AC1131" s="8"/>
      <c r="AD1131" s="8"/>
      <c r="AE1131" s="8"/>
      <c r="AG1131" s="37"/>
      <c r="AH1131" s="37"/>
      <c r="AI1131" s="9"/>
      <c r="AJ1131" s="8"/>
      <c r="AK1131" s="8"/>
      <c r="AL1131" s="8"/>
      <c r="AM1131" s="8"/>
      <c r="AN1131" s="8"/>
      <c r="AO1131" s="8"/>
      <c r="AP1131" s="8"/>
      <c r="AQ1131" s="8"/>
      <c r="AS1131" s="37"/>
      <c r="AT1131" s="37"/>
      <c r="AU1131" s="9"/>
      <c r="AV1131" s="8"/>
      <c r="AW1131" s="8"/>
      <c r="AX1131" s="8"/>
      <c r="AY1131" s="8"/>
      <c r="AZ1131" s="8"/>
      <c r="BA1131" s="8"/>
      <c r="BB1131" s="8"/>
      <c r="BC1131" s="8"/>
    </row>
    <row r="1132" spans="1:55" x14ac:dyDescent="0.25">
      <c r="A1132" s="46">
        <v>62.5</v>
      </c>
      <c r="B1132" s="48" t="b">
        <v>1</v>
      </c>
      <c r="U1132" s="37"/>
      <c r="V1132" s="37"/>
      <c r="W1132" s="9"/>
      <c r="X1132" s="8"/>
      <c r="Y1132" s="8"/>
      <c r="Z1132" s="8"/>
      <c r="AA1132" s="8"/>
      <c r="AB1132" s="8"/>
      <c r="AC1132" s="8"/>
      <c r="AD1132" s="8"/>
      <c r="AE1132" s="8"/>
      <c r="AG1132" s="37"/>
      <c r="AH1132" s="37"/>
      <c r="AI1132" s="9"/>
      <c r="AJ1132" s="8"/>
      <c r="AK1132" s="8"/>
      <c r="AL1132" s="8"/>
      <c r="AM1132" s="8"/>
      <c r="AN1132" s="8"/>
      <c r="AO1132" s="8"/>
      <c r="AP1132" s="8"/>
      <c r="AQ1132" s="8"/>
      <c r="AS1132" s="37"/>
      <c r="AT1132" s="37"/>
      <c r="AU1132" s="9"/>
      <c r="AV1132" s="8"/>
      <c r="AW1132" s="8"/>
      <c r="AX1132" s="8"/>
      <c r="AY1132" s="8"/>
      <c r="AZ1132" s="8"/>
      <c r="BA1132" s="8"/>
      <c r="BB1132" s="8"/>
      <c r="BC1132" s="8"/>
    </row>
    <row r="1133" spans="1:55" x14ac:dyDescent="0.25">
      <c r="A1133" s="46">
        <v>62.1</v>
      </c>
      <c r="B1133" s="48" t="b">
        <v>1</v>
      </c>
      <c r="U1133" s="37"/>
      <c r="V1133" s="37"/>
      <c r="W1133" s="9"/>
      <c r="X1133" s="8"/>
      <c r="Y1133" s="8"/>
      <c r="Z1133" s="8"/>
      <c r="AA1133" s="8"/>
      <c r="AB1133" s="8"/>
      <c r="AC1133" s="8"/>
      <c r="AD1133" s="8"/>
      <c r="AE1133" s="8"/>
      <c r="AG1133" s="37"/>
      <c r="AH1133" s="37"/>
      <c r="AI1133" s="9"/>
      <c r="AJ1133" s="8"/>
      <c r="AK1133" s="8"/>
      <c r="AL1133" s="8"/>
      <c r="AM1133" s="8"/>
      <c r="AN1133" s="8"/>
      <c r="AO1133" s="8"/>
      <c r="AP1133" s="8"/>
      <c r="AQ1133" s="8"/>
      <c r="AS1133" s="37"/>
      <c r="AT1133" s="37"/>
      <c r="AU1133" s="9"/>
      <c r="AV1133" s="8"/>
      <c r="AW1133" s="8"/>
      <c r="AX1133" s="8"/>
      <c r="AY1133" s="8"/>
      <c r="AZ1133" s="8"/>
      <c r="BA1133" s="8"/>
      <c r="BB1133" s="8"/>
      <c r="BC1133" s="8"/>
    </row>
    <row r="1134" spans="1:55" x14ac:dyDescent="0.25">
      <c r="A1134" s="46">
        <v>61.8</v>
      </c>
      <c r="B1134" s="48" t="b">
        <v>1</v>
      </c>
      <c r="U1134" s="37"/>
      <c r="V1134" s="37"/>
      <c r="W1134" s="9"/>
      <c r="X1134" s="8"/>
      <c r="Y1134" s="8"/>
      <c r="Z1134" s="8"/>
      <c r="AA1134" s="8"/>
      <c r="AB1134" s="8"/>
      <c r="AC1134" s="8"/>
      <c r="AD1134" s="8"/>
      <c r="AE1134" s="8"/>
      <c r="AG1134" s="37"/>
      <c r="AH1134" s="37"/>
      <c r="AI1134" s="9"/>
      <c r="AJ1134" s="8"/>
      <c r="AK1134" s="8"/>
      <c r="AL1134" s="8"/>
      <c r="AM1134" s="8"/>
      <c r="AN1134" s="8"/>
      <c r="AO1134" s="8"/>
      <c r="AP1134" s="8"/>
      <c r="AQ1134" s="8"/>
      <c r="AS1134" s="37"/>
      <c r="AT1134" s="37"/>
      <c r="AU1134" s="9"/>
      <c r="AV1134" s="8"/>
      <c r="AW1134" s="8"/>
      <c r="AX1134" s="8"/>
      <c r="AY1134" s="8"/>
      <c r="AZ1134" s="8"/>
      <c r="BA1134" s="8"/>
      <c r="BB1134" s="8"/>
      <c r="BC1134" s="8"/>
    </row>
    <row r="1135" spans="1:55" x14ac:dyDescent="0.25">
      <c r="A1135" s="46">
        <v>61.1</v>
      </c>
      <c r="B1135" s="48" t="b">
        <v>1</v>
      </c>
      <c r="U1135" s="37"/>
      <c r="V1135" s="37"/>
      <c r="W1135" s="9"/>
      <c r="X1135" s="8"/>
      <c r="Y1135" s="8"/>
      <c r="Z1135" s="8"/>
      <c r="AA1135" s="8"/>
      <c r="AB1135" s="8"/>
      <c r="AC1135" s="8"/>
      <c r="AD1135" s="8"/>
      <c r="AE1135" s="8"/>
      <c r="AG1135" s="37"/>
      <c r="AH1135" s="37"/>
      <c r="AI1135" s="9"/>
      <c r="AJ1135" s="8"/>
      <c r="AK1135" s="8"/>
      <c r="AL1135" s="8"/>
      <c r="AM1135" s="8"/>
      <c r="AN1135" s="8"/>
      <c r="AO1135" s="8"/>
      <c r="AP1135" s="8"/>
      <c r="AQ1135" s="8"/>
      <c r="AS1135" s="37"/>
      <c r="AT1135" s="37"/>
      <c r="AU1135" s="9"/>
      <c r="AV1135" s="8"/>
      <c r="AW1135" s="8"/>
      <c r="AX1135" s="8"/>
      <c r="AY1135" s="8"/>
      <c r="AZ1135" s="8"/>
      <c r="BA1135" s="8"/>
      <c r="BB1135" s="8"/>
      <c r="BC1135" s="8"/>
    </row>
    <row r="1136" spans="1:55" x14ac:dyDescent="0.25">
      <c r="A1136" s="46">
        <v>65</v>
      </c>
      <c r="B1136" s="48" t="b">
        <v>1</v>
      </c>
      <c r="U1136" s="37"/>
      <c r="V1136" s="37"/>
      <c r="W1136" s="9"/>
      <c r="X1136" s="8"/>
      <c r="Y1136" s="8"/>
      <c r="Z1136" s="8"/>
      <c r="AA1136" s="8"/>
      <c r="AB1136" s="8"/>
      <c r="AC1136" s="8"/>
      <c r="AD1136" s="8"/>
      <c r="AE1136" s="8"/>
      <c r="AG1136" s="37"/>
      <c r="AH1136" s="37"/>
      <c r="AI1136" s="9"/>
      <c r="AJ1136" s="8"/>
      <c r="AK1136" s="8"/>
      <c r="AL1136" s="8"/>
      <c r="AM1136" s="8"/>
      <c r="AN1136" s="8"/>
      <c r="AO1136" s="8"/>
      <c r="AP1136" s="8"/>
      <c r="AQ1136" s="8"/>
      <c r="AS1136" s="37"/>
      <c r="AT1136" s="37"/>
      <c r="AU1136" s="9"/>
      <c r="AV1136" s="8"/>
      <c r="AW1136" s="8"/>
      <c r="AX1136" s="8"/>
      <c r="AY1136" s="8"/>
      <c r="AZ1136" s="8"/>
      <c r="BA1136" s="8"/>
      <c r="BB1136" s="8"/>
      <c r="BC1136" s="8"/>
    </row>
    <row r="1137" spans="1:55" x14ac:dyDescent="0.25">
      <c r="A1137" s="46">
        <v>58.7</v>
      </c>
      <c r="B1137" s="48" t="b">
        <v>1</v>
      </c>
      <c r="U1137" s="37"/>
      <c r="V1137" s="37"/>
      <c r="W1137" s="9"/>
      <c r="X1137" s="8"/>
      <c r="Y1137" s="8"/>
      <c r="Z1137" s="8"/>
      <c r="AA1137" s="8"/>
      <c r="AB1137" s="8"/>
      <c r="AC1137" s="8"/>
      <c r="AD1137" s="8"/>
      <c r="AE1137" s="8"/>
      <c r="AG1137" s="37"/>
      <c r="AH1137" s="37"/>
      <c r="AI1137" s="9"/>
      <c r="AJ1137" s="8"/>
      <c r="AK1137" s="8"/>
      <c r="AL1137" s="8"/>
      <c r="AM1137" s="8"/>
      <c r="AN1137" s="8"/>
      <c r="AO1137" s="8"/>
      <c r="AP1137" s="8"/>
      <c r="AQ1137" s="8"/>
      <c r="AS1137" s="37"/>
      <c r="AT1137" s="37"/>
      <c r="AU1137" s="9"/>
      <c r="AV1137" s="8"/>
      <c r="AW1137" s="8"/>
      <c r="AX1137" s="8"/>
      <c r="AY1137" s="8"/>
      <c r="AZ1137" s="8"/>
      <c r="BA1137" s="8"/>
      <c r="BB1137" s="8"/>
      <c r="BC1137" s="8"/>
    </row>
    <row r="1138" spans="1:55" x14ac:dyDescent="0.25">
      <c r="A1138" s="46">
        <v>59.7</v>
      </c>
      <c r="B1138" s="48" t="b">
        <v>1</v>
      </c>
      <c r="U1138" s="37"/>
      <c r="V1138" s="37"/>
      <c r="W1138" s="9"/>
      <c r="X1138" s="8"/>
      <c r="Y1138" s="8"/>
      <c r="Z1138" s="8"/>
      <c r="AA1138" s="8"/>
      <c r="AB1138" s="8"/>
      <c r="AC1138" s="8"/>
      <c r="AD1138" s="8"/>
      <c r="AE1138" s="8"/>
      <c r="AG1138" s="37"/>
      <c r="AH1138" s="37"/>
      <c r="AI1138" s="9"/>
      <c r="AJ1138" s="8"/>
      <c r="AK1138" s="8"/>
      <c r="AL1138" s="8"/>
      <c r="AM1138" s="8"/>
      <c r="AN1138" s="8"/>
      <c r="AO1138" s="8"/>
      <c r="AP1138" s="8"/>
      <c r="AQ1138" s="8"/>
      <c r="AS1138" s="37"/>
      <c r="AT1138" s="37"/>
      <c r="AU1138" s="9"/>
      <c r="AV1138" s="8"/>
      <c r="AW1138" s="8"/>
      <c r="AX1138" s="8"/>
      <c r="AY1138" s="8"/>
      <c r="AZ1138" s="8"/>
      <c r="BA1138" s="8"/>
      <c r="BB1138" s="8"/>
      <c r="BC1138" s="8"/>
    </row>
    <row r="1139" spans="1:55" x14ac:dyDescent="0.25">
      <c r="A1139" s="46">
        <v>59.3</v>
      </c>
      <c r="B1139" s="48" t="b">
        <v>1</v>
      </c>
      <c r="U1139" s="37"/>
      <c r="V1139" s="37"/>
      <c r="W1139" s="9"/>
      <c r="X1139" s="8"/>
      <c r="Y1139" s="8"/>
      <c r="Z1139" s="8"/>
      <c r="AA1139" s="8"/>
      <c r="AB1139" s="8"/>
      <c r="AC1139" s="8"/>
      <c r="AD1139" s="8"/>
      <c r="AE1139" s="8"/>
      <c r="AG1139" s="37"/>
      <c r="AH1139" s="37"/>
      <c r="AI1139" s="9"/>
      <c r="AJ1139" s="8"/>
      <c r="AK1139" s="8"/>
      <c r="AL1139" s="8"/>
      <c r="AM1139" s="8"/>
      <c r="AN1139" s="8"/>
      <c r="AO1139" s="8"/>
      <c r="AP1139" s="8"/>
      <c r="AQ1139" s="8"/>
      <c r="AS1139" s="37"/>
      <c r="AT1139" s="37"/>
      <c r="AU1139" s="9"/>
      <c r="AV1139" s="8"/>
      <c r="AW1139" s="8"/>
      <c r="AX1139" s="8"/>
      <c r="AY1139" s="8"/>
      <c r="AZ1139" s="8"/>
      <c r="BA1139" s="8"/>
      <c r="BB1139" s="8"/>
      <c r="BC1139" s="8"/>
    </row>
    <row r="1140" spans="1:55" x14ac:dyDescent="0.25">
      <c r="A1140" s="46">
        <v>58.9</v>
      </c>
      <c r="B1140" s="48" t="b">
        <v>1</v>
      </c>
      <c r="U1140" s="37"/>
      <c r="V1140" s="37"/>
      <c r="W1140" s="9"/>
      <c r="X1140" s="8"/>
      <c r="Y1140" s="8"/>
      <c r="Z1140" s="8"/>
      <c r="AA1140" s="8"/>
      <c r="AB1140" s="8"/>
      <c r="AC1140" s="8"/>
      <c r="AD1140" s="8"/>
      <c r="AE1140" s="8"/>
      <c r="AG1140" s="37"/>
      <c r="AH1140" s="37"/>
      <c r="AI1140" s="9"/>
      <c r="AJ1140" s="8"/>
      <c r="AK1140" s="8"/>
      <c r="AL1140" s="8"/>
      <c r="AM1140" s="8"/>
      <c r="AN1140" s="8"/>
      <c r="AO1140" s="8"/>
      <c r="AP1140" s="8"/>
      <c r="AQ1140" s="8"/>
      <c r="AS1140" s="37"/>
      <c r="AT1140" s="37"/>
      <c r="AU1140" s="9"/>
      <c r="AV1140" s="8"/>
      <c r="AW1140" s="8"/>
      <c r="AX1140" s="8"/>
      <c r="AY1140" s="8"/>
      <c r="AZ1140" s="8"/>
      <c r="BA1140" s="8"/>
      <c r="BB1140" s="8"/>
      <c r="BC1140" s="8"/>
    </row>
    <row r="1141" spans="1:55" x14ac:dyDescent="0.25">
      <c r="A1141" s="46">
        <v>58.6</v>
      </c>
      <c r="B1141" s="48" t="b">
        <v>1</v>
      </c>
      <c r="U1141" s="37"/>
      <c r="V1141" s="37"/>
      <c r="W1141" s="9"/>
      <c r="X1141" s="8"/>
      <c r="Y1141" s="8"/>
      <c r="Z1141" s="8"/>
      <c r="AA1141" s="8"/>
      <c r="AB1141" s="8"/>
      <c r="AC1141" s="8"/>
      <c r="AD1141" s="8"/>
      <c r="AE1141" s="8"/>
      <c r="AG1141" s="37"/>
      <c r="AH1141" s="37"/>
      <c r="AI1141" s="9"/>
      <c r="AJ1141" s="8"/>
      <c r="AK1141" s="8"/>
      <c r="AL1141" s="8"/>
      <c r="AM1141" s="8"/>
      <c r="AN1141" s="8"/>
      <c r="AO1141" s="8"/>
      <c r="AP1141" s="8"/>
      <c r="AQ1141" s="8"/>
      <c r="AS1141" s="37"/>
      <c r="AT1141" s="37"/>
      <c r="AU1141" s="9"/>
      <c r="AV1141" s="8"/>
      <c r="AW1141" s="8"/>
      <c r="AX1141" s="8"/>
      <c r="AY1141" s="8"/>
      <c r="AZ1141" s="8"/>
      <c r="BA1141" s="8"/>
      <c r="BB1141" s="8"/>
      <c r="BC1141" s="8"/>
    </row>
    <row r="1142" spans="1:55" x14ac:dyDescent="0.25">
      <c r="A1142" s="46">
        <v>74.599999999999994</v>
      </c>
      <c r="B1142" s="48" t="b">
        <v>1</v>
      </c>
      <c r="U1142" s="37"/>
      <c r="V1142" s="37"/>
      <c r="W1142" s="9"/>
      <c r="X1142" s="8"/>
      <c r="Y1142" s="8"/>
      <c r="Z1142" s="8"/>
      <c r="AA1142" s="8"/>
      <c r="AB1142" s="8"/>
      <c r="AC1142" s="8"/>
      <c r="AD1142" s="8"/>
      <c r="AE1142" s="8"/>
      <c r="AG1142" s="37"/>
      <c r="AH1142" s="37"/>
      <c r="AI1142" s="9"/>
      <c r="AJ1142" s="8"/>
      <c r="AK1142" s="8"/>
      <c r="AL1142" s="8"/>
      <c r="AM1142" s="8"/>
      <c r="AN1142" s="8"/>
      <c r="AO1142" s="8"/>
      <c r="AP1142" s="8"/>
      <c r="AQ1142" s="8"/>
      <c r="AS1142" s="37"/>
      <c r="AT1142" s="37"/>
      <c r="AU1142" s="9"/>
      <c r="AV1142" s="8"/>
      <c r="AW1142" s="8"/>
      <c r="AX1142" s="8"/>
      <c r="AY1142" s="8"/>
      <c r="AZ1142" s="8"/>
      <c r="BA1142" s="8"/>
      <c r="BB1142" s="8"/>
      <c r="BC1142" s="8"/>
    </row>
    <row r="1143" spans="1:55" x14ac:dyDescent="0.25">
      <c r="A1143" s="46">
        <v>74.5</v>
      </c>
      <c r="B1143" s="48" t="b">
        <v>1</v>
      </c>
      <c r="U1143" s="37"/>
      <c r="V1143" s="37"/>
      <c r="W1143" s="9"/>
      <c r="X1143" s="8"/>
      <c r="Y1143" s="8"/>
      <c r="Z1143" s="8"/>
      <c r="AA1143" s="8"/>
      <c r="AB1143" s="8"/>
      <c r="AC1143" s="8"/>
      <c r="AD1143" s="8"/>
      <c r="AE1143" s="8"/>
      <c r="AG1143" s="37"/>
      <c r="AH1143" s="37"/>
      <c r="AI1143" s="9"/>
      <c r="AJ1143" s="8"/>
      <c r="AK1143" s="8"/>
      <c r="AL1143" s="8"/>
      <c r="AM1143" s="8"/>
      <c r="AN1143" s="8"/>
      <c r="AO1143" s="8"/>
      <c r="AP1143" s="8"/>
      <c r="AQ1143" s="8"/>
      <c r="AS1143" s="37"/>
      <c r="AT1143" s="37"/>
      <c r="AU1143" s="9"/>
      <c r="AV1143" s="8"/>
      <c r="AW1143" s="8"/>
      <c r="AX1143" s="8"/>
      <c r="AY1143" s="8"/>
      <c r="AZ1143" s="8"/>
      <c r="BA1143" s="8"/>
      <c r="BB1143" s="8"/>
      <c r="BC1143" s="8"/>
    </row>
    <row r="1144" spans="1:55" x14ac:dyDescent="0.25">
      <c r="A1144" s="46">
        <v>74.3</v>
      </c>
      <c r="B1144" s="48" t="b">
        <v>1</v>
      </c>
      <c r="U1144" s="37"/>
      <c r="V1144" s="37"/>
      <c r="W1144" s="9"/>
      <c r="X1144" s="8"/>
      <c r="Y1144" s="8"/>
      <c r="Z1144" s="8"/>
      <c r="AA1144" s="8"/>
      <c r="AB1144" s="8"/>
      <c r="AC1144" s="8"/>
      <c r="AD1144" s="8"/>
      <c r="AE1144" s="8"/>
      <c r="AG1144" s="37"/>
      <c r="AH1144" s="37"/>
      <c r="AI1144" s="9"/>
      <c r="AJ1144" s="8"/>
      <c r="AK1144" s="8"/>
      <c r="AL1144" s="8"/>
      <c r="AM1144" s="8"/>
      <c r="AN1144" s="8"/>
      <c r="AO1144" s="8"/>
      <c r="AP1144" s="8"/>
      <c r="AQ1144" s="8"/>
      <c r="AS1144" s="37"/>
      <c r="AT1144" s="37"/>
      <c r="AU1144" s="9"/>
      <c r="AV1144" s="8"/>
      <c r="AW1144" s="8"/>
      <c r="AX1144" s="8"/>
      <c r="AY1144" s="8"/>
      <c r="AZ1144" s="8"/>
      <c r="BA1144" s="8"/>
      <c r="BB1144" s="8"/>
      <c r="BC1144" s="8"/>
    </row>
    <row r="1145" spans="1:55" x14ac:dyDescent="0.25">
      <c r="A1145" s="46">
        <v>74.099999999999994</v>
      </c>
      <c r="B1145" s="48" t="b">
        <v>1</v>
      </c>
      <c r="U1145" s="37"/>
      <c r="V1145" s="37"/>
      <c r="W1145" s="9"/>
      <c r="X1145" s="8"/>
      <c r="Y1145" s="8"/>
      <c r="Z1145" s="8"/>
      <c r="AA1145" s="8"/>
      <c r="AB1145" s="8"/>
      <c r="AC1145" s="8"/>
      <c r="AD1145" s="8"/>
      <c r="AE1145" s="8"/>
      <c r="AG1145" s="37"/>
      <c r="AH1145" s="37"/>
      <c r="AI1145" s="9"/>
      <c r="AJ1145" s="8"/>
      <c r="AK1145" s="8"/>
      <c r="AL1145" s="8"/>
      <c r="AM1145" s="8"/>
      <c r="AN1145" s="8"/>
      <c r="AO1145" s="8"/>
      <c r="AP1145" s="8"/>
      <c r="AQ1145" s="8"/>
      <c r="AS1145" s="37"/>
      <c r="AT1145" s="37"/>
      <c r="AU1145" s="9"/>
      <c r="AV1145" s="8"/>
      <c r="AW1145" s="8"/>
      <c r="AX1145" s="8"/>
      <c r="AY1145" s="8"/>
      <c r="AZ1145" s="8"/>
      <c r="BA1145" s="8"/>
      <c r="BB1145" s="8"/>
      <c r="BC1145" s="8"/>
    </row>
    <row r="1146" spans="1:55" x14ac:dyDescent="0.25">
      <c r="A1146" s="46">
        <v>73.900000000000006</v>
      </c>
      <c r="B1146" s="48" t="b">
        <v>1</v>
      </c>
      <c r="U1146" s="37"/>
      <c r="V1146" s="37"/>
      <c r="W1146" s="9"/>
      <c r="X1146" s="8"/>
      <c r="Y1146" s="8"/>
      <c r="Z1146" s="8"/>
      <c r="AA1146" s="8"/>
      <c r="AB1146" s="8"/>
      <c r="AC1146" s="8"/>
      <c r="AD1146" s="8"/>
      <c r="AE1146" s="8"/>
      <c r="AG1146" s="37"/>
      <c r="AH1146" s="37"/>
      <c r="AI1146" s="9"/>
      <c r="AJ1146" s="8"/>
      <c r="AK1146" s="8"/>
      <c r="AL1146" s="8"/>
      <c r="AM1146" s="8"/>
      <c r="AN1146" s="8"/>
      <c r="AO1146" s="8"/>
      <c r="AP1146" s="8"/>
      <c r="AQ1146" s="8"/>
      <c r="AS1146" s="37"/>
      <c r="AT1146" s="37"/>
      <c r="AU1146" s="9"/>
      <c r="AV1146" s="8"/>
      <c r="AW1146" s="8"/>
      <c r="AX1146" s="8"/>
      <c r="AY1146" s="8"/>
      <c r="AZ1146" s="8"/>
      <c r="BA1146" s="8"/>
      <c r="BB1146" s="8"/>
      <c r="BC1146" s="8"/>
    </row>
    <row r="1147" spans="1:55" x14ac:dyDescent="0.25">
      <c r="A1147" s="46">
        <v>73.599999999999994</v>
      </c>
      <c r="B1147" s="48" t="b">
        <v>1</v>
      </c>
      <c r="U1147" s="37"/>
      <c r="V1147" s="37"/>
      <c r="W1147" s="9"/>
      <c r="X1147" s="8"/>
      <c r="Y1147" s="8"/>
      <c r="Z1147" s="8"/>
      <c r="AA1147" s="8"/>
      <c r="AB1147" s="8"/>
      <c r="AC1147" s="8"/>
      <c r="AD1147" s="8"/>
      <c r="AE1147" s="8"/>
      <c r="AG1147" s="37"/>
      <c r="AH1147" s="37"/>
      <c r="AI1147" s="9"/>
      <c r="AJ1147" s="8"/>
      <c r="AK1147" s="8"/>
      <c r="AL1147" s="8"/>
      <c r="AM1147" s="8"/>
      <c r="AN1147" s="8"/>
      <c r="AO1147" s="8"/>
      <c r="AP1147" s="8"/>
      <c r="AQ1147" s="8"/>
      <c r="AS1147" s="37"/>
      <c r="AT1147" s="37"/>
      <c r="AU1147" s="9"/>
      <c r="AV1147" s="8"/>
      <c r="AW1147" s="8"/>
      <c r="AX1147" s="8"/>
      <c r="AY1147" s="8"/>
      <c r="AZ1147" s="8"/>
      <c r="BA1147" s="8"/>
      <c r="BB1147" s="8"/>
      <c r="BC1147" s="8"/>
    </row>
    <row r="1148" spans="1:55" x14ac:dyDescent="0.25">
      <c r="A1148" s="46">
        <v>73.400000000000006</v>
      </c>
      <c r="B1148" s="48" t="b">
        <v>1</v>
      </c>
      <c r="U1148" s="37"/>
      <c r="V1148" s="37"/>
      <c r="W1148" s="9"/>
      <c r="X1148" s="8"/>
      <c r="Y1148" s="8"/>
      <c r="Z1148" s="8"/>
      <c r="AA1148" s="8"/>
      <c r="AB1148" s="8"/>
      <c r="AC1148" s="8"/>
      <c r="AD1148" s="8"/>
      <c r="AE1148" s="8"/>
      <c r="AG1148" s="37"/>
      <c r="AH1148" s="37"/>
      <c r="AI1148" s="9"/>
      <c r="AJ1148" s="8"/>
      <c r="AK1148" s="8"/>
      <c r="AL1148" s="8"/>
      <c r="AM1148" s="8"/>
      <c r="AN1148" s="8"/>
      <c r="AO1148" s="8"/>
      <c r="AP1148" s="8"/>
      <c r="AQ1148" s="8"/>
      <c r="AS1148" s="37"/>
      <c r="AT1148" s="37"/>
      <c r="AU1148" s="9"/>
      <c r="AV1148" s="8"/>
      <c r="AW1148" s="8"/>
      <c r="AX1148" s="8"/>
      <c r="AY1148" s="8"/>
      <c r="AZ1148" s="8"/>
      <c r="BA1148" s="8"/>
      <c r="BB1148" s="8"/>
      <c r="BC1148" s="8"/>
    </row>
    <row r="1149" spans="1:55" x14ac:dyDescent="0.25">
      <c r="A1149" s="46">
        <v>73.2</v>
      </c>
      <c r="B1149" s="48" t="b">
        <v>1</v>
      </c>
      <c r="U1149" s="37"/>
      <c r="V1149" s="37"/>
      <c r="W1149" s="9"/>
      <c r="X1149" s="8"/>
      <c r="Y1149" s="8"/>
      <c r="Z1149" s="8"/>
      <c r="AA1149" s="8"/>
      <c r="AB1149" s="8"/>
      <c r="AC1149" s="8"/>
      <c r="AD1149" s="8"/>
      <c r="AE1149" s="8"/>
      <c r="AG1149" s="37"/>
      <c r="AH1149" s="37"/>
      <c r="AI1149" s="9"/>
      <c r="AJ1149" s="8"/>
      <c r="AK1149" s="8"/>
      <c r="AL1149" s="8"/>
      <c r="AM1149" s="8"/>
      <c r="AN1149" s="8"/>
      <c r="AO1149" s="8"/>
      <c r="AP1149" s="8"/>
      <c r="AQ1149" s="8"/>
      <c r="AS1149" s="37"/>
      <c r="AT1149" s="37"/>
      <c r="AU1149" s="9"/>
      <c r="AV1149" s="8"/>
      <c r="AW1149" s="8"/>
      <c r="AX1149" s="8"/>
      <c r="AY1149" s="8"/>
      <c r="AZ1149" s="8"/>
      <c r="BA1149" s="8"/>
      <c r="BB1149" s="8"/>
      <c r="BC1149" s="8"/>
    </row>
    <row r="1150" spans="1:55" x14ac:dyDescent="0.25">
      <c r="A1150" s="46">
        <v>73</v>
      </c>
      <c r="B1150" s="48" t="b">
        <v>1</v>
      </c>
      <c r="U1150" s="37"/>
      <c r="V1150" s="37"/>
      <c r="W1150" s="9"/>
      <c r="X1150" s="8"/>
      <c r="Y1150" s="8"/>
      <c r="Z1150" s="8"/>
      <c r="AA1150" s="8"/>
      <c r="AB1150" s="8"/>
      <c r="AC1150" s="8"/>
      <c r="AD1150" s="8"/>
      <c r="AE1150" s="8"/>
      <c r="AG1150" s="37"/>
      <c r="AH1150" s="37"/>
      <c r="AI1150" s="9"/>
      <c r="AJ1150" s="8"/>
      <c r="AK1150" s="8"/>
      <c r="AL1150" s="8"/>
      <c r="AM1150" s="8"/>
      <c r="AN1150" s="8"/>
      <c r="AO1150" s="8"/>
      <c r="AP1150" s="8"/>
      <c r="AQ1150" s="8"/>
      <c r="AS1150" s="37"/>
      <c r="AT1150" s="37"/>
      <c r="AU1150" s="9"/>
      <c r="AV1150" s="8"/>
      <c r="AW1150" s="8"/>
      <c r="AX1150" s="8"/>
      <c r="AY1150" s="8"/>
      <c r="AZ1150" s="8"/>
      <c r="BA1150" s="8"/>
      <c r="BB1150" s="8"/>
      <c r="BC1150" s="8"/>
    </row>
    <row r="1151" spans="1:55" x14ac:dyDescent="0.25">
      <c r="A1151" s="46">
        <v>72.8</v>
      </c>
      <c r="B1151" s="48" t="b">
        <v>1</v>
      </c>
      <c r="U1151" s="37"/>
      <c r="V1151" s="37"/>
      <c r="W1151" s="9"/>
      <c r="X1151" s="8"/>
      <c r="Y1151" s="8"/>
      <c r="Z1151" s="8"/>
      <c r="AA1151" s="8"/>
      <c r="AB1151" s="8"/>
      <c r="AC1151" s="8"/>
      <c r="AD1151" s="8"/>
      <c r="AE1151" s="8"/>
      <c r="AG1151" s="37"/>
      <c r="AH1151" s="37"/>
      <c r="AI1151" s="9"/>
      <c r="AJ1151" s="8"/>
      <c r="AK1151" s="8"/>
      <c r="AL1151" s="8"/>
      <c r="AM1151" s="8"/>
      <c r="AN1151" s="8"/>
      <c r="AO1151" s="8"/>
      <c r="AP1151" s="8"/>
      <c r="AQ1151" s="8"/>
      <c r="AS1151" s="37"/>
      <c r="AT1151" s="37"/>
      <c r="AU1151" s="9"/>
      <c r="AV1151" s="8"/>
      <c r="AW1151" s="8"/>
      <c r="AX1151" s="8"/>
      <c r="AY1151" s="8"/>
      <c r="AZ1151" s="8"/>
      <c r="BA1151" s="8"/>
      <c r="BB1151" s="8"/>
      <c r="BC1151" s="8"/>
    </row>
    <row r="1152" spans="1:55" x14ac:dyDescent="0.25">
      <c r="A1152" s="46">
        <v>72.5</v>
      </c>
      <c r="B1152" s="48" t="b">
        <v>1</v>
      </c>
      <c r="U1152" s="37"/>
      <c r="V1152" s="37"/>
      <c r="W1152" s="9"/>
      <c r="X1152" s="8"/>
      <c r="Y1152" s="8"/>
      <c r="Z1152" s="8"/>
      <c r="AA1152" s="8"/>
      <c r="AB1152" s="8"/>
      <c r="AC1152" s="8"/>
      <c r="AD1152" s="8"/>
      <c r="AE1152" s="8"/>
      <c r="AG1152" s="37"/>
      <c r="AH1152" s="37"/>
      <c r="AI1152" s="9"/>
      <c r="AJ1152" s="8"/>
      <c r="AK1152" s="8"/>
      <c r="AL1152" s="8"/>
      <c r="AM1152" s="8"/>
      <c r="AN1152" s="8"/>
      <c r="AO1152" s="8"/>
      <c r="AP1152" s="8"/>
      <c r="AQ1152" s="8"/>
      <c r="AS1152" s="37"/>
      <c r="AT1152" s="37"/>
      <c r="AU1152" s="9"/>
      <c r="AV1152" s="8"/>
      <c r="AW1152" s="8"/>
      <c r="AX1152" s="8"/>
      <c r="AY1152" s="8"/>
      <c r="AZ1152" s="8"/>
      <c r="BA1152" s="8"/>
      <c r="BB1152" s="8"/>
      <c r="BC1152" s="8"/>
    </row>
    <row r="1153" spans="1:55" x14ac:dyDescent="0.25">
      <c r="A1153" s="46">
        <v>72.2</v>
      </c>
      <c r="B1153" s="48" t="b">
        <v>1</v>
      </c>
      <c r="U1153" s="37"/>
      <c r="V1153" s="37"/>
      <c r="W1153" s="9"/>
      <c r="X1153" s="8"/>
      <c r="Y1153" s="8"/>
      <c r="Z1153" s="8"/>
      <c r="AA1153" s="8"/>
      <c r="AB1153" s="8"/>
      <c r="AC1153" s="8"/>
      <c r="AD1153" s="8"/>
      <c r="AE1153" s="8"/>
      <c r="AG1153" s="37"/>
      <c r="AH1153" s="37"/>
      <c r="AI1153" s="9"/>
      <c r="AJ1153" s="8"/>
      <c r="AK1153" s="8"/>
      <c r="AL1153" s="8"/>
      <c r="AM1153" s="8"/>
      <c r="AN1153" s="8"/>
      <c r="AO1153" s="8"/>
      <c r="AP1153" s="8"/>
      <c r="AQ1153" s="8"/>
      <c r="AS1153" s="37"/>
      <c r="AT1153" s="37"/>
      <c r="AU1153" s="9"/>
      <c r="AV1153" s="8"/>
      <c r="AW1153" s="8"/>
      <c r="AX1153" s="8"/>
      <c r="AY1153" s="8"/>
      <c r="AZ1153" s="8"/>
      <c r="BA1153" s="8"/>
      <c r="BB1153" s="8"/>
      <c r="BC1153" s="8"/>
    </row>
    <row r="1154" spans="1:55" x14ac:dyDescent="0.25">
      <c r="A1154" s="46">
        <v>71.900000000000006</v>
      </c>
      <c r="B1154" s="48" t="b">
        <v>1</v>
      </c>
      <c r="U1154" s="37"/>
      <c r="V1154" s="37"/>
      <c r="W1154" s="9"/>
      <c r="X1154" s="8"/>
      <c r="Y1154" s="8"/>
      <c r="Z1154" s="8"/>
      <c r="AA1154" s="8"/>
      <c r="AB1154" s="8"/>
      <c r="AC1154" s="8"/>
      <c r="AD1154" s="8"/>
      <c r="AE1154" s="8"/>
      <c r="AG1154" s="37"/>
      <c r="AH1154" s="37"/>
      <c r="AI1154" s="9"/>
      <c r="AJ1154" s="8"/>
      <c r="AK1154" s="8"/>
      <c r="AL1154" s="8"/>
      <c r="AM1154" s="8"/>
      <c r="AN1154" s="8"/>
      <c r="AO1154" s="8"/>
      <c r="AP1154" s="8"/>
      <c r="AQ1154" s="8"/>
      <c r="AS1154" s="37"/>
      <c r="AT1154" s="37"/>
      <c r="AU1154" s="9"/>
      <c r="AV1154" s="8"/>
      <c r="AW1154" s="8"/>
      <c r="AX1154" s="8"/>
      <c r="AY1154" s="8"/>
      <c r="AZ1154" s="8"/>
      <c r="BA1154" s="8"/>
      <c r="BB1154" s="8"/>
      <c r="BC1154" s="8"/>
    </row>
    <row r="1155" spans="1:55" x14ac:dyDescent="0.25">
      <c r="A1155" s="46">
        <v>71.599999999999994</v>
      </c>
      <c r="B1155" s="48" t="b">
        <v>1</v>
      </c>
      <c r="U1155" s="37"/>
      <c r="V1155" s="37"/>
      <c r="W1155" s="9"/>
      <c r="X1155" s="8"/>
      <c r="Y1155" s="8"/>
      <c r="Z1155" s="8"/>
      <c r="AA1155" s="8"/>
      <c r="AB1155" s="8"/>
      <c r="AC1155" s="8"/>
      <c r="AD1155" s="8"/>
      <c r="AE1155" s="8"/>
      <c r="AG1155" s="37"/>
      <c r="AH1155" s="37"/>
      <c r="AI1155" s="9"/>
      <c r="AJ1155" s="8"/>
      <c r="AK1155" s="8"/>
      <c r="AL1155" s="8"/>
      <c r="AM1155" s="8"/>
      <c r="AN1155" s="8"/>
      <c r="AO1155" s="8"/>
      <c r="AP1155" s="8"/>
      <c r="AQ1155" s="8"/>
      <c r="AS1155" s="37"/>
      <c r="AT1155" s="37"/>
      <c r="AU1155" s="9"/>
      <c r="AV1155" s="8"/>
      <c r="AW1155" s="8"/>
      <c r="AX1155" s="8"/>
      <c r="AY1155" s="8"/>
      <c r="AZ1155" s="8"/>
      <c r="BA1155" s="8"/>
      <c r="BB1155" s="8"/>
      <c r="BC1155" s="8"/>
    </row>
    <row r="1156" spans="1:55" x14ac:dyDescent="0.25">
      <c r="A1156" s="46">
        <v>71.3</v>
      </c>
      <c r="B1156" s="48" t="b">
        <v>1</v>
      </c>
      <c r="U1156" s="37"/>
      <c r="V1156" s="37"/>
      <c r="W1156" s="9"/>
      <c r="X1156" s="8"/>
      <c r="Y1156" s="8"/>
      <c r="Z1156" s="8"/>
      <c r="AA1156" s="8"/>
      <c r="AB1156" s="8"/>
      <c r="AC1156" s="8"/>
      <c r="AD1156" s="8"/>
      <c r="AE1156" s="8"/>
      <c r="AG1156" s="37"/>
      <c r="AH1156" s="37"/>
      <c r="AI1156" s="9"/>
      <c r="AJ1156" s="8"/>
      <c r="AK1156" s="8"/>
      <c r="AL1156" s="8"/>
      <c r="AM1156" s="8"/>
      <c r="AN1156" s="8"/>
      <c r="AO1156" s="8"/>
      <c r="AP1156" s="8"/>
      <c r="AQ1156" s="8"/>
      <c r="AS1156" s="37"/>
      <c r="AT1156" s="37"/>
      <c r="AU1156" s="9"/>
      <c r="AV1156" s="8"/>
      <c r="AW1156" s="8"/>
      <c r="AX1156" s="8"/>
      <c r="AY1156" s="8"/>
      <c r="AZ1156" s="8"/>
      <c r="BA1156" s="8"/>
      <c r="BB1156" s="8"/>
      <c r="BC1156" s="8"/>
    </row>
    <row r="1157" spans="1:55" x14ac:dyDescent="0.25">
      <c r="A1157" s="46">
        <v>71</v>
      </c>
      <c r="B1157" s="48" t="b">
        <v>1</v>
      </c>
      <c r="U1157" s="37"/>
      <c r="V1157" s="37"/>
      <c r="W1157" s="9"/>
      <c r="X1157" s="8"/>
      <c r="Y1157" s="8"/>
      <c r="Z1157" s="8"/>
      <c r="AA1157" s="8"/>
      <c r="AB1157" s="8"/>
      <c r="AC1157" s="8"/>
      <c r="AD1157" s="8"/>
      <c r="AE1157" s="8"/>
      <c r="AG1157" s="37"/>
      <c r="AH1157" s="37"/>
      <c r="AI1157" s="9"/>
      <c r="AJ1157" s="8"/>
      <c r="AK1157" s="8"/>
      <c r="AL1157" s="8"/>
      <c r="AM1157" s="8"/>
      <c r="AN1157" s="8"/>
      <c r="AO1157" s="8"/>
      <c r="AP1157" s="8"/>
      <c r="AQ1157" s="8"/>
      <c r="AS1157" s="37"/>
      <c r="AT1157" s="37"/>
      <c r="AU1157" s="9"/>
      <c r="AV1157" s="8"/>
      <c r="AW1157" s="8"/>
      <c r="AX1157" s="8"/>
      <c r="AY1157" s="8"/>
      <c r="AZ1157" s="8"/>
      <c r="BA1157" s="8"/>
      <c r="BB1157" s="8"/>
      <c r="BC1157" s="8"/>
    </row>
    <row r="1158" spans="1:55" x14ac:dyDescent="0.25">
      <c r="A1158" s="46">
        <v>75.8</v>
      </c>
      <c r="B1158" s="48" t="b">
        <v>1</v>
      </c>
      <c r="U1158" s="37"/>
      <c r="V1158" s="37"/>
      <c r="W1158" s="9"/>
      <c r="X1158" s="8"/>
      <c r="Y1158" s="8"/>
      <c r="Z1158" s="8"/>
      <c r="AA1158" s="8"/>
      <c r="AB1158" s="8"/>
      <c r="AC1158" s="8"/>
      <c r="AD1158" s="8"/>
      <c r="AE1158" s="8"/>
      <c r="AG1158" s="37"/>
      <c r="AH1158" s="37"/>
      <c r="AI1158" s="9"/>
      <c r="AJ1158" s="8"/>
      <c r="AK1158" s="8"/>
      <c r="AL1158" s="8"/>
      <c r="AM1158" s="8"/>
      <c r="AN1158" s="8"/>
      <c r="AO1158" s="8"/>
      <c r="AP1158" s="8"/>
      <c r="AQ1158" s="8"/>
      <c r="AS1158" s="37"/>
      <c r="AT1158" s="37"/>
      <c r="AU1158" s="9"/>
      <c r="AV1158" s="8"/>
      <c r="AW1158" s="8"/>
      <c r="AX1158" s="8"/>
      <c r="AY1158" s="8"/>
      <c r="AZ1158" s="8"/>
      <c r="BA1158" s="8"/>
      <c r="BB1158" s="8"/>
      <c r="BC1158" s="8"/>
    </row>
    <row r="1159" spans="1:55" x14ac:dyDescent="0.25">
      <c r="A1159" s="46">
        <v>75.599999999999994</v>
      </c>
      <c r="B1159" s="48" t="b">
        <v>1</v>
      </c>
      <c r="U1159" s="37"/>
      <c r="V1159" s="37"/>
      <c r="W1159" s="9"/>
      <c r="X1159" s="8"/>
      <c r="Y1159" s="8"/>
      <c r="Z1159" s="8"/>
      <c r="AA1159" s="8"/>
      <c r="AB1159" s="8"/>
      <c r="AC1159" s="8"/>
      <c r="AD1159" s="8"/>
      <c r="AE1159" s="8"/>
      <c r="AG1159" s="37"/>
      <c r="AH1159" s="37"/>
      <c r="AI1159" s="9"/>
      <c r="AJ1159" s="8"/>
      <c r="AK1159" s="8"/>
      <c r="AL1159" s="8"/>
      <c r="AM1159" s="8"/>
      <c r="AN1159" s="8"/>
      <c r="AO1159" s="8"/>
      <c r="AP1159" s="8"/>
      <c r="AQ1159" s="8"/>
      <c r="AS1159" s="37"/>
      <c r="AT1159" s="37"/>
      <c r="AU1159" s="9"/>
      <c r="AV1159" s="8"/>
      <c r="AW1159" s="8"/>
      <c r="AX1159" s="8"/>
      <c r="AY1159" s="8"/>
      <c r="AZ1159" s="8"/>
      <c r="BA1159" s="8"/>
      <c r="BB1159" s="8"/>
      <c r="BC1159" s="8"/>
    </row>
    <row r="1160" spans="1:55" x14ac:dyDescent="0.25">
      <c r="A1160" s="46">
        <v>75.5</v>
      </c>
      <c r="B1160" s="48" t="b">
        <v>1</v>
      </c>
      <c r="U1160" s="37"/>
      <c r="V1160" s="37"/>
      <c r="W1160" s="9"/>
      <c r="X1160" s="8"/>
      <c r="Y1160" s="8"/>
      <c r="Z1160" s="8"/>
      <c r="AA1160" s="8"/>
      <c r="AB1160" s="8"/>
      <c r="AC1160" s="8"/>
      <c r="AD1160" s="8"/>
      <c r="AE1160" s="8"/>
      <c r="AG1160" s="37"/>
      <c r="AH1160" s="37"/>
      <c r="AI1160" s="9"/>
      <c r="AJ1160" s="8"/>
      <c r="AK1160" s="8"/>
      <c r="AL1160" s="8"/>
      <c r="AM1160" s="8"/>
      <c r="AN1160" s="8"/>
      <c r="AO1160" s="8"/>
      <c r="AP1160" s="8"/>
      <c r="AQ1160" s="8"/>
      <c r="AS1160" s="37"/>
      <c r="AT1160" s="37"/>
      <c r="AU1160" s="9"/>
      <c r="AV1160" s="8"/>
      <c r="AW1160" s="8"/>
      <c r="AX1160" s="8"/>
      <c r="AY1160" s="8"/>
      <c r="AZ1160" s="8"/>
      <c r="BA1160" s="8"/>
      <c r="BB1160" s="8"/>
      <c r="BC1160" s="8"/>
    </row>
    <row r="1161" spans="1:55" x14ac:dyDescent="0.25">
      <c r="A1161" s="46">
        <v>75</v>
      </c>
      <c r="B1161" s="48" t="b">
        <v>1</v>
      </c>
      <c r="U1161" s="37"/>
      <c r="V1161" s="37"/>
      <c r="W1161" s="9"/>
      <c r="X1161" s="8"/>
      <c r="Y1161" s="8"/>
      <c r="Z1161" s="8"/>
      <c r="AA1161" s="8"/>
      <c r="AB1161" s="8"/>
      <c r="AC1161" s="8"/>
      <c r="AD1161" s="8"/>
      <c r="AE1161" s="8"/>
      <c r="AG1161" s="37"/>
      <c r="AH1161" s="37"/>
      <c r="AI1161" s="9"/>
      <c r="AJ1161" s="8"/>
      <c r="AK1161" s="8"/>
      <c r="AL1161" s="8"/>
      <c r="AM1161" s="8"/>
      <c r="AN1161" s="8"/>
      <c r="AO1161" s="8"/>
      <c r="AP1161" s="8"/>
      <c r="AQ1161" s="8"/>
      <c r="AS1161" s="37"/>
      <c r="AT1161" s="37"/>
      <c r="AU1161" s="9"/>
      <c r="AV1161" s="8"/>
      <c r="AW1161" s="8"/>
      <c r="AX1161" s="8"/>
      <c r="AY1161" s="8"/>
      <c r="AZ1161" s="8"/>
      <c r="BA1161" s="8"/>
      <c r="BB1161" s="8"/>
      <c r="BC1161" s="8"/>
    </row>
    <row r="1162" spans="1:55" x14ac:dyDescent="0.25">
      <c r="A1162" s="46">
        <v>74.8</v>
      </c>
      <c r="B1162" s="48" t="b">
        <v>1</v>
      </c>
      <c r="U1162" s="37"/>
      <c r="V1162" s="37"/>
      <c r="W1162" s="9"/>
      <c r="X1162" s="8"/>
      <c r="Y1162" s="8"/>
      <c r="Z1162" s="8"/>
      <c r="AA1162" s="8"/>
      <c r="AB1162" s="8"/>
      <c r="AC1162" s="8"/>
      <c r="AD1162" s="8"/>
      <c r="AE1162" s="8"/>
      <c r="AG1162" s="37"/>
      <c r="AH1162" s="37"/>
      <c r="AI1162" s="9"/>
      <c r="AJ1162" s="8"/>
      <c r="AK1162" s="8"/>
      <c r="AL1162" s="8"/>
      <c r="AM1162" s="8"/>
      <c r="AN1162" s="8"/>
      <c r="AO1162" s="8"/>
      <c r="AP1162" s="8"/>
      <c r="AQ1162" s="8"/>
      <c r="AS1162" s="37"/>
      <c r="AT1162" s="37"/>
      <c r="AU1162" s="9"/>
      <c r="AV1162" s="8"/>
      <c r="AW1162" s="8"/>
      <c r="AX1162" s="8"/>
      <c r="AY1162" s="8"/>
      <c r="AZ1162" s="8"/>
      <c r="BA1162" s="8"/>
      <c r="BB1162" s="8"/>
      <c r="BC1162" s="8"/>
    </row>
    <row r="1163" spans="1:55" x14ac:dyDescent="0.25">
      <c r="A1163" s="46">
        <v>74.5</v>
      </c>
      <c r="B1163" s="48" t="b">
        <v>1</v>
      </c>
      <c r="U1163" s="37"/>
      <c r="V1163" s="37"/>
      <c r="W1163" s="9"/>
      <c r="X1163" s="8"/>
      <c r="Y1163" s="8"/>
      <c r="Z1163" s="8"/>
      <c r="AA1163" s="8"/>
      <c r="AB1163" s="8"/>
      <c r="AC1163" s="8"/>
      <c r="AD1163" s="8"/>
      <c r="AE1163" s="8"/>
      <c r="AG1163" s="37"/>
      <c r="AH1163" s="37"/>
      <c r="AI1163" s="9"/>
      <c r="AJ1163" s="8"/>
      <c r="AK1163" s="8"/>
      <c r="AL1163" s="8"/>
      <c r="AM1163" s="8"/>
      <c r="AN1163" s="8"/>
      <c r="AO1163" s="8"/>
      <c r="AP1163" s="8"/>
      <c r="AQ1163" s="8"/>
      <c r="AS1163" s="37"/>
      <c r="AT1163" s="37"/>
      <c r="AU1163" s="9"/>
      <c r="AV1163" s="8"/>
      <c r="AW1163" s="8"/>
      <c r="AX1163" s="8"/>
      <c r="AY1163" s="8"/>
      <c r="AZ1163" s="8"/>
      <c r="BA1163" s="8"/>
      <c r="BB1163" s="8"/>
      <c r="BC1163" s="8"/>
    </row>
    <row r="1164" spans="1:55" x14ac:dyDescent="0.25">
      <c r="A1164" s="46">
        <v>74.2</v>
      </c>
      <c r="B1164" s="48" t="b">
        <v>1</v>
      </c>
      <c r="U1164" s="37"/>
      <c r="V1164" s="37"/>
      <c r="W1164" s="9"/>
      <c r="X1164" s="8"/>
      <c r="Y1164" s="8"/>
      <c r="Z1164" s="8"/>
      <c r="AA1164" s="8"/>
      <c r="AB1164" s="8"/>
      <c r="AC1164" s="8"/>
      <c r="AD1164" s="8"/>
      <c r="AE1164" s="8"/>
      <c r="AG1164" s="37"/>
      <c r="AH1164" s="37"/>
      <c r="AI1164" s="9"/>
      <c r="AJ1164" s="8"/>
      <c r="AK1164" s="8"/>
      <c r="AL1164" s="8"/>
      <c r="AM1164" s="8"/>
      <c r="AN1164" s="8"/>
      <c r="AO1164" s="8"/>
      <c r="AP1164" s="8"/>
      <c r="AQ1164" s="8"/>
      <c r="AS1164" s="37"/>
      <c r="AT1164" s="37"/>
      <c r="AU1164" s="9"/>
      <c r="AV1164" s="8"/>
      <c r="AW1164" s="8"/>
      <c r="AX1164" s="8"/>
      <c r="AY1164" s="8"/>
      <c r="AZ1164" s="8"/>
      <c r="BA1164" s="8"/>
      <c r="BB1164" s="8"/>
      <c r="BC1164" s="8"/>
    </row>
    <row r="1165" spans="1:55" x14ac:dyDescent="0.25">
      <c r="A1165" s="46">
        <v>74.099999999999994</v>
      </c>
      <c r="B1165" s="48" t="b">
        <v>1</v>
      </c>
      <c r="U1165" s="37"/>
      <c r="V1165" s="37"/>
      <c r="W1165" s="9"/>
      <c r="X1165" s="8"/>
      <c r="Y1165" s="8"/>
      <c r="Z1165" s="8"/>
      <c r="AA1165" s="8"/>
      <c r="AB1165" s="8"/>
      <c r="AC1165" s="8"/>
      <c r="AD1165" s="8"/>
      <c r="AE1165" s="8"/>
      <c r="AG1165" s="37"/>
      <c r="AH1165" s="37"/>
      <c r="AI1165" s="9"/>
      <c r="AJ1165" s="8"/>
      <c r="AK1165" s="8"/>
      <c r="AL1165" s="8"/>
      <c r="AM1165" s="8"/>
      <c r="AN1165" s="8"/>
      <c r="AO1165" s="8"/>
      <c r="AP1165" s="8"/>
      <c r="AQ1165" s="8"/>
      <c r="AS1165" s="37"/>
      <c r="AT1165" s="37"/>
      <c r="AU1165" s="9"/>
      <c r="AV1165" s="8"/>
      <c r="AW1165" s="8"/>
      <c r="AX1165" s="8"/>
      <c r="AY1165" s="8"/>
      <c r="AZ1165" s="8"/>
      <c r="BA1165" s="8"/>
      <c r="BB1165" s="8"/>
      <c r="BC1165" s="8"/>
    </row>
    <row r="1166" spans="1:55" x14ac:dyDescent="0.25">
      <c r="A1166" s="46">
        <v>73.5</v>
      </c>
      <c r="B1166" s="48" t="b">
        <v>1</v>
      </c>
      <c r="U1166" s="37"/>
      <c r="V1166" s="37"/>
      <c r="W1166" s="9"/>
      <c r="X1166" s="8"/>
      <c r="Y1166" s="8"/>
      <c r="Z1166" s="8"/>
      <c r="AA1166" s="8"/>
      <c r="AB1166" s="8"/>
      <c r="AC1166" s="8"/>
      <c r="AD1166" s="8"/>
      <c r="AE1166" s="8"/>
      <c r="AG1166" s="37"/>
      <c r="AH1166" s="37"/>
      <c r="AI1166" s="9"/>
      <c r="AJ1166" s="8"/>
      <c r="AK1166" s="8"/>
      <c r="AL1166" s="8"/>
      <c r="AM1166" s="8"/>
      <c r="AN1166" s="8"/>
      <c r="AO1166" s="8"/>
      <c r="AP1166" s="8"/>
      <c r="AQ1166" s="8"/>
      <c r="AS1166" s="37"/>
      <c r="AT1166" s="37"/>
      <c r="AU1166" s="9"/>
      <c r="AV1166" s="8"/>
      <c r="AW1166" s="8"/>
      <c r="AX1166" s="8"/>
      <c r="AY1166" s="8"/>
      <c r="AZ1166" s="8"/>
      <c r="BA1166" s="8"/>
      <c r="BB1166" s="8"/>
      <c r="BC1166" s="8"/>
    </row>
    <row r="1167" spans="1:55" x14ac:dyDescent="0.25">
      <c r="A1167" s="46">
        <v>73.400000000000006</v>
      </c>
      <c r="B1167" s="48" t="b">
        <v>1</v>
      </c>
      <c r="U1167" s="37"/>
      <c r="V1167" s="37"/>
      <c r="W1167" s="9"/>
      <c r="X1167" s="8"/>
      <c r="Y1167" s="8"/>
      <c r="Z1167" s="8"/>
      <c r="AA1167" s="8"/>
      <c r="AB1167" s="8"/>
      <c r="AC1167" s="8"/>
      <c r="AD1167" s="8"/>
      <c r="AE1167" s="8"/>
      <c r="AG1167" s="37"/>
      <c r="AH1167" s="37"/>
      <c r="AI1167" s="9"/>
      <c r="AJ1167" s="8"/>
      <c r="AK1167" s="8"/>
      <c r="AL1167" s="8"/>
      <c r="AM1167" s="8"/>
      <c r="AN1167" s="8"/>
      <c r="AO1167" s="8"/>
      <c r="AP1167" s="8"/>
      <c r="AQ1167" s="8"/>
      <c r="AS1167" s="37"/>
      <c r="AT1167" s="37"/>
      <c r="AU1167" s="9"/>
      <c r="AV1167" s="8"/>
      <c r="AW1167" s="8"/>
      <c r="AX1167" s="8"/>
      <c r="AY1167" s="8"/>
      <c r="AZ1167" s="8"/>
      <c r="BA1167" s="8"/>
      <c r="BB1167" s="8"/>
      <c r="BC1167" s="8"/>
    </row>
    <row r="1168" spans="1:55" x14ac:dyDescent="0.25">
      <c r="A1168" s="46">
        <v>72.900000000000006</v>
      </c>
      <c r="B1168" s="48" t="b">
        <v>1</v>
      </c>
      <c r="U1168" s="37"/>
      <c r="V1168" s="37"/>
      <c r="W1168" s="9"/>
      <c r="X1168" s="8"/>
      <c r="Y1168" s="8"/>
      <c r="Z1168" s="8"/>
      <c r="AA1168" s="8"/>
      <c r="AB1168" s="8"/>
      <c r="AC1168" s="8"/>
      <c r="AD1168" s="8"/>
      <c r="AE1168" s="8"/>
      <c r="AG1168" s="37"/>
      <c r="AH1168" s="37"/>
      <c r="AI1168" s="9"/>
      <c r="AJ1168" s="8"/>
      <c r="AK1168" s="8"/>
      <c r="AL1168" s="8"/>
      <c r="AM1168" s="8"/>
      <c r="AN1168" s="8"/>
      <c r="AO1168" s="8"/>
      <c r="AP1168" s="8"/>
      <c r="AQ1168" s="8"/>
      <c r="AS1168" s="37"/>
      <c r="AT1168" s="37"/>
      <c r="AU1168" s="9"/>
      <c r="AV1168" s="8"/>
      <c r="AW1168" s="8"/>
      <c r="AX1168" s="8"/>
      <c r="AY1168" s="8"/>
      <c r="AZ1168" s="8"/>
      <c r="BA1168" s="8"/>
      <c r="BB1168" s="8"/>
      <c r="BC1168" s="8"/>
    </row>
    <row r="1169" spans="1:55" x14ac:dyDescent="0.25">
      <c r="A1169" s="46">
        <v>72.900000000000006</v>
      </c>
      <c r="B1169" s="48" t="b">
        <v>1</v>
      </c>
      <c r="U1169" s="37"/>
      <c r="V1169" s="37"/>
      <c r="W1169" s="9"/>
      <c r="X1169" s="8"/>
      <c r="Y1169" s="8"/>
      <c r="Z1169" s="8"/>
      <c r="AA1169" s="8"/>
      <c r="AB1169" s="8"/>
      <c r="AC1169" s="8"/>
      <c r="AD1169" s="8"/>
      <c r="AE1169" s="8"/>
      <c r="AG1169" s="37"/>
      <c r="AH1169" s="37"/>
      <c r="AI1169" s="9"/>
      <c r="AJ1169" s="8"/>
      <c r="AK1169" s="8"/>
      <c r="AL1169" s="8"/>
      <c r="AM1169" s="8"/>
      <c r="AN1169" s="8"/>
      <c r="AO1169" s="8"/>
      <c r="AP1169" s="8"/>
      <c r="AQ1169" s="8"/>
      <c r="AS1169" s="37"/>
      <c r="AT1169" s="37"/>
      <c r="AU1169" s="9"/>
      <c r="AV1169" s="8"/>
      <c r="AW1169" s="8"/>
      <c r="AX1169" s="8"/>
      <c r="AY1169" s="8"/>
      <c r="AZ1169" s="8"/>
      <c r="BA1169" s="8"/>
      <c r="BB1169" s="8"/>
      <c r="BC1169" s="8"/>
    </row>
    <row r="1170" spans="1:55" x14ac:dyDescent="0.25">
      <c r="A1170" s="46">
        <v>72.5</v>
      </c>
      <c r="B1170" s="48" t="b">
        <v>1</v>
      </c>
      <c r="U1170" s="37"/>
      <c r="V1170" s="37"/>
      <c r="W1170" s="9"/>
      <c r="X1170" s="8"/>
      <c r="Y1170" s="8"/>
      <c r="Z1170" s="8"/>
      <c r="AA1170" s="8"/>
      <c r="AB1170" s="8"/>
      <c r="AC1170" s="8"/>
      <c r="AD1170" s="8"/>
      <c r="AE1170" s="8"/>
      <c r="AG1170" s="37"/>
      <c r="AH1170" s="37"/>
      <c r="AI1170" s="9"/>
      <c r="AJ1170" s="8"/>
      <c r="AK1170" s="8"/>
      <c r="AL1170" s="8"/>
      <c r="AM1170" s="8"/>
      <c r="AN1170" s="8"/>
      <c r="AO1170" s="8"/>
      <c r="AP1170" s="8"/>
      <c r="AQ1170" s="8"/>
      <c r="AS1170" s="37"/>
      <c r="AT1170" s="37"/>
      <c r="AU1170" s="9"/>
      <c r="AV1170" s="8"/>
      <c r="AW1170" s="8"/>
      <c r="AX1170" s="8"/>
      <c r="AY1170" s="8"/>
      <c r="AZ1170" s="8"/>
      <c r="BA1170" s="8"/>
      <c r="BB1170" s="8"/>
      <c r="BC1170" s="8"/>
    </row>
    <row r="1171" spans="1:55" x14ac:dyDescent="0.25">
      <c r="A1171" s="46">
        <v>72.5</v>
      </c>
      <c r="B1171" s="48" t="b">
        <v>1</v>
      </c>
      <c r="U1171" s="37"/>
      <c r="V1171" s="37"/>
      <c r="W1171" s="9"/>
      <c r="X1171" s="8"/>
      <c r="Y1171" s="8"/>
      <c r="Z1171" s="8"/>
      <c r="AA1171" s="8"/>
      <c r="AB1171" s="8"/>
      <c r="AC1171" s="8"/>
      <c r="AD1171" s="8"/>
      <c r="AE1171" s="8"/>
      <c r="AG1171" s="37"/>
      <c r="AH1171" s="37"/>
      <c r="AI1171" s="9"/>
      <c r="AJ1171" s="8"/>
      <c r="AK1171" s="8"/>
      <c r="AL1171" s="8"/>
      <c r="AM1171" s="8"/>
      <c r="AN1171" s="8"/>
      <c r="AO1171" s="8"/>
      <c r="AP1171" s="8"/>
      <c r="AQ1171" s="8"/>
      <c r="AS1171" s="37"/>
      <c r="AT1171" s="37"/>
      <c r="AU1171" s="9"/>
      <c r="AV1171" s="8"/>
      <c r="AW1171" s="8"/>
      <c r="AX1171" s="8"/>
      <c r="AY1171" s="8"/>
      <c r="AZ1171" s="8"/>
      <c r="BA1171" s="8"/>
      <c r="BB1171" s="8"/>
      <c r="BC1171" s="8"/>
    </row>
    <row r="1172" spans="1:55" x14ac:dyDescent="0.25">
      <c r="A1172" s="46">
        <v>72.3</v>
      </c>
      <c r="B1172" s="48" t="b">
        <v>1</v>
      </c>
      <c r="U1172" s="37"/>
      <c r="V1172" s="37"/>
      <c r="W1172" s="9"/>
      <c r="X1172" s="8"/>
      <c r="Y1172" s="8"/>
      <c r="Z1172" s="8"/>
      <c r="AA1172" s="8"/>
      <c r="AB1172" s="8"/>
      <c r="AC1172" s="8"/>
      <c r="AD1172" s="8"/>
      <c r="AE1172" s="8"/>
      <c r="AG1172" s="37"/>
      <c r="AH1172" s="37"/>
      <c r="AI1172" s="9"/>
      <c r="AJ1172" s="8"/>
      <c r="AK1172" s="8"/>
      <c r="AL1172" s="8"/>
      <c r="AM1172" s="8"/>
      <c r="AN1172" s="8"/>
      <c r="AO1172" s="8"/>
      <c r="AP1172" s="8"/>
      <c r="AQ1172" s="8"/>
      <c r="AS1172" s="37"/>
      <c r="AT1172" s="37"/>
      <c r="AU1172" s="9"/>
      <c r="AV1172" s="8"/>
      <c r="AW1172" s="8"/>
      <c r="AX1172" s="8"/>
      <c r="AY1172" s="8"/>
      <c r="AZ1172" s="8"/>
      <c r="BA1172" s="8"/>
      <c r="BB1172" s="8"/>
      <c r="BC1172" s="8"/>
    </row>
    <row r="1173" spans="1:55" x14ac:dyDescent="0.25">
      <c r="A1173" s="46">
        <v>71.7</v>
      </c>
      <c r="B1173" s="48" t="b">
        <v>1</v>
      </c>
      <c r="U1173" s="37"/>
      <c r="V1173" s="37"/>
      <c r="W1173" s="9"/>
      <c r="X1173" s="8"/>
      <c r="Y1173" s="8"/>
      <c r="Z1173" s="8"/>
      <c r="AA1173" s="8"/>
      <c r="AB1173" s="8"/>
      <c r="AC1173" s="8"/>
      <c r="AD1173" s="8"/>
      <c r="AE1173" s="8"/>
      <c r="AG1173" s="37"/>
      <c r="AH1173" s="37"/>
      <c r="AI1173" s="9"/>
      <c r="AJ1173" s="8"/>
      <c r="AK1173" s="8"/>
      <c r="AL1173" s="8"/>
      <c r="AM1173" s="8"/>
      <c r="AN1173" s="8"/>
      <c r="AO1173" s="8"/>
      <c r="AP1173" s="8"/>
      <c r="AQ1173" s="8"/>
      <c r="AS1173" s="37"/>
      <c r="AT1173" s="37"/>
      <c r="AU1173" s="9"/>
      <c r="AV1173" s="8"/>
      <c r="AW1173" s="8"/>
      <c r="AX1173" s="8"/>
      <c r="AY1173" s="8"/>
      <c r="AZ1173" s="8"/>
      <c r="BA1173" s="8"/>
      <c r="BB1173" s="8"/>
      <c r="BC1173" s="8"/>
    </row>
    <row r="1174" spans="1:55" x14ac:dyDescent="0.25">
      <c r="A1174" s="46">
        <v>82.7</v>
      </c>
      <c r="B1174" s="48" t="b">
        <v>1</v>
      </c>
      <c r="U1174" s="37"/>
      <c r="V1174" s="37"/>
      <c r="W1174" s="9"/>
      <c r="X1174" s="8"/>
      <c r="Y1174" s="8"/>
      <c r="Z1174" s="8"/>
      <c r="AA1174" s="8"/>
      <c r="AB1174" s="8"/>
      <c r="AC1174" s="8"/>
      <c r="AD1174" s="8"/>
      <c r="AE1174" s="8"/>
      <c r="AG1174" s="37"/>
      <c r="AH1174" s="37"/>
      <c r="AI1174" s="9"/>
      <c r="AJ1174" s="8"/>
      <c r="AK1174" s="8"/>
      <c r="AL1174" s="8"/>
      <c r="AM1174" s="8"/>
      <c r="AN1174" s="8"/>
      <c r="AO1174" s="8"/>
      <c r="AP1174" s="8"/>
      <c r="AQ1174" s="8"/>
      <c r="AS1174" s="37"/>
      <c r="AT1174" s="37"/>
      <c r="AU1174" s="9"/>
      <c r="AV1174" s="8"/>
      <c r="AW1174" s="8"/>
      <c r="AX1174" s="8"/>
      <c r="AY1174" s="8"/>
      <c r="AZ1174" s="8"/>
      <c r="BA1174" s="8"/>
      <c r="BB1174" s="8"/>
      <c r="BC1174" s="8"/>
    </row>
    <row r="1175" spans="1:55" x14ac:dyDescent="0.25">
      <c r="A1175" s="46">
        <v>82.5</v>
      </c>
      <c r="B1175" s="48" t="b">
        <v>1</v>
      </c>
      <c r="U1175" s="37"/>
      <c r="V1175" s="37"/>
      <c r="W1175" s="9"/>
      <c r="X1175" s="8"/>
      <c r="Y1175" s="8"/>
      <c r="Z1175" s="8"/>
      <c r="AA1175" s="8"/>
      <c r="AB1175" s="8"/>
      <c r="AC1175" s="8"/>
      <c r="AD1175" s="8"/>
      <c r="AE1175" s="8"/>
      <c r="AG1175" s="37"/>
      <c r="AH1175" s="37"/>
      <c r="AI1175" s="9"/>
      <c r="AJ1175" s="8"/>
      <c r="AK1175" s="8"/>
      <c r="AL1175" s="8"/>
      <c r="AM1175" s="8"/>
      <c r="AN1175" s="8"/>
      <c r="AO1175" s="8"/>
      <c r="AP1175" s="8"/>
      <c r="AQ1175" s="8"/>
      <c r="AS1175" s="37"/>
      <c r="AT1175" s="37"/>
      <c r="AU1175" s="9"/>
      <c r="AV1175" s="8"/>
      <c r="AW1175" s="8"/>
      <c r="AX1175" s="8"/>
      <c r="AY1175" s="8"/>
      <c r="AZ1175" s="8"/>
      <c r="BA1175" s="8"/>
      <c r="BB1175" s="8"/>
      <c r="BC1175" s="8"/>
    </row>
    <row r="1176" spans="1:55" x14ac:dyDescent="0.25">
      <c r="A1176" s="46">
        <v>82.4</v>
      </c>
      <c r="B1176" s="48" t="b">
        <v>1</v>
      </c>
      <c r="U1176" s="37"/>
      <c r="V1176" s="37"/>
      <c r="W1176" s="9"/>
      <c r="X1176" s="8"/>
      <c r="Y1176" s="8"/>
      <c r="Z1176" s="8"/>
      <c r="AA1176" s="8"/>
      <c r="AB1176" s="8"/>
      <c r="AC1176" s="8"/>
      <c r="AD1176" s="8"/>
      <c r="AE1176" s="8"/>
      <c r="AG1176" s="37"/>
      <c r="AH1176" s="37"/>
      <c r="AI1176" s="9"/>
      <c r="AJ1176" s="8"/>
      <c r="AK1176" s="8"/>
      <c r="AL1176" s="8"/>
      <c r="AM1176" s="8"/>
      <c r="AN1176" s="8"/>
      <c r="AO1176" s="8"/>
      <c r="AP1176" s="8"/>
      <c r="AQ1176" s="8"/>
      <c r="AS1176" s="37"/>
      <c r="AT1176" s="37"/>
      <c r="AU1176" s="9"/>
      <c r="AV1176" s="8"/>
      <c r="AW1176" s="8"/>
      <c r="AX1176" s="8"/>
      <c r="AY1176" s="8"/>
      <c r="AZ1176" s="8"/>
      <c r="BA1176" s="8"/>
      <c r="BB1176" s="8"/>
      <c r="BC1176" s="8"/>
    </row>
    <row r="1177" spans="1:55" x14ac:dyDescent="0.25">
      <c r="A1177" s="46">
        <v>82.5</v>
      </c>
      <c r="B1177" s="48" t="b">
        <v>1</v>
      </c>
      <c r="U1177" s="37"/>
      <c r="V1177" s="37"/>
      <c r="W1177" s="9"/>
      <c r="X1177" s="8"/>
      <c r="Y1177" s="8"/>
      <c r="Z1177" s="8"/>
      <c r="AA1177" s="8"/>
      <c r="AB1177" s="8"/>
      <c r="AC1177" s="8"/>
      <c r="AD1177" s="8"/>
      <c r="AE1177" s="8"/>
      <c r="AG1177" s="37"/>
      <c r="AH1177" s="37"/>
      <c r="AI1177" s="9"/>
      <c r="AJ1177" s="8"/>
      <c r="AK1177" s="8"/>
      <c r="AL1177" s="8"/>
      <c r="AM1177" s="8"/>
      <c r="AN1177" s="8"/>
      <c r="AO1177" s="8"/>
      <c r="AP1177" s="8"/>
      <c r="AQ1177" s="8"/>
      <c r="AS1177" s="37"/>
      <c r="AT1177" s="37"/>
      <c r="AU1177" s="9"/>
      <c r="AV1177" s="8"/>
      <c r="AW1177" s="8"/>
      <c r="AX1177" s="8"/>
      <c r="AY1177" s="8"/>
      <c r="AZ1177" s="8"/>
      <c r="BA1177" s="8"/>
      <c r="BB1177" s="8"/>
      <c r="BC1177" s="8"/>
    </row>
    <row r="1178" spans="1:55" x14ac:dyDescent="0.25">
      <c r="A1178" s="46">
        <v>82.1</v>
      </c>
      <c r="B1178" s="48" t="b">
        <v>1</v>
      </c>
      <c r="U1178" s="37"/>
      <c r="V1178" s="37"/>
      <c r="W1178" s="9"/>
      <c r="X1178" s="8"/>
      <c r="Y1178" s="8"/>
      <c r="Z1178" s="8"/>
      <c r="AA1178" s="8"/>
      <c r="AB1178" s="8"/>
      <c r="AC1178" s="8"/>
      <c r="AD1178" s="8"/>
      <c r="AE1178" s="8"/>
      <c r="AG1178" s="37"/>
      <c r="AH1178" s="37"/>
      <c r="AI1178" s="9"/>
      <c r="AJ1178" s="8"/>
      <c r="AK1178" s="8"/>
      <c r="AL1178" s="8"/>
      <c r="AM1178" s="8"/>
      <c r="AN1178" s="8"/>
      <c r="AO1178" s="8"/>
      <c r="AP1178" s="8"/>
      <c r="AQ1178" s="8"/>
      <c r="AS1178" s="37"/>
      <c r="AT1178" s="37"/>
      <c r="AU1178" s="9"/>
      <c r="AV1178" s="8"/>
      <c r="AW1178" s="8"/>
      <c r="AX1178" s="8"/>
      <c r="AY1178" s="8"/>
      <c r="AZ1178" s="8"/>
      <c r="BA1178" s="8"/>
      <c r="BB1178" s="8"/>
      <c r="BC1178" s="8"/>
    </row>
    <row r="1179" spans="1:55" x14ac:dyDescent="0.25">
      <c r="A1179" s="46">
        <v>81.8</v>
      </c>
      <c r="B1179" s="48" t="b">
        <v>1</v>
      </c>
      <c r="U1179" s="37"/>
      <c r="V1179" s="37"/>
      <c r="W1179" s="9"/>
      <c r="X1179" s="8"/>
      <c r="Y1179" s="8"/>
      <c r="Z1179" s="8"/>
      <c r="AA1179" s="8"/>
      <c r="AB1179" s="8"/>
      <c r="AC1179" s="8"/>
      <c r="AD1179" s="8"/>
      <c r="AE1179" s="8"/>
      <c r="AG1179" s="37"/>
      <c r="AH1179" s="37"/>
      <c r="AI1179" s="9"/>
      <c r="AJ1179" s="8"/>
      <c r="AK1179" s="8"/>
      <c r="AL1179" s="8"/>
      <c r="AM1179" s="8"/>
      <c r="AN1179" s="8"/>
      <c r="AO1179" s="8"/>
      <c r="AP1179" s="8"/>
      <c r="AQ1179" s="8"/>
      <c r="AS1179" s="37"/>
      <c r="AT1179" s="37"/>
      <c r="AU1179" s="9"/>
      <c r="AV1179" s="8"/>
      <c r="AW1179" s="8"/>
      <c r="AX1179" s="8"/>
      <c r="AY1179" s="8"/>
      <c r="AZ1179" s="8"/>
      <c r="BA1179" s="8"/>
      <c r="BB1179" s="8"/>
      <c r="BC1179" s="8"/>
    </row>
    <row r="1180" spans="1:55" x14ac:dyDescent="0.25">
      <c r="A1180" s="46">
        <v>81.599999999999994</v>
      </c>
      <c r="B1180" s="48" t="b">
        <v>1</v>
      </c>
      <c r="U1180" s="37"/>
      <c r="V1180" s="37"/>
      <c r="W1180" s="9"/>
      <c r="X1180" s="8"/>
      <c r="Y1180" s="8"/>
      <c r="Z1180" s="8"/>
      <c r="AA1180" s="8"/>
      <c r="AB1180" s="8"/>
      <c r="AC1180" s="8"/>
      <c r="AD1180" s="8"/>
      <c r="AE1180" s="8"/>
      <c r="AG1180" s="37"/>
      <c r="AH1180" s="37"/>
      <c r="AI1180" s="9"/>
      <c r="AJ1180" s="8"/>
      <c r="AK1180" s="8"/>
      <c r="AL1180" s="8"/>
      <c r="AM1180" s="8"/>
      <c r="AN1180" s="8"/>
      <c r="AO1180" s="8"/>
      <c r="AP1180" s="8"/>
      <c r="AQ1180" s="8"/>
      <c r="AS1180" s="37"/>
      <c r="AT1180" s="37"/>
      <c r="AU1180" s="9"/>
      <c r="AV1180" s="8"/>
      <c r="AW1180" s="8"/>
      <c r="AX1180" s="8"/>
      <c r="AY1180" s="8"/>
      <c r="AZ1180" s="8"/>
      <c r="BA1180" s="8"/>
      <c r="BB1180" s="8"/>
      <c r="BC1180" s="8"/>
    </row>
    <row r="1181" spans="1:55" x14ac:dyDescent="0.25">
      <c r="A1181" s="46">
        <v>81.400000000000006</v>
      </c>
      <c r="B1181" s="48" t="b">
        <v>1</v>
      </c>
      <c r="U1181" s="37"/>
      <c r="V1181" s="37"/>
      <c r="W1181" s="9"/>
      <c r="X1181" s="8"/>
      <c r="Y1181" s="8"/>
      <c r="Z1181" s="8"/>
      <c r="AA1181" s="8"/>
      <c r="AB1181" s="8"/>
      <c r="AC1181" s="8"/>
      <c r="AD1181" s="8"/>
      <c r="AE1181" s="8"/>
      <c r="AG1181" s="37"/>
      <c r="AH1181" s="37"/>
      <c r="AI1181" s="9"/>
      <c r="AJ1181" s="8"/>
      <c r="AK1181" s="8"/>
      <c r="AL1181" s="8"/>
      <c r="AM1181" s="8"/>
      <c r="AN1181" s="8"/>
      <c r="AO1181" s="8"/>
      <c r="AP1181" s="8"/>
      <c r="AQ1181" s="8"/>
      <c r="AS1181" s="37"/>
      <c r="AT1181" s="37"/>
      <c r="AU1181" s="9"/>
      <c r="AV1181" s="8"/>
      <c r="AW1181" s="8"/>
      <c r="AX1181" s="8"/>
      <c r="AY1181" s="8"/>
      <c r="AZ1181" s="8"/>
      <c r="BA1181" s="8"/>
      <c r="BB1181" s="8"/>
      <c r="BC1181" s="8"/>
    </row>
    <row r="1182" spans="1:55" x14ac:dyDescent="0.25">
      <c r="A1182" s="46">
        <v>81.3</v>
      </c>
      <c r="B1182" s="48" t="b">
        <v>1</v>
      </c>
      <c r="U1182" s="37"/>
      <c r="V1182" s="37"/>
      <c r="W1182" s="9"/>
      <c r="X1182" s="8"/>
      <c r="Y1182" s="8"/>
      <c r="Z1182" s="8"/>
      <c r="AA1182" s="8"/>
      <c r="AB1182" s="8"/>
      <c r="AC1182" s="8"/>
      <c r="AD1182" s="8"/>
      <c r="AE1182" s="8"/>
      <c r="AG1182" s="37"/>
      <c r="AH1182" s="37"/>
      <c r="AI1182" s="9"/>
      <c r="AJ1182" s="8"/>
      <c r="AK1182" s="8"/>
      <c r="AL1182" s="8"/>
      <c r="AM1182" s="8"/>
      <c r="AN1182" s="8"/>
      <c r="AO1182" s="8"/>
      <c r="AP1182" s="8"/>
      <c r="AQ1182" s="8"/>
      <c r="AS1182" s="37"/>
      <c r="AT1182" s="37"/>
      <c r="AU1182" s="9"/>
      <c r="AV1182" s="8"/>
      <c r="AW1182" s="8"/>
      <c r="AX1182" s="8"/>
      <c r="AY1182" s="8"/>
      <c r="AZ1182" s="8"/>
      <c r="BA1182" s="8"/>
      <c r="BB1182" s="8"/>
      <c r="BC1182" s="8"/>
    </row>
    <row r="1183" spans="1:55" x14ac:dyDescent="0.25">
      <c r="A1183" s="46">
        <v>81.099999999999994</v>
      </c>
      <c r="B1183" s="48" t="b">
        <v>1</v>
      </c>
      <c r="U1183" s="37"/>
      <c r="V1183" s="37"/>
      <c r="W1183" s="9"/>
      <c r="X1183" s="8"/>
      <c r="Y1183" s="8"/>
      <c r="Z1183" s="8"/>
      <c r="AA1183" s="8"/>
      <c r="AB1183" s="8"/>
      <c r="AC1183" s="8"/>
      <c r="AD1183" s="8"/>
      <c r="AE1183" s="8"/>
      <c r="AG1183" s="37"/>
      <c r="AH1183" s="37"/>
      <c r="AI1183" s="9"/>
      <c r="AJ1183" s="8"/>
      <c r="AK1183" s="8"/>
      <c r="AL1183" s="8"/>
      <c r="AM1183" s="8"/>
      <c r="AN1183" s="8"/>
      <c r="AO1183" s="8"/>
      <c r="AP1183" s="8"/>
      <c r="AQ1183" s="8"/>
      <c r="AS1183" s="37"/>
      <c r="AT1183" s="37"/>
      <c r="AU1183" s="9"/>
      <c r="AV1183" s="8"/>
      <c r="AW1183" s="8"/>
      <c r="AX1183" s="8"/>
      <c r="AY1183" s="8"/>
      <c r="AZ1183" s="8"/>
      <c r="BA1183" s="8"/>
      <c r="BB1183" s="8"/>
      <c r="BC1183" s="8"/>
    </row>
    <row r="1184" spans="1:55" x14ac:dyDescent="0.25">
      <c r="A1184" s="46">
        <v>81</v>
      </c>
      <c r="B1184" s="48" t="b">
        <v>1</v>
      </c>
      <c r="U1184" s="37"/>
      <c r="V1184" s="37"/>
      <c r="W1184" s="9"/>
      <c r="X1184" s="8"/>
      <c r="Y1184" s="8"/>
      <c r="Z1184" s="8"/>
      <c r="AA1184" s="8"/>
      <c r="AB1184" s="8"/>
      <c r="AC1184" s="8"/>
      <c r="AD1184" s="8"/>
      <c r="AE1184" s="8"/>
      <c r="AG1184" s="37"/>
      <c r="AH1184" s="37"/>
      <c r="AI1184" s="9"/>
      <c r="AJ1184" s="8"/>
      <c r="AK1184" s="8"/>
      <c r="AL1184" s="8"/>
      <c r="AM1184" s="8"/>
      <c r="AN1184" s="8"/>
      <c r="AO1184" s="8"/>
      <c r="AP1184" s="8"/>
      <c r="AQ1184" s="8"/>
      <c r="AS1184" s="37"/>
      <c r="AT1184" s="37"/>
      <c r="AU1184" s="9"/>
      <c r="AV1184" s="8"/>
      <c r="AW1184" s="8"/>
      <c r="AX1184" s="8"/>
      <c r="AY1184" s="8"/>
      <c r="AZ1184" s="8"/>
      <c r="BA1184" s="8"/>
      <c r="BB1184" s="8"/>
      <c r="BC1184" s="8"/>
    </row>
    <row r="1185" spans="1:55" x14ac:dyDescent="0.25">
      <c r="A1185" s="46">
        <v>88</v>
      </c>
      <c r="B1185" s="48" t="b">
        <v>1</v>
      </c>
      <c r="U1185" s="37"/>
      <c r="V1185" s="37"/>
      <c r="W1185" s="9"/>
      <c r="X1185" s="8"/>
      <c r="Y1185" s="8"/>
      <c r="Z1185" s="8"/>
      <c r="AA1185" s="8"/>
      <c r="AB1185" s="8"/>
      <c r="AC1185" s="8"/>
      <c r="AD1185" s="8"/>
      <c r="AE1185" s="8"/>
      <c r="AG1185" s="37"/>
      <c r="AH1185" s="37"/>
      <c r="AI1185" s="9"/>
      <c r="AJ1185" s="8"/>
      <c r="AK1185" s="8"/>
      <c r="AL1185" s="8"/>
      <c r="AM1185" s="8"/>
      <c r="AN1185" s="8"/>
      <c r="AO1185" s="8"/>
      <c r="AP1185" s="8"/>
      <c r="AQ1185" s="8"/>
      <c r="AS1185" s="37"/>
      <c r="AT1185" s="37"/>
      <c r="AU1185" s="9"/>
      <c r="AV1185" s="8"/>
      <c r="AW1185" s="8"/>
      <c r="AX1185" s="8"/>
      <c r="AY1185" s="8"/>
      <c r="AZ1185" s="8"/>
      <c r="BA1185" s="8"/>
      <c r="BB1185" s="8"/>
      <c r="BC1185" s="8"/>
    </row>
    <row r="1186" spans="1:55" x14ac:dyDescent="0.25">
      <c r="A1186" s="46">
        <v>87</v>
      </c>
      <c r="B1186" s="48" t="b">
        <v>1</v>
      </c>
      <c r="U1186" s="37"/>
      <c r="V1186" s="37"/>
      <c r="W1186" s="9"/>
      <c r="X1186" s="8"/>
      <c r="Y1186" s="8"/>
      <c r="Z1186" s="8"/>
      <c r="AA1186" s="8"/>
      <c r="AB1186" s="8"/>
      <c r="AC1186" s="8"/>
      <c r="AD1186" s="8"/>
      <c r="AE1186" s="8"/>
      <c r="AG1186" s="37"/>
      <c r="AH1186" s="37"/>
      <c r="AI1186" s="9"/>
      <c r="AJ1186" s="8"/>
      <c r="AK1186" s="8"/>
      <c r="AL1186" s="8"/>
      <c r="AM1186" s="8"/>
      <c r="AN1186" s="8"/>
      <c r="AO1186" s="8"/>
      <c r="AP1186" s="8"/>
      <c r="AQ1186" s="8"/>
      <c r="AS1186" s="37"/>
      <c r="AT1186" s="37"/>
      <c r="AU1186" s="9"/>
      <c r="AV1186" s="8"/>
      <c r="AW1186" s="8"/>
      <c r="AX1186" s="8"/>
      <c r="AY1186" s="8"/>
      <c r="AZ1186" s="8"/>
      <c r="BA1186" s="8"/>
      <c r="BB1186" s="8"/>
      <c r="BC1186" s="8"/>
    </row>
    <row r="1187" spans="1:55" x14ac:dyDescent="0.25">
      <c r="A1187" s="46">
        <v>84</v>
      </c>
      <c r="B1187" s="48" t="b">
        <v>1</v>
      </c>
      <c r="U1187" s="37"/>
      <c r="V1187" s="37"/>
      <c r="W1187" s="9"/>
      <c r="X1187" s="8"/>
      <c r="Y1187" s="8"/>
      <c r="Z1187" s="8"/>
      <c r="AA1187" s="8"/>
      <c r="AB1187" s="8"/>
      <c r="AC1187" s="8"/>
      <c r="AD1187" s="8"/>
      <c r="AE1187" s="8"/>
      <c r="AG1187" s="37"/>
      <c r="AH1187" s="37"/>
      <c r="AI1187" s="9"/>
      <c r="AJ1187" s="8"/>
      <c r="AK1187" s="8"/>
      <c r="AL1187" s="8"/>
      <c r="AM1187" s="8"/>
      <c r="AN1187" s="8"/>
      <c r="AO1187" s="8"/>
      <c r="AP1187" s="8"/>
      <c r="AQ1187" s="8"/>
      <c r="AS1187" s="37"/>
      <c r="AT1187" s="37"/>
      <c r="AU1187" s="9"/>
      <c r="AV1187" s="8"/>
      <c r="AW1187" s="8"/>
      <c r="AX1187" s="8"/>
      <c r="AY1187" s="8"/>
      <c r="AZ1187" s="8"/>
      <c r="BA1187" s="8"/>
      <c r="BB1187" s="8"/>
      <c r="BC1187" s="8"/>
    </row>
    <row r="1188" spans="1:55" x14ac:dyDescent="0.25">
      <c r="A1188" s="46">
        <v>80</v>
      </c>
      <c r="B1188" s="48" t="b">
        <v>1</v>
      </c>
      <c r="U1188" s="37"/>
      <c r="V1188" s="37"/>
      <c r="W1188" s="9"/>
      <c r="X1188" s="8"/>
      <c r="Y1188" s="8"/>
      <c r="Z1188" s="8"/>
      <c r="AA1188" s="8"/>
      <c r="AB1188" s="8"/>
      <c r="AC1188" s="8"/>
      <c r="AD1188" s="8"/>
      <c r="AE1188" s="8"/>
      <c r="AG1188" s="37"/>
      <c r="AH1188" s="37"/>
      <c r="AI1188" s="9"/>
      <c r="AJ1188" s="8"/>
      <c r="AK1188" s="8"/>
      <c r="AL1188" s="8"/>
      <c r="AM1188" s="8"/>
      <c r="AN1188" s="8"/>
      <c r="AO1188" s="8"/>
      <c r="AP1188" s="8"/>
      <c r="AQ1188" s="8"/>
      <c r="AS1188" s="37"/>
      <c r="AT1188" s="37"/>
      <c r="AU1188" s="9"/>
      <c r="AV1188" s="8"/>
      <c r="AW1188" s="8"/>
      <c r="AX1188" s="8"/>
      <c r="AY1188" s="8"/>
      <c r="AZ1188" s="8"/>
      <c r="BA1188" s="8"/>
      <c r="BB1188" s="8"/>
      <c r="BC1188" s="8"/>
    </row>
    <row r="1189" spans="1:55" x14ac:dyDescent="0.25">
      <c r="A1189" s="46">
        <v>79.7</v>
      </c>
      <c r="B1189" s="48" t="b">
        <v>1</v>
      </c>
      <c r="U1189" s="37"/>
      <c r="V1189" s="37"/>
      <c r="W1189" s="9"/>
      <c r="X1189" s="8"/>
      <c r="Y1189" s="8"/>
      <c r="Z1189" s="8"/>
      <c r="AA1189" s="8"/>
      <c r="AB1189" s="8"/>
      <c r="AC1189" s="8"/>
      <c r="AD1189" s="8"/>
      <c r="AE1189" s="8"/>
      <c r="AG1189" s="37"/>
      <c r="AH1189" s="37"/>
      <c r="AI1189" s="9"/>
      <c r="AJ1189" s="8"/>
      <c r="AK1189" s="8"/>
      <c r="AL1189" s="8"/>
      <c r="AM1189" s="8"/>
      <c r="AN1189" s="8"/>
      <c r="AO1189" s="8"/>
      <c r="AP1189" s="8"/>
      <c r="AQ1189" s="8"/>
      <c r="AS1189" s="37"/>
      <c r="AT1189" s="37"/>
      <c r="AU1189" s="9"/>
      <c r="AV1189" s="8"/>
      <c r="AW1189" s="8"/>
      <c r="AX1189" s="8"/>
      <c r="AY1189" s="8"/>
      <c r="AZ1189" s="8"/>
      <c r="BA1189" s="8"/>
      <c r="BB1189" s="8"/>
      <c r="BC1189" s="8"/>
    </row>
    <row r="1190" spans="1:55" x14ac:dyDescent="0.25">
      <c r="A1190" s="46">
        <v>68.3</v>
      </c>
      <c r="B1190" s="48" t="b">
        <v>1</v>
      </c>
      <c r="U1190" s="37"/>
      <c r="V1190" s="37"/>
      <c r="W1190" s="9"/>
      <c r="X1190" s="8"/>
      <c r="Y1190" s="8"/>
      <c r="Z1190" s="8"/>
      <c r="AA1190" s="8"/>
      <c r="AB1190" s="8"/>
      <c r="AC1190" s="8"/>
      <c r="AD1190" s="8"/>
      <c r="AE1190" s="8"/>
      <c r="AG1190" s="37"/>
      <c r="AH1190" s="37"/>
      <c r="AI1190" s="9"/>
      <c r="AJ1190" s="8"/>
      <c r="AK1190" s="8"/>
      <c r="AL1190" s="8"/>
      <c r="AM1190" s="8"/>
      <c r="AN1190" s="8"/>
      <c r="AO1190" s="8"/>
      <c r="AP1190" s="8"/>
      <c r="AQ1190" s="8"/>
      <c r="AS1190" s="37"/>
      <c r="AT1190" s="37"/>
      <c r="AU1190" s="9"/>
      <c r="AV1190" s="8"/>
      <c r="AW1190" s="8"/>
      <c r="AX1190" s="8"/>
      <c r="AY1190" s="8"/>
      <c r="AZ1190" s="8"/>
      <c r="BA1190" s="8"/>
      <c r="BB1190" s="8"/>
      <c r="BC1190" s="8"/>
    </row>
    <row r="1191" spans="1:55" x14ac:dyDescent="0.25">
      <c r="A1191" s="46">
        <v>68</v>
      </c>
      <c r="B1191" s="48" t="b">
        <v>1</v>
      </c>
      <c r="U1191" s="37"/>
      <c r="V1191" s="37"/>
      <c r="W1191" s="9"/>
      <c r="X1191" s="8"/>
      <c r="Y1191" s="8"/>
      <c r="Z1191" s="8"/>
      <c r="AA1191" s="8"/>
      <c r="AB1191" s="8"/>
      <c r="AC1191" s="8"/>
      <c r="AD1191" s="8"/>
      <c r="AE1191" s="8"/>
      <c r="AG1191" s="37"/>
      <c r="AH1191" s="37"/>
      <c r="AI1191" s="9"/>
      <c r="AJ1191" s="8"/>
      <c r="AK1191" s="8"/>
      <c r="AL1191" s="8"/>
      <c r="AM1191" s="8"/>
      <c r="AN1191" s="8"/>
      <c r="AO1191" s="8"/>
      <c r="AP1191" s="8"/>
      <c r="AQ1191" s="8"/>
      <c r="AS1191" s="37"/>
      <c r="AT1191" s="37"/>
      <c r="AU1191" s="9"/>
      <c r="AV1191" s="8"/>
      <c r="AW1191" s="8"/>
      <c r="AX1191" s="8"/>
      <c r="AY1191" s="8"/>
      <c r="AZ1191" s="8"/>
      <c r="BA1191" s="8"/>
      <c r="BB1191" s="8"/>
      <c r="BC1191" s="8"/>
    </row>
    <row r="1192" spans="1:55" x14ac:dyDescent="0.25">
      <c r="A1192" s="46">
        <v>67.599999999999994</v>
      </c>
      <c r="B1192" s="48" t="b">
        <v>1</v>
      </c>
      <c r="U1192" s="37"/>
      <c r="V1192" s="37"/>
      <c r="W1192" s="9"/>
      <c r="X1192" s="8"/>
      <c r="Y1192" s="8"/>
      <c r="Z1192" s="8"/>
      <c r="AA1192" s="8"/>
      <c r="AB1192" s="8"/>
      <c r="AC1192" s="8"/>
      <c r="AD1192" s="8"/>
      <c r="AE1192" s="8"/>
      <c r="AG1192" s="37"/>
      <c r="AH1192" s="37"/>
      <c r="AI1192" s="9"/>
      <c r="AJ1192" s="8"/>
      <c r="AK1192" s="8"/>
      <c r="AL1192" s="8"/>
      <c r="AM1192" s="8"/>
      <c r="AN1192" s="8"/>
      <c r="AO1192" s="8"/>
      <c r="AP1192" s="8"/>
      <c r="AQ1192" s="8"/>
      <c r="AS1192" s="37"/>
      <c r="AT1192" s="37"/>
      <c r="AU1192" s="9"/>
      <c r="AV1192" s="8"/>
      <c r="AW1192" s="8"/>
      <c r="AX1192" s="8"/>
      <c r="AY1192" s="8"/>
      <c r="AZ1192" s="8"/>
      <c r="BA1192" s="8"/>
      <c r="BB1192" s="8"/>
      <c r="BC1192" s="8"/>
    </row>
    <row r="1193" spans="1:55" x14ac:dyDescent="0.25">
      <c r="A1193" s="46">
        <v>67.3</v>
      </c>
      <c r="B1193" s="48" t="b">
        <v>1</v>
      </c>
      <c r="U1193" s="37"/>
      <c r="V1193" s="37"/>
      <c r="W1193" s="9"/>
      <c r="X1193" s="8"/>
      <c r="Y1193" s="8"/>
      <c r="Z1193" s="8"/>
      <c r="AA1193" s="8"/>
      <c r="AB1193" s="8"/>
      <c r="AC1193" s="8"/>
      <c r="AD1193" s="8"/>
      <c r="AE1193" s="8"/>
      <c r="AG1193" s="37"/>
      <c r="AH1193" s="37"/>
      <c r="AI1193" s="9"/>
      <c r="AJ1193" s="8"/>
      <c r="AK1193" s="8"/>
      <c r="AL1193" s="8"/>
      <c r="AM1193" s="8"/>
      <c r="AN1193" s="8"/>
      <c r="AO1193" s="8"/>
      <c r="AP1193" s="8"/>
      <c r="AQ1193" s="8"/>
      <c r="AS1193" s="37"/>
      <c r="AT1193" s="37"/>
      <c r="AU1193" s="9"/>
      <c r="AV1193" s="8"/>
      <c r="AW1193" s="8"/>
      <c r="AX1193" s="8"/>
      <c r="AY1193" s="8"/>
      <c r="AZ1193" s="8"/>
      <c r="BA1193" s="8"/>
      <c r="BB1193" s="8"/>
      <c r="BC1193" s="8"/>
    </row>
    <row r="1194" spans="1:55" x14ac:dyDescent="0.25">
      <c r="A1194" s="46">
        <v>66.8</v>
      </c>
      <c r="B1194" s="48" t="b">
        <v>1</v>
      </c>
      <c r="U1194" s="37"/>
      <c r="V1194" s="37"/>
      <c r="W1194" s="9"/>
      <c r="X1194" s="8"/>
      <c r="Y1194" s="8"/>
      <c r="Z1194" s="8"/>
      <c r="AA1194" s="8"/>
      <c r="AB1194" s="8"/>
      <c r="AC1194" s="8"/>
      <c r="AD1194" s="8"/>
      <c r="AE1194" s="8"/>
      <c r="AG1194" s="37"/>
      <c r="AH1194" s="37"/>
      <c r="AI1194" s="9"/>
      <c r="AJ1194" s="8"/>
      <c r="AK1194" s="8"/>
      <c r="AL1194" s="8"/>
      <c r="AM1194" s="8"/>
      <c r="AN1194" s="8"/>
      <c r="AO1194" s="8"/>
      <c r="AP1194" s="8"/>
      <c r="AQ1194" s="8"/>
      <c r="AS1194" s="37"/>
      <c r="AT1194" s="37"/>
      <c r="AU1194" s="9"/>
      <c r="AV1194" s="8"/>
      <c r="AW1194" s="8"/>
      <c r="AX1194" s="8"/>
      <c r="AY1194" s="8"/>
      <c r="AZ1194" s="8"/>
      <c r="BA1194" s="8"/>
      <c r="BB1194" s="8"/>
      <c r="BC1194" s="8"/>
    </row>
    <row r="1195" spans="1:55" x14ac:dyDescent="0.25">
      <c r="A1195" s="46">
        <v>66.400000000000006</v>
      </c>
      <c r="B1195" s="48" t="b">
        <v>1</v>
      </c>
      <c r="U1195" s="37"/>
      <c r="V1195" s="37"/>
      <c r="W1195" s="9"/>
      <c r="X1195" s="8"/>
      <c r="Y1195" s="8"/>
      <c r="Z1195" s="8"/>
      <c r="AA1195" s="8"/>
      <c r="AB1195" s="8"/>
      <c r="AC1195" s="8"/>
      <c r="AD1195" s="8"/>
      <c r="AE1195" s="8"/>
      <c r="AG1195" s="37"/>
      <c r="AH1195" s="37"/>
      <c r="AI1195" s="9"/>
      <c r="AJ1195" s="8"/>
      <c r="AK1195" s="8"/>
      <c r="AL1195" s="8"/>
      <c r="AM1195" s="8"/>
      <c r="AN1195" s="8"/>
      <c r="AO1195" s="8"/>
      <c r="AP1195" s="8"/>
      <c r="AQ1195" s="8"/>
      <c r="AS1195" s="37"/>
      <c r="AT1195" s="37"/>
      <c r="AU1195" s="9"/>
      <c r="AV1195" s="8"/>
      <c r="AW1195" s="8"/>
      <c r="AX1195" s="8"/>
      <c r="AY1195" s="8"/>
      <c r="AZ1195" s="8"/>
      <c r="BA1195" s="8"/>
      <c r="BB1195" s="8"/>
      <c r="BC1195" s="8"/>
    </row>
    <row r="1196" spans="1:55" x14ac:dyDescent="0.25">
      <c r="A1196" s="46">
        <v>66</v>
      </c>
      <c r="B1196" s="48" t="b">
        <v>1</v>
      </c>
      <c r="U1196" s="37"/>
      <c r="V1196" s="37"/>
      <c r="W1196" s="9"/>
      <c r="X1196" s="8"/>
      <c r="Y1196" s="8"/>
      <c r="Z1196" s="8"/>
      <c r="AA1196" s="8"/>
      <c r="AB1196" s="8"/>
      <c r="AC1196" s="8"/>
      <c r="AD1196" s="8"/>
      <c r="AE1196" s="8"/>
      <c r="AG1196" s="37"/>
      <c r="AH1196" s="37"/>
      <c r="AI1196" s="9"/>
      <c r="AJ1196" s="8"/>
      <c r="AK1196" s="8"/>
      <c r="AL1196" s="8"/>
      <c r="AM1196" s="8"/>
      <c r="AN1196" s="8"/>
      <c r="AO1196" s="8"/>
      <c r="AP1196" s="8"/>
      <c r="AQ1196" s="8"/>
      <c r="AS1196" s="37"/>
      <c r="AT1196" s="37"/>
      <c r="AU1196" s="9"/>
      <c r="AV1196" s="8"/>
      <c r="AW1196" s="8"/>
      <c r="AX1196" s="8"/>
      <c r="AY1196" s="8"/>
      <c r="AZ1196" s="8"/>
      <c r="BA1196" s="8"/>
      <c r="BB1196" s="8"/>
      <c r="BC1196" s="8"/>
    </row>
    <row r="1197" spans="1:55" x14ac:dyDescent="0.25">
      <c r="A1197" s="46">
        <v>65.5</v>
      </c>
      <c r="B1197" s="48" t="b">
        <v>1</v>
      </c>
      <c r="U1197" s="37"/>
      <c r="V1197" s="37"/>
      <c r="W1197" s="9"/>
      <c r="X1197" s="8"/>
      <c r="Y1197" s="8"/>
      <c r="Z1197" s="8"/>
      <c r="AA1197" s="8"/>
      <c r="AB1197" s="8"/>
      <c r="AC1197" s="8"/>
      <c r="AD1197" s="8"/>
      <c r="AE1197" s="8"/>
      <c r="AG1197" s="37"/>
      <c r="AH1197" s="37"/>
      <c r="AI1197" s="9"/>
      <c r="AJ1197" s="8"/>
      <c r="AK1197" s="8"/>
      <c r="AL1197" s="8"/>
      <c r="AM1197" s="8"/>
      <c r="AN1197" s="8"/>
      <c r="AO1197" s="8"/>
      <c r="AP1197" s="8"/>
      <c r="AQ1197" s="8"/>
      <c r="AS1197" s="37"/>
      <c r="AT1197" s="37"/>
      <c r="AU1197" s="9"/>
      <c r="AV1197" s="8"/>
      <c r="AW1197" s="8"/>
      <c r="AX1197" s="8"/>
      <c r="AY1197" s="8"/>
      <c r="AZ1197" s="8"/>
      <c r="BA1197" s="8"/>
      <c r="BB1197" s="8"/>
      <c r="BC1197" s="8"/>
    </row>
    <row r="1198" spans="1:55" x14ac:dyDescent="0.25">
      <c r="A1198" s="46">
        <v>65.2</v>
      </c>
      <c r="B1198" s="48" t="b">
        <v>1</v>
      </c>
      <c r="U1198" s="37"/>
      <c r="V1198" s="37"/>
      <c r="W1198" s="9"/>
      <c r="X1198" s="8"/>
      <c r="Y1198" s="8"/>
      <c r="Z1198" s="8"/>
      <c r="AA1198" s="8"/>
      <c r="AB1198" s="8"/>
      <c r="AC1198" s="8"/>
      <c r="AD1198" s="8"/>
      <c r="AE1198" s="8"/>
      <c r="AG1198" s="37"/>
      <c r="AH1198" s="37"/>
      <c r="AI1198" s="9"/>
      <c r="AJ1198" s="8"/>
      <c r="AK1198" s="8"/>
      <c r="AL1198" s="8"/>
      <c r="AM1198" s="8"/>
      <c r="AN1198" s="8"/>
      <c r="AO1198" s="8"/>
      <c r="AP1198" s="8"/>
      <c r="AQ1198" s="8"/>
      <c r="AS1198" s="37"/>
      <c r="AT1198" s="37"/>
      <c r="AU1198" s="9"/>
      <c r="AV1198" s="8"/>
      <c r="AW1198" s="8"/>
      <c r="AX1198" s="8"/>
      <c r="AY1198" s="8"/>
      <c r="AZ1198" s="8"/>
      <c r="BA1198" s="8"/>
      <c r="BB1198" s="8"/>
      <c r="BC1198" s="8"/>
    </row>
    <row r="1199" spans="1:55" x14ac:dyDescent="0.25">
      <c r="A1199" s="46">
        <v>64.8</v>
      </c>
      <c r="B1199" s="48" t="b">
        <v>1</v>
      </c>
      <c r="U1199" s="37"/>
      <c r="V1199" s="37"/>
      <c r="W1199" s="9"/>
      <c r="X1199" s="8"/>
      <c r="Y1199" s="8"/>
      <c r="Z1199" s="8"/>
      <c r="AA1199" s="8"/>
      <c r="AB1199" s="8"/>
      <c r="AC1199" s="8"/>
      <c r="AD1199" s="8"/>
      <c r="AE1199" s="8"/>
      <c r="AG1199" s="37"/>
      <c r="AH1199" s="37"/>
      <c r="AI1199" s="9"/>
      <c r="AJ1199" s="8"/>
      <c r="AK1199" s="8"/>
      <c r="AL1199" s="8"/>
      <c r="AM1199" s="8"/>
      <c r="AN1199" s="8"/>
      <c r="AO1199" s="8"/>
      <c r="AP1199" s="8"/>
      <c r="AQ1199" s="8"/>
      <c r="AS1199" s="37"/>
      <c r="AT1199" s="37"/>
      <c r="AU1199" s="9"/>
      <c r="AV1199" s="8"/>
      <c r="AW1199" s="8"/>
      <c r="AX1199" s="8"/>
      <c r="AY1199" s="8"/>
      <c r="AZ1199" s="8"/>
      <c r="BA1199" s="8"/>
      <c r="BB1199" s="8"/>
      <c r="BC1199" s="8"/>
    </row>
    <row r="1200" spans="1:55" x14ac:dyDescent="0.25">
      <c r="A1200" s="46">
        <v>64.400000000000006</v>
      </c>
      <c r="B1200" s="48" t="b">
        <v>1</v>
      </c>
      <c r="U1200" s="37"/>
      <c r="V1200" s="37"/>
      <c r="W1200" s="9"/>
      <c r="X1200" s="8"/>
      <c r="Y1200" s="8"/>
      <c r="Z1200" s="8"/>
      <c r="AA1200" s="8"/>
      <c r="AB1200" s="8"/>
      <c r="AC1200" s="8"/>
      <c r="AD1200" s="8"/>
      <c r="AE1200" s="8"/>
      <c r="AG1200" s="37"/>
      <c r="AH1200" s="37"/>
      <c r="AI1200" s="9"/>
      <c r="AJ1200" s="8"/>
      <c r="AK1200" s="8"/>
      <c r="AL1200" s="8"/>
      <c r="AM1200" s="8"/>
      <c r="AN1200" s="8"/>
      <c r="AO1200" s="8"/>
      <c r="AP1200" s="8"/>
      <c r="AQ1200" s="8"/>
      <c r="AS1200" s="37"/>
      <c r="AT1200" s="37"/>
      <c r="AU1200" s="9"/>
      <c r="AV1200" s="8"/>
      <c r="AW1200" s="8"/>
      <c r="AX1200" s="8"/>
      <c r="AY1200" s="8"/>
      <c r="AZ1200" s="8"/>
      <c r="BA1200" s="8"/>
      <c r="BB1200" s="8"/>
      <c r="BC1200" s="8"/>
    </row>
    <row r="1201" spans="1:55" x14ac:dyDescent="0.25">
      <c r="A1201" s="46">
        <v>64</v>
      </c>
      <c r="B1201" s="48" t="b">
        <v>1</v>
      </c>
      <c r="U1201" s="37"/>
      <c r="V1201" s="37"/>
      <c r="W1201" s="9"/>
      <c r="X1201" s="8"/>
      <c r="Y1201" s="8"/>
      <c r="Z1201" s="8"/>
      <c r="AA1201" s="8"/>
      <c r="AB1201" s="8"/>
      <c r="AC1201" s="8"/>
      <c r="AD1201" s="8"/>
      <c r="AE1201" s="8"/>
      <c r="AG1201" s="37"/>
      <c r="AH1201" s="37"/>
      <c r="AI1201" s="9"/>
      <c r="AJ1201" s="8"/>
      <c r="AK1201" s="8"/>
      <c r="AL1201" s="8"/>
      <c r="AM1201" s="8"/>
      <c r="AN1201" s="8"/>
      <c r="AO1201" s="8"/>
      <c r="AP1201" s="8"/>
      <c r="AQ1201" s="8"/>
      <c r="AS1201" s="37"/>
      <c r="AT1201" s="37"/>
      <c r="AU1201" s="9"/>
      <c r="AV1201" s="8"/>
      <c r="AW1201" s="8"/>
      <c r="AX1201" s="8"/>
      <c r="AY1201" s="8"/>
      <c r="AZ1201" s="8"/>
      <c r="BA1201" s="8"/>
      <c r="BB1201" s="8"/>
      <c r="BC1201" s="8"/>
    </row>
    <row r="1202" spans="1:55" x14ac:dyDescent="0.25">
      <c r="A1202" s="46">
        <v>63.7</v>
      </c>
      <c r="B1202" s="48" t="b">
        <v>1</v>
      </c>
      <c r="U1202" s="37"/>
      <c r="V1202" s="37"/>
      <c r="W1202" s="9"/>
      <c r="X1202" s="8"/>
      <c r="Y1202" s="8"/>
      <c r="Z1202" s="8"/>
      <c r="AA1202" s="8"/>
      <c r="AB1202" s="8"/>
      <c r="AC1202" s="8"/>
      <c r="AD1202" s="8"/>
      <c r="AE1202" s="8"/>
      <c r="AG1202" s="37"/>
      <c r="AH1202" s="37"/>
      <c r="AI1202" s="9"/>
      <c r="AJ1202" s="8"/>
      <c r="AK1202" s="8"/>
      <c r="AL1202" s="8"/>
      <c r="AM1202" s="8"/>
      <c r="AN1202" s="8"/>
      <c r="AO1202" s="8"/>
      <c r="AP1202" s="8"/>
      <c r="AQ1202" s="8"/>
      <c r="AS1202" s="37"/>
      <c r="AT1202" s="37"/>
      <c r="AU1202" s="9"/>
      <c r="AV1202" s="8"/>
      <c r="AW1202" s="8"/>
      <c r="AX1202" s="8"/>
      <c r="AY1202" s="8"/>
      <c r="AZ1202" s="8"/>
      <c r="BA1202" s="8"/>
      <c r="BB1202" s="8"/>
      <c r="BC1202" s="8"/>
    </row>
    <row r="1203" spans="1:55" x14ac:dyDescent="0.25">
      <c r="A1203" s="46">
        <v>63.3</v>
      </c>
      <c r="B1203" s="48" t="b">
        <v>1</v>
      </c>
      <c r="U1203" s="37"/>
      <c r="V1203" s="37"/>
      <c r="W1203" s="9"/>
      <c r="X1203" s="8"/>
      <c r="Y1203" s="8"/>
      <c r="Z1203" s="8"/>
      <c r="AA1203" s="8"/>
      <c r="AB1203" s="8"/>
      <c r="AC1203" s="8"/>
      <c r="AD1203" s="8"/>
      <c r="AE1203" s="8"/>
      <c r="AG1203" s="37"/>
      <c r="AH1203" s="37"/>
      <c r="AI1203" s="9"/>
      <c r="AJ1203" s="8"/>
      <c r="AK1203" s="8"/>
      <c r="AL1203" s="8"/>
      <c r="AM1203" s="8"/>
      <c r="AN1203" s="8"/>
      <c r="AO1203" s="8"/>
      <c r="AP1203" s="8"/>
      <c r="AQ1203" s="8"/>
      <c r="AS1203" s="37"/>
      <c r="AT1203" s="37"/>
      <c r="AU1203" s="9"/>
      <c r="AV1203" s="8"/>
      <c r="AW1203" s="8"/>
      <c r="AX1203" s="8"/>
      <c r="AY1203" s="8"/>
      <c r="AZ1203" s="8"/>
      <c r="BA1203" s="8"/>
      <c r="BB1203" s="8"/>
      <c r="BC1203" s="8"/>
    </row>
    <row r="1204" spans="1:55" x14ac:dyDescent="0.25">
      <c r="A1204" s="46">
        <v>62.9</v>
      </c>
      <c r="B1204" s="48" t="b">
        <v>1</v>
      </c>
      <c r="U1204" s="37"/>
      <c r="V1204" s="37"/>
      <c r="W1204" s="9"/>
      <c r="X1204" s="8"/>
      <c r="Y1204" s="8"/>
      <c r="Z1204" s="8"/>
      <c r="AA1204" s="8"/>
      <c r="AB1204" s="8"/>
      <c r="AC1204" s="8"/>
      <c r="AD1204" s="8"/>
      <c r="AE1204" s="8"/>
      <c r="AG1204" s="37"/>
      <c r="AH1204" s="37"/>
      <c r="AI1204" s="9"/>
      <c r="AJ1204" s="8"/>
      <c r="AK1204" s="8"/>
      <c r="AL1204" s="8"/>
      <c r="AM1204" s="8"/>
      <c r="AN1204" s="8"/>
      <c r="AO1204" s="8"/>
      <c r="AP1204" s="8"/>
      <c r="AQ1204" s="8"/>
      <c r="AS1204" s="37"/>
      <c r="AT1204" s="37"/>
      <c r="AU1204" s="9"/>
      <c r="AV1204" s="8"/>
      <c r="AW1204" s="8"/>
      <c r="AX1204" s="8"/>
      <c r="AY1204" s="8"/>
      <c r="AZ1204" s="8"/>
      <c r="BA1204" s="8"/>
      <c r="BB1204" s="8"/>
      <c r="BC1204" s="8"/>
    </row>
    <row r="1205" spans="1:55" x14ac:dyDescent="0.25">
      <c r="A1205" s="46">
        <v>62.5</v>
      </c>
      <c r="B1205" s="48" t="b">
        <v>1</v>
      </c>
      <c r="U1205" s="37"/>
      <c r="V1205" s="37"/>
      <c r="W1205" s="9"/>
      <c r="X1205" s="8"/>
      <c r="Y1205" s="8"/>
      <c r="Z1205" s="8"/>
      <c r="AA1205" s="8"/>
      <c r="AB1205" s="8"/>
      <c r="AC1205" s="8"/>
      <c r="AD1205" s="8"/>
      <c r="AE1205" s="8"/>
      <c r="AG1205" s="37"/>
      <c r="AH1205" s="37"/>
      <c r="AI1205" s="9"/>
      <c r="AJ1205" s="8"/>
      <c r="AK1205" s="8"/>
      <c r="AL1205" s="8"/>
      <c r="AM1205" s="8"/>
      <c r="AN1205" s="8"/>
      <c r="AO1205" s="8"/>
      <c r="AP1205" s="8"/>
      <c r="AQ1205" s="8"/>
      <c r="AS1205" s="37"/>
      <c r="AT1205" s="37"/>
      <c r="AU1205" s="9"/>
      <c r="AV1205" s="8"/>
      <c r="AW1205" s="8"/>
      <c r="AX1205" s="8"/>
      <c r="AY1205" s="8"/>
      <c r="AZ1205" s="8"/>
      <c r="BA1205" s="8"/>
      <c r="BB1205" s="8"/>
      <c r="BC1205" s="8"/>
    </row>
    <row r="1206" spans="1:55" x14ac:dyDescent="0.25">
      <c r="A1206" s="46">
        <v>69.099999999999994</v>
      </c>
      <c r="B1206" s="48" t="b">
        <v>1</v>
      </c>
      <c r="U1206" s="37"/>
      <c r="V1206" s="37"/>
      <c r="W1206" s="9"/>
      <c r="X1206" s="8"/>
      <c r="Y1206" s="8"/>
      <c r="Z1206" s="8"/>
      <c r="AA1206" s="8"/>
      <c r="AB1206" s="8"/>
      <c r="AC1206" s="8"/>
      <c r="AD1206" s="8"/>
      <c r="AE1206" s="8"/>
      <c r="AG1206" s="37"/>
      <c r="AH1206" s="37"/>
      <c r="AI1206" s="9"/>
      <c r="AJ1206" s="8"/>
      <c r="AK1206" s="8"/>
      <c r="AL1206" s="8"/>
      <c r="AM1206" s="8"/>
      <c r="AN1206" s="8"/>
      <c r="AO1206" s="8"/>
      <c r="AP1206" s="8"/>
      <c r="AQ1206" s="8"/>
      <c r="AS1206" s="37"/>
      <c r="AT1206" s="37"/>
      <c r="AU1206" s="9"/>
      <c r="AV1206" s="8"/>
      <c r="AW1206" s="8"/>
      <c r="AX1206" s="8"/>
      <c r="AY1206" s="8"/>
      <c r="AZ1206" s="8"/>
      <c r="BA1206" s="8"/>
      <c r="BB1206" s="8"/>
      <c r="BC1206" s="8"/>
    </row>
    <row r="1207" spans="1:55" x14ac:dyDescent="0.25">
      <c r="A1207" s="46">
        <v>68.900000000000006</v>
      </c>
      <c r="B1207" s="48" t="b">
        <v>1</v>
      </c>
      <c r="U1207" s="37"/>
      <c r="V1207" s="37"/>
      <c r="W1207" s="9"/>
      <c r="X1207" s="8"/>
      <c r="Y1207" s="8"/>
      <c r="Z1207" s="8"/>
      <c r="AA1207" s="8"/>
      <c r="AB1207" s="8"/>
      <c r="AC1207" s="8"/>
      <c r="AD1207" s="8"/>
      <c r="AE1207" s="8"/>
      <c r="AG1207" s="37"/>
      <c r="AH1207" s="37"/>
      <c r="AI1207" s="9"/>
      <c r="AJ1207" s="8"/>
      <c r="AK1207" s="8"/>
      <c r="AL1207" s="8"/>
      <c r="AM1207" s="8"/>
      <c r="AN1207" s="8"/>
      <c r="AO1207" s="8"/>
      <c r="AP1207" s="8"/>
      <c r="AQ1207" s="8"/>
      <c r="AS1207" s="37"/>
      <c r="AT1207" s="37"/>
      <c r="AU1207" s="9"/>
      <c r="AV1207" s="8"/>
      <c r="AW1207" s="8"/>
      <c r="AX1207" s="8"/>
      <c r="AY1207" s="8"/>
      <c r="AZ1207" s="8"/>
      <c r="BA1207" s="8"/>
      <c r="BB1207" s="8"/>
      <c r="BC1207" s="8"/>
    </row>
    <row r="1208" spans="1:55" x14ac:dyDescent="0.25">
      <c r="A1208" s="46">
        <v>68.7</v>
      </c>
      <c r="B1208" s="48" t="b">
        <v>1</v>
      </c>
      <c r="U1208" s="37"/>
      <c r="V1208" s="37"/>
      <c r="W1208" s="9"/>
      <c r="X1208" s="8"/>
      <c r="Y1208" s="8"/>
      <c r="Z1208" s="8"/>
      <c r="AA1208" s="8"/>
      <c r="AB1208" s="8"/>
      <c r="AC1208" s="8"/>
      <c r="AD1208" s="8"/>
      <c r="AE1208" s="8"/>
      <c r="AG1208" s="37"/>
      <c r="AH1208" s="37"/>
      <c r="AI1208" s="9"/>
      <c r="AJ1208" s="8"/>
      <c r="AK1208" s="8"/>
      <c r="AL1208" s="8"/>
      <c r="AM1208" s="8"/>
      <c r="AN1208" s="8"/>
      <c r="AO1208" s="8"/>
      <c r="AP1208" s="8"/>
      <c r="AQ1208" s="8"/>
      <c r="AS1208" s="37"/>
      <c r="AT1208" s="37"/>
      <c r="AU1208" s="9"/>
      <c r="AV1208" s="8"/>
      <c r="AW1208" s="8"/>
      <c r="AX1208" s="8"/>
      <c r="AY1208" s="8"/>
      <c r="AZ1208" s="8"/>
      <c r="BA1208" s="8"/>
      <c r="BB1208" s="8"/>
      <c r="BC1208" s="8"/>
    </row>
    <row r="1209" spans="1:55" x14ac:dyDescent="0.25">
      <c r="A1209" s="46">
        <v>68.5</v>
      </c>
      <c r="B1209" s="48" t="b">
        <v>1</v>
      </c>
      <c r="U1209" s="37"/>
      <c r="V1209" s="37"/>
      <c r="W1209" s="9"/>
      <c r="X1209" s="8"/>
      <c r="Y1209" s="8"/>
      <c r="Z1209" s="8"/>
      <c r="AA1209" s="8"/>
      <c r="AB1209" s="8"/>
      <c r="AC1209" s="8"/>
      <c r="AD1209" s="8"/>
      <c r="AE1209" s="8"/>
      <c r="AG1209" s="37"/>
      <c r="AH1209" s="37"/>
      <c r="AI1209" s="9"/>
      <c r="AJ1209" s="8"/>
      <c r="AK1209" s="8"/>
      <c r="AL1209" s="8"/>
      <c r="AM1209" s="8"/>
      <c r="AN1209" s="8"/>
      <c r="AO1209" s="8"/>
      <c r="AP1209" s="8"/>
      <c r="AQ1209" s="8"/>
      <c r="AS1209" s="37"/>
      <c r="AT1209" s="37"/>
      <c r="AU1209" s="9"/>
      <c r="AV1209" s="8"/>
      <c r="AW1209" s="8"/>
      <c r="AX1209" s="8"/>
      <c r="AY1209" s="8"/>
      <c r="AZ1209" s="8"/>
      <c r="BA1209" s="8"/>
      <c r="BB1209" s="8"/>
      <c r="BC1209" s="8"/>
    </row>
    <row r="1210" spans="1:55" x14ac:dyDescent="0.25">
      <c r="A1210" s="46">
        <v>68.3</v>
      </c>
      <c r="B1210" s="48" t="b">
        <v>1</v>
      </c>
      <c r="U1210" s="37"/>
      <c r="V1210" s="37"/>
      <c r="W1210" s="9"/>
      <c r="X1210" s="8"/>
      <c r="Y1210" s="8"/>
      <c r="Z1210" s="8"/>
      <c r="AA1210" s="8"/>
      <c r="AB1210" s="8"/>
      <c r="AC1210" s="8"/>
      <c r="AD1210" s="8"/>
      <c r="AE1210" s="8"/>
      <c r="AG1210" s="37"/>
      <c r="AH1210" s="37"/>
      <c r="AI1210" s="9"/>
      <c r="AJ1210" s="8"/>
      <c r="AK1210" s="8"/>
      <c r="AL1210" s="8"/>
      <c r="AM1210" s="8"/>
      <c r="AN1210" s="8"/>
      <c r="AO1210" s="8"/>
      <c r="AP1210" s="8"/>
      <c r="AQ1210" s="8"/>
      <c r="AS1210" s="37"/>
      <c r="AT1210" s="37"/>
      <c r="AU1210" s="9"/>
      <c r="AV1210" s="8"/>
      <c r="AW1210" s="8"/>
      <c r="AX1210" s="8"/>
      <c r="AY1210" s="8"/>
      <c r="AZ1210" s="8"/>
      <c r="BA1210" s="8"/>
      <c r="BB1210" s="8"/>
      <c r="BC1210" s="8"/>
    </row>
    <row r="1211" spans="1:55" x14ac:dyDescent="0.25">
      <c r="A1211" s="46">
        <v>68.099999999999994</v>
      </c>
      <c r="B1211" s="48" t="b">
        <v>1</v>
      </c>
      <c r="U1211" s="37"/>
      <c r="V1211" s="37"/>
      <c r="W1211" s="9"/>
      <c r="X1211" s="8"/>
      <c r="Y1211" s="8"/>
      <c r="Z1211" s="8"/>
      <c r="AA1211" s="8"/>
      <c r="AB1211" s="8"/>
      <c r="AC1211" s="8"/>
      <c r="AD1211" s="8"/>
      <c r="AE1211" s="8"/>
      <c r="AG1211" s="37"/>
      <c r="AH1211" s="37"/>
      <c r="AI1211" s="9"/>
      <c r="AJ1211" s="8"/>
      <c r="AK1211" s="8"/>
      <c r="AL1211" s="8"/>
      <c r="AM1211" s="8"/>
      <c r="AN1211" s="8"/>
      <c r="AO1211" s="8"/>
      <c r="AP1211" s="8"/>
      <c r="AQ1211" s="8"/>
      <c r="AS1211" s="37"/>
      <c r="AT1211" s="37"/>
      <c r="AU1211" s="9"/>
      <c r="AV1211" s="8"/>
      <c r="AW1211" s="8"/>
      <c r="AX1211" s="8"/>
      <c r="AY1211" s="8"/>
      <c r="AZ1211" s="8"/>
      <c r="BA1211" s="8"/>
      <c r="BB1211" s="8"/>
      <c r="BC1211" s="8"/>
    </row>
    <row r="1212" spans="1:55" x14ac:dyDescent="0.25">
      <c r="A1212" s="46">
        <v>67.900000000000006</v>
      </c>
      <c r="B1212" s="48" t="b">
        <v>1</v>
      </c>
      <c r="U1212" s="37"/>
      <c r="V1212" s="37"/>
      <c r="W1212" s="9"/>
      <c r="X1212" s="8"/>
      <c r="Y1212" s="8"/>
      <c r="Z1212" s="8"/>
      <c r="AA1212" s="8"/>
      <c r="AB1212" s="8"/>
      <c r="AC1212" s="8"/>
      <c r="AD1212" s="8"/>
      <c r="AE1212" s="8"/>
      <c r="AG1212" s="37"/>
      <c r="AH1212" s="37"/>
      <c r="AI1212" s="9"/>
      <c r="AJ1212" s="8"/>
      <c r="AK1212" s="8"/>
      <c r="AL1212" s="8"/>
      <c r="AM1212" s="8"/>
      <c r="AN1212" s="8"/>
      <c r="AO1212" s="8"/>
      <c r="AP1212" s="8"/>
      <c r="AQ1212" s="8"/>
      <c r="AS1212" s="37"/>
      <c r="AT1212" s="37"/>
      <c r="AU1212" s="9"/>
      <c r="AV1212" s="8"/>
      <c r="AW1212" s="8"/>
      <c r="AX1212" s="8"/>
      <c r="AY1212" s="8"/>
      <c r="AZ1212" s="8"/>
      <c r="BA1212" s="8"/>
      <c r="BB1212" s="8"/>
      <c r="BC1212" s="8"/>
    </row>
    <row r="1213" spans="1:55" x14ac:dyDescent="0.25">
      <c r="A1213" s="46">
        <v>67.7</v>
      </c>
      <c r="B1213" s="48" t="b">
        <v>1</v>
      </c>
      <c r="U1213" s="37"/>
      <c r="V1213" s="37"/>
      <c r="W1213" s="9"/>
      <c r="X1213" s="8"/>
      <c r="Y1213" s="8"/>
      <c r="Z1213" s="8"/>
      <c r="AA1213" s="8"/>
      <c r="AB1213" s="8"/>
      <c r="AC1213" s="8"/>
      <c r="AD1213" s="8"/>
      <c r="AE1213" s="8"/>
      <c r="AG1213" s="37"/>
      <c r="AH1213" s="37"/>
      <c r="AI1213" s="9"/>
      <c r="AJ1213" s="8"/>
      <c r="AK1213" s="8"/>
      <c r="AL1213" s="8"/>
      <c r="AM1213" s="8"/>
      <c r="AN1213" s="8"/>
      <c r="AO1213" s="8"/>
      <c r="AP1213" s="8"/>
      <c r="AQ1213" s="8"/>
      <c r="AS1213" s="37"/>
      <c r="AT1213" s="37"/>
      <c r="AU1213" s="9"/>
      <c r="AV1213" s="8"/>
      <c r="AW1213" s="8"/>
      <c r="AX1213" s="8"/>
      <c r="AY1213" s="8"/>
      <c r="AZ1213" s="8"/>
      <c r="BA1213" s="8"/>
      <c r="BB1213" s="8"/>
      <c r="BC1213" s="8"/>
    </row>
    <row r="1214" spans="1:55" x14ac:dyDescent="0.25">
      <c r="A1214" s="46">
        <v>67.5</v>
      </c>
      <c r="B1214" s="48" t="b">
        <v>1</v>
      </c>
      <c r="U1214" s="37"/>
      <c r="V1214" s="37"/>
      <c r="W1214" s="9"/>
      <c r="X1214" s="8"/>
      <c r="Y1214" s="8"/>
      <c r="Z1214" s="8"/>
      <c r="AA1214" s="8"/>
      <c r="AB1214" s="8"/>
      <c r="AC1214" s="8"/>
      <c r="AD1214" s="8"/>
      <c r="AE1214" s="8"/>
      <c r="AG1214" s="37"/>
      <c r="AH1214" s="37"/>
      <c r="AI1214" s="9"/>
      <c r="AJ1214" s="8"/>
      <c r="AK1214" s="8"/>
      <c r="AL1214" s="8"/>
      <c r="AM1214" s="8"/>
      <c r="AN1214" s="8"/>
      <c r="AO1214" s="8"/>
      <c r="AP1214" s="8"/>
      <c r="AQ1214" s="8"/>
      <c r="AS1214" s="37"/>
      <c r="AT1214" s="37"/>
      <c r="AU1214" s="9"/>
      <c r="AV1214" s="8"/>
      <c r="AW1214" s="8"/>
      <c r="AX1214" s="8"/>
      <c r="AY1214" s="8"/>
      <c r="AZ1214" s="8"/>
      <c r="BA1214" s="8"/>
      <c r="BB1214" s="8"/>
      <c r="BC1214" s="8"/>
    </row>
    <row r="1215" spans="1:55" x14ac:dyDescent="0.25">
      <c r="A1215" s="46">
        <v>67.3</v>
      </c>
      <c r="B1215" s="48" t="b">
        <v>1</v>
      </c>
      <c r="U1215" s="37"/>
      <c r="V1215" s="37"/>
      <c r="W1215" s="9"/>
      <c r="X1215" s="8"/>
      <c r="Y1215" s="8"/>
      <c r="Z1215" s="8"/>
      <c r="AA1215" s="8"/>
      <c r="AB1215" s="8"/>
      <c r="AC1215" s="8"/>
      <c r="AD1215" s="8"/>
      <c r="AE1215" s="8"/>
      <c r="AG1215" s="37"/>
      <c r="AH1215" s="37"/>
      <c r="AI1215" s="9"/>
      <c r="AJ1215" s="8"/>
      <c r="AK1215" s="8"/>
      <c r="AL1215" s="8"/>
      <c r="AM1215" s="8"/>
      <c r="AN1215" s="8"/>
      <c r="AO1215" s="8"/>
      <c r="AP1215" s="8"/>
      <c r="AQ1215" s="8"/>
      <c r="AS1215" s="37"/>
      <c r="AT1215" s="37"/>
      <c r="AU1215" s="9"/>
      <c r="AV1215" s="8"/>
      <c r="AW1215" s="8"/>
      <c r="AX1215" s="8"/>
      <c r="AY1215" s="8"/>
      <c r="AZ1215" s="8"/>
      <c r="BA1215" s="8"/>
      <c r="BB1215" s="8"/>
      <c r="BC1215" s="8"/>
    </row>
    <row r="1216" spans="1:55" x14ac:dyDescent="0.25">
      <c r="A1216" s="46">
        <v>67.2</v>
      </c>
      <c r="B1216" s="48" t="b">
        <v>1</v>
      </c>
      <c r="U1216" s="37"/>
      <c r="V1216" s="37"/>
      <c r="W1216" s="9"/>
      <c r="X1216" s="8"/>
      <c r="Y1216" s="8"/>
      <c r="Z1216" s="8"/>
      <c r="AA1216" s="8"/>
      <c r="AB1216" s="8"/>
      <c r="AC1216" s="8"/>
      <c r="AD1216" s="8"/>
      <c r="AE1216" s="8"/>
      <c r="AG1216" s="37"/>
      <c r="AH1216" s="37"/>
      <c r="AI1216" s="9"/>
      <c r="AJ1216" s="8"/>
      <c r="AK1216" s="8"/>
      <c r="AL1216" s="8"/>
      <c r="AM1216" s="8"/>
      <c r="AN1216" s="8"/>
      <c r="AO1216" s="8"/>
      <c r="AP1216" s="8"/>
      <c r="AQ1216" s="8"/>
      <c r="AS1216" s="37"/>
      <c r="AT1216" s="37"/>
      <c r="AU1216" s="9"/>
      <c r="AV1216" s="8"/>
      <c r="AW1216" s="8"/>
      <c r="AX1216" s="8"/>
      <c r="AY1216" s="8"/>
      <c r="AZ1216" s="8"/>
      <c r="BA1216" s="8"/>
      <c r="BB1216" s="8"/>
      <c r="BC1216" s="8"/>
    </row>
    <row r="1217" spans="1:55" x14ac:dyDescent="0.25">
      <c r="A1217" s="46">
        <v>65.3</v>
      </c>
      <c r="B1217" s="48" t="b">
        <v>1</v>
      </c>
      <c r="U1217" s="37"/>
      <c r="V1217" s="37"/>
      <c r="W1217" s="9"/>
      <c r="X1217" s="8"/>
      <c r="Y1217" s="8"/>
      <c r="Z1217" s="8"/>
      <c r="AA1217" s="8"/>
      <c r="AB1217" s="8"/>
      <c r="AC1217" s="8"/>
      <c r="AD1217" s="8"/>
      <c r="AE1217" s="8"/>
      <c r="AG1217" s="37"/>
      <c r="AH1217" s="37"/>
      <c r="AI1217" s="9"/>
      <c r="AJ1217" s="8"/>
      <c r="AK1217" s="8"/>
      <c r="AL1217" s="8"/>
      <c r="AM1217" s="8"/>
      <c r="AN1217" s="8"/>
      <c r="AO1217" s="8"/>
      <c r="AP1217" s="8"/>
      <c r="AQ1217" s="8"/>
      <c r="AS1217" s="37"/>
      <c r="AT1217" s="37"/>
      <c r="AU1217" s="9"/>
      <c r="AV1217" s="8"/>
      <c r="AW1217" s="8"/>
      <c r="AX1217" s="8"/>
      <c r="AY1217" s="8"/>
      <c r="AZ1217" s="8"/>
      <c r="BA1217" s="8"/>
      <c r="BB1217" s="8"/>
      <c r="BC1217" s="8"/>
    </row>
    <row r="1218" spans="1:55" x14ac:dyDescent="0.25">
      <c r="A1218" s="46">
        <v>66.900000000000006</v>
      </c>
      <c r="B1218" s="48" t="b">
        <v>1</v>
      </c>
      <c r="U1218" s="37"/>
      <c r="V1218" s="37"/>
      <c r="W1218" s="9"/>
      <c r="X1218" s="8"/>
      <c r="Y1218" s="8"/>
      <c r="Z1218" s="8"/>
      <c r="AA1218" s="8"/>
      <c r="AB1218" s="8"/>
      <c r="AC1218" s="8"/>
      <c r="AD1218" s="8"/>
      <c r="AE1218" s="8"/>
      <c r="AG1218" s="37"/>
      <c r="AH1218" s="37"/>
      <c r="AI1218" s="9"/>
      <c r="AJ1218" s="8"/>
      <c r="AK1218" s="8"/>
      <c r="AL1218" s="8"/>
      <c r="AM1218" s="8"/>
      <c r="AN1218" s="8"/>
      <c r="AO1218" s="8"/>
      <c r="AP1218" s="8"/>
      <c r="AQ1218" s="8"/>
      <c r="AS1218" s="37"/>
      <c r="AT1218" s="37"/>
      <c r="AU1218" s="9"/>
      <c r="AV1218" s="8"/>
      <c r="AW1218" s="8"/>
      <c r="AX1218" s="8"/>
      <c r="AY1218" s="8"/>
      <c r="AZ1218" s="8"/>
      <c r="BA1218" s="8"/>
      <c r="BB1218" s="8"/>
      <c r="BC1218" s="8"/>
    </row>
    <row r="1219" spans="1:55" x14ac:dyDescent="0.25">
      <c r="A1219" s="46">
        <v>66.7</v>
      </c>
      <c r="B1219" s="48" t="b">
        <v>1</v>
      </c>
      <c r="U1219" s="37"/>
      <c r="V1219" s="37"/>
      <c r="W1219" s="9"/>
      <c r="X1219" s="8"/>
      <c r="Y1219" s="8"/>
      <c r="Z1219" s="8"/>
      <c r="AA1219" s="8"/>
      <c r="AB1219" s="8"/>
      <c r="AC1219" s="8"/>
      <c r="AD1219" s="8"/>
      <c r="AE1219" s="8"/>
      <c r="AG1219" s="37"/>
      <c r="AH1219" s="37"/>
      <c r="AI1219" s="9"/>
      <c r="AJ1219" s="8"/>
      <c r="AK1219" s="8"/>
      <c r="AL1219" s="8"/>
      <c r="AM1219" s="8"/>
      <c r="AN1219" s="8"/>
      <c r="AO1219" s="8"/>
      <c r="AP1219" s="8"/>
      <c r="AQ1219" s="8"/>
      <c r="AS1219" s="37"/>
      <c r="AT1219" s="37"/>
      <c r="AU1219" s="9"/>
      <c r="AV1219" s="8"/>
      <c r="AW1219" s="8"/>
      <c r="AX1219" s="8"/>
      <c r="AY1219" s="8"/>
      <c r="AZ1219" s="8"/>
      <c r="BA1219" s="8"/>
      <c r="BB1219" s="8"/>
      <c r="BC1219" s="8"/>
    </row>
    <row r="1220" spans="1:55" x14ac:dyDescent="0.25">
      <c r="A1220" s="46">
        <v>66.5</v>
      </c>
      <c r="B1220" s="48" t="b">
        <v>1</v>
      </c>
      <c r="U1220" s="37"/>
      <c r="V1220" s="37"/>
      <c r="W1220" s="9"/>
      <c r="X1220" s="8"/>
      <c r="Y1220" s="8"/>
      <c r="Z1220" s="8"/>
      <c r="AA1220" s="8"/>
      <c r="AB1220" s="8"/>
      <c r="AC1220" s="8"/>
      <c r="AD1220" s="8"/>
      <c r="AE1220" s="8"/>
      <c r="AG1220" s="37"/>
      <c r="AH1220" s="37"/>
      <c r="AI1220" s="9"/>
      <c r="AJ1220" s="8"/>
      <c r="AK1220" s="8"/>
      <c r="AL1220" s="8"/>
      <c r="AM1220" s="8"/>
      <c r="AN1220" s="8"/>
      <c r="AO1220" s="8"/>
      <c r="AP1220" s="8"/>
      <c r="AQ1220" s="8"/>
      <c r="AS1220" s="37"/>
      <c r="AT1220" s="37"/>
      <c r="AU1220" s="9"/>
      <c r="AV1220" s="8"/>
      <c r="AW1220" s="8"/>
      <c r="AX1220" s="8"/>
      <c r="AY1220" s="8"/>
      <c r="AZ1220" s="8"/>
      <c r="BA1220" s="8"/>
      <c r="BB1220" s="8"/>
      <c r="BC1220" s="8"/>
    </row>
    <row r="1221" spans="1:55" x14ac:dyDescent="0.25">
      <c r="A1221" s="46">
        <v>66.3</v>
      </c>
      <c r="B1221" s="48" t="b">
        <v>1</v>
      </c>
      <c r="U1221" s="37"/>
      <c r="V1221" s="37"/>
      <c r="W1221" s="9"/>
      <c r="X1221" s="8"/>
      <c r="Y1221" s="8"/>
      <c r="Z1221" s="8"/>
      <c r="AA1221" s="8"/>
      <c r="AB1221" s="8"/>
      <c r="AC1221" s="8"/>
      <c r="AD1221" s="8"/>
      <c r="AE1221" s="8"/>
      <c r="AG1221" s="37"/>
      <c r="AH1221" s="37"/>
      <c r="AI1221" s="9"/>
      <c r="AJ1221" s="8"/>
      <c r="AK1221" s="8"/>
      <c r="AL1221" s="8"/>
      <c r="AM1221" s="8"/>
      <c r="AN1221" s="8"/>
      <c r="AO1221" s="8"/>
      <c r="AP1221" s="8"/>
      <c r="AQ1221" s="8"/>
      <c r="AS1221" s="37"/>
      <c r="AT1221" s="37"/>
      <c r="AU1221" s="9"/>
      <c r="AV1221" s="8"/>
      <c r="AW1221" s="8"/>
      <c r="AX1221" s="8"/>
      <c r="AY1221" s="8"/>
      <c r="AZ1221" s="8"/>
      <c r="BA1221" s="8"/>
      <c r="BB1221" s="8"/>
      <c r="BC1221" s="8"/>
    </row>
    <row r="1222" spans="1:55" x14ac:dyDescent="0.25">
      <c r="A1222" s="46">
        <v>75.5</v>
      </c>
      <c r="B1222" s="48" t="b">
        <v>1</v>
      </c>
      <c r="U1222" s="37"/>
      <c r="V1222" s="37"/>
      <c r="W1222" s="9"/>
      <c r="X1222" s="8"/>
      <c r="Y1222" s="8"/>
      <c r="Z1222" s="8"/>
      <c r="AA1222" s="8"/>
      <c r="AB1222" s="8"/>
      <c r="AC1222" s="8"/>
      <c r="AD1222" s="8"/>
      <c r="AE1222" s="8"/>
      <c r="AG1222" s="37"/>
      <c r="AH1222" s="37"/>
      <c r="AI1222" s="9"/>
      <c r="AJ1222" s="8"/>
      <c r="AK1222" s="8"/>
      <c r="AL1222" s="8"/>
      <c r="AM1222" s="8"/>
      <c r="AN1222" s="8"/>
      <c r="AO1222" s="8"/>
      <c r="AP1222" s="8"/>
      <c r="AQ1222" s="8"/>
      <c r="AS1222" s="37"/>
      <c r="AT1222" s="37"/>
      <c r="AU1222" s="9"/>
      <c r="AV1222" s="8"/>
      <c r="AW1222" s="8"/>
      <c r="AX1222" s="8"/>
      <c r="AY1222" s="8"/>
      <c r="AZ1222" s="8"/>
      <c r="BA1222" s="8"/>
      <c r="BB1222" s="8"/>
      <c r="BC1222" s="8"/>
    </row>
    <row r="1223" spans="1:55" x14ac:dyDescent="0.25">
      <c r="A1223" s="46">
        <v>75.400000000000006</v>
      </c>
      <c r="B1223" s="48" t="b">
        <v>1</v>
      </c>
      <c r="U1223" s="37"/>
      <c r="V1223" s="37"/>
      <c r="W1223" s="9"/>
      <c r="X1223" s="8"/>
      <c r="Y1223" s="8"/>
      <c r="Z1223" s="8"/>
      <c r="AA1223" s="8"/>
      <c r="AB1223" s="8"/>
      <c r="AC1223" s="8"/>
      <c r="AD1223" s="8"/>
      <c r="AE1223" s="8"/>
      <c r="AG1223" s="37"/>
      <c r="AH1223" s="37"/>
      <c r="AI1223" s="9"/>
      <c r="AJ1223" s="8"/>
      <c r="AK1223" s="8"/>
      <c r="AL1223" s="8"/>
      <c r="AM1223" s="8"/>
      <c r="AN1223" s="8"/>
      <c r="AO1223" s="8"/>
      <c r="AP1223" s="8"/>
      <c r="AQ1223" s="8"/>
      <c r="AS1223" s="37"/>
      <c r="AT1223" s="37"/>
      <c r="AU1223" s="9"/>
      <c r="AV1223" s="8"/>
      <c r="AW1223" s="8"/>
      <c r="AX1223" s="8"/>
      <c r="AY1223" s="8"/>
      <c r="AZ1223" s="8"/>
      <c r="BA1223" s="8"/>
      <c r="BB1223" s="8"/>
      <c r="BC1223" s="8"/>
    </row>
    <row r="1224" spans="1:55" x14ac:dyDescent="0.25">
      <c r="A1224" s="46">
        <v>75.3</v>
      </c>
      <c r="B1224" s="48" t="b">
        <v>1</v>
      </c>
      <c r="U1224" s="37"/>
      <c r="V1224" s="37"/>
      <c r="W1224" s="9"/>
      <c r="X1224" s="8"/>
      <c r="Y1224" s="8"/>
      <c r="Z1224" s="8"/>
      <c r="AA1224" s="8"/>
      <c r="AB1224" s="8"/>
      <c r="AC1224" s="8"/>
      <c r="AD1224" s="8"/>
      <c r="AE1224" s="8"/>
      <c r="AG1224" s="37"/>
      <c r="AH1224" s="37"/>
      <c r="AI1224" s="9"/>
      <c r="AJ1224" s="8"/>
      <c r="AK1224" s="8"/>
      <c r="AL1224" s="8"/>
      <c r="AM1224" s="8"/>
      <c r="AN1224" s="8"/>
      <c r="AO1224" s="8"/>
      <c r="AP1224" s="8"/>
      <c r="AQ1224" s="8"/>
      <c r="AS1224" s="37"/>
      <c r="AT1224" s="37"/>
      <c r="AU1224" s="9"/>
      <c r="AV1224" s="8"/>
      <c r="AW1224" s="8"/>
      <c r="AX1224" s="8"/>
      <c r="AY1224" s="8"/>
      <c r="AZ1224" s="8"/>
      <c r="BA1224" s="8"/>
      <c r="BB1224" s="8"/>
      <c r="BC1224" s="8"/>
    </row>
    <row r="1225" spans="1:55" x14ac:dyDescent="0.25">
      <c r="A1225" s="46">
        <v>75.099999999999994</v>
      </c>
      <c r="B1225" s="48" t="b">
        <v>1</v>
      </c>
      <c r="U1225" s="37"/>
      <c r="V1225" s="37"/>
      <c r="W1225" s="9"/>
      <c r="X1225" s="8"/>
      <c r="Y1225" s="8"/>
      <c r="Z1225" s="8"/>
      <c r="AA1225" s="8"/>
      <c r="AB1225" s="8"/>
      <c r="AC1225" s="8"/>
      <c r="AD1225" s="8"/>
      <c r="AE1225" s="8"/>
      <c r="AG1225" s="37"/>
      <c r="AH1225" s="37"/>
      <c r="AI1225" s="9"/>
      <c r="AJ1225" s="8"/>
      <c r="AK1225" s="8"/>
      <c r="AL1225" s="8"/>
      <c r="AM1225" s="8"/>
      <c r="AN1225" s="8"/>
      <c r="AO1225" s="8"/>
      <c r="AP1225" s="8"/>
      <c r="AQ1225" s="8"/>
      <c r="AS1225" s="37"/>
      <c r="AT1225" s="37"/>
      <c r="AU1225" s="9"/>
      <c r="AV1225" s="8"/>
      <c r="AW1225" s="8"/>
      <c r="AX1225" s="8"/>
      <c r="AY1225" s="8"/>
      <c r="AZ1225" s="8"/>
      <c r="BA1225" s="8"/>
      <c r="BB1225" s="8"/>
      <c r="BC1225" s="8"/>
    </row>
    <row r="1226" spans="1:55" x14ac:dyDescent="0.25">
      <c r="A1226" s="46">
        <v>74.7</v>
      </c>
      <c r="B1226" s="48" t="b">
        <v>1</v>
      </c>
      <c r="U1226" s="37"/>
      <c r="V1226" s="37"/>
      <c r="W1226" s="9"/>
      <c r="X1226" s="8"/>
      <c r="Y1226" s="8"/>
      <c r="Z1226" s="8"/>
      <c r="AA1226" s="8"/>
      <c r="AB1226" s="8"/>
      <c r="AC1226" s="8"/>
      <c r="AD1226" s="8"/>
      <c r="AE1226" s="8"/>
      <c r="AG1226" s="37"/>
      <c r="AH1226" s="37"/>
      <c r="AI1226" s="9"/>
      <c r="AJ1226" s="8"/>
      <c r="AK1226" s="8"/>
      <c r="AL1226" s="8"/>
      <c r="AM1226" s="8"/>
      <c r="AN1226" s="8"/>
      <c r="AO1226" s="8"/>
      <c r="AP1226" s="8"/>
      <c r="AQ1226" s="8"/>
      <c r="AS1226" s="37"/>
      <c r="AT1226" s="37"/>
      <c r="AU1226" s="9"/>
      <c r="AV1226" s="8"/>
      <c r="AW1226" s="8"/>
      <c r="AX1226" s="8"/>
      <c r="AY1226" s="8"/>
      <c r="AZ1226" s="8"/>
      <c r="BA1226" s="8"/>
      <c r="BB1226" s="8"/>
      <c r="BC1226" s="8"/>
    </row>
    <row r="1227" spans="1:55" x14ac:dyDescent="0.25">
      <c r="A1227" s="46">
        <v>74.099999999999994</v>
      </c>
      <c r="B1227" s="48" t="b">
        <v>1</v>
      </c>
      <c r="U1227" s="37"/>
      <c r="V1227" s="37"/>
      <c r="W1227" s="9"/>
      <c r="X1227" s="8"/>
      <c r="Y1227" s="8"/>
      <c r="Z1227" s="8"/>
      <c r="AA1227" s="8"/>
      <c r="AB1227" s="8"/>
      <c r="AC1227" s="8"/>
      <c r="AD1227" s="8"/>
      <c r="AE1227" s="8"/>
      <c r="AG1227" s="37"/>
      <c r="AH1227" s="37"/>
      <c r="AI1227" s="9"/>
      <c r="AJ1227" s="8"/>
      <c r="AK1227" s="8"/>
      <c r="AL1227" s="8"/>
      <c r="AM1227" s="8"/>
      <c r="AN1227" s="8"/>
      <c r="AO1227" s="8"/>
      <c r="AP1227" s="8"/>
      <c r="AQ1227" s="8"/>
      <c r="AS1227" s="37"/>
      <c r="AT1227" s="37"/>
      <c r="AU1227" s="9"/>
      <c r="AV1227" s="8"/>
      <c r="AW1227" s="8"/>
      <c r="AX1227" s="8"/>
      <c r="AY1227" s="8"/>
      <c r="AZ1227" s="8"/>
      <c r="BA1227" s="8"/>
      <c r="BB1227" s="8"/>
      <c r="BC1227" s="8"/>
    </row>
    <row r="1228" spans="1:55" x14ac:dyDescent="0.25">
      <c r="A1228" s="46">
        <v>73.3</v>
      </c>
      <c r="B1228" s="48" t="b">
        <v>1</v>
      </c>
      <c r="U1228" s="37"/>
      <c r="V1228" s="37"/>
      <c r="W1228" s="9"/>
      <c r="X1228" s="8"/>
      <c r="Y1228" s="8"/>
      <c r="Z1228" s="8"/>
      <c r="AA1228" s="8"/>
      <c r="AB1228" s="8"/>
      <c r="AC1228" s="8"/>
      <c r="AD1228" s="8"/>
      <c r="AE1228" s="8"/>
      <c r="AG1228" s="37"/>
      <c r="AH1228" s="37"/>
      <c r="AI1228" s="9"/>
      <c r="AJ1228" s="8"/>
      <c r="AK1228" s="8"/>
      <c r="AL1228" s="8"/>
      <c r="AM1228" s="8"/>
      <c r="AN1228" s="8"/>
      <c r="AO1228" s="8"/>
      <c r="AP1228" s="8"/>
      <c r="AQ1228" s="8"/>
      <c r="AS1228" s="37"/>
      <c r="AT1228" s="37"/>
      <c r="AU1228" s="9"/>
      <c r="AV1228" s="8"/>
      <c r="AW1228" s="8"/>
      <c r="AX1228" s="8"/>
      <c r="AY1228" s="8"/>
      <c r="AZ1228" s="8"/>
      <c r="BA1228" s="8"/>
      <c r="BB1228" s="8"/>
      <c r="BC1228" s="8"/>
    </row>
    <row r="1229" spans="1:55" x14ac:dyDescent="0.25">
      <c r="A1229" s="46">
        <v>72.7</v>
      </c>
      <c r="B1229" s="48" t="b">
        <v>1</v>
      </c>
      <c r="U1229" s="37"/>
      <c r="V1229" s="37"/>
      <c r="W1229" s="9"/>
      <c r="X1229" s="8"/>
      <c r="Y1229" s="8"/>
      <c r="Z1229" s="8"/>
      <c r="AA1229" s="8"/>
      <c r="AB1229" s="8"/>
      <c r="AC1229" s="8"/>
      <c r="AD1229" s="8"/>
      <c r="AE1229" s="8"/>
      <c r="AG1229" s="37"/>
      <c r="AH1229" s="37"/>
      <c r="AI1229" s="9"/>
      <c r="AJ1229" s="8"/>
      <c r="AK1229" s="8"/>
      <c r="AL1229" s="8"/>
      <c r="AM1229" s="8"/>
      <c r="AN1229" s="8"/>
      <c r="AO1229" s="8"/>
      <c r="AP1229" s="8"/>
      <c r="AQ1229" s="8"/>
      <c r="AS1229" s="37"/>
      <c r="AT1229" s="37"/>
      <c r="AU1229" s="9"/>
      <c r="AV1229" s="8"/>
      <c r="AW1229" s="8"/>
      <c r="AX1229" s="8"/>
      <c r="AY1229" s="8"/>
      <c r="AZ1229" s="8"/>
      <c r="BA1229" s="8"/>
      <c r="BB1229" s="8"/>
      <c r="BC1229" s="8"/>
    </row>
    <row r="1230" spans="1:55" x14ac:dyDescent="0.25">
      <c r="A1230" s="46">
        <v>72.400000000000006</v>
      </c>
      <c r="B1230" s="48" t="b">
        <v>1</v>
      </c>
      <c r="U1230" s="37"/>
      <c r="V1230" s="37"/>
      <c r="W1230" s="9"/>
      <c r="X1230" s="8"/>
      <c r="Y1230" s="8"/>
      <c r="Z1230" s="8"/>
      <c r="AA1230" s="8"/>
      <c r="AB1230" s="8"/>
      <c r="AC1230" s="8"/>
      <c r="AD1230" s="8"/>
      <c r="AE1230" s="8"/>
      <c r="AG1230" s="37"/>
      <c r="AH1230" s="37"/>
      <c r="AI1230" s="9"/>
      <c r="AJ1230" s="8"/>
      <c r="AK1230" s="8"/>
      <c r="AL1230" s="8"/>
      <c r="AM1230" s="8"/>
      <c r="AN1230" s="8"/>
      <c r="AO1230" s="8"/>
      <c r="AP1230" s="8"/>
      <c r="AQ1230" s="8"/>
      <c r="AS1230" s="37"/>
      <c r="AT1230" s="37"/>
      <c r="AU1230" s="9"/>
      <c r="AV1230" s="8"/>
      <c r="AW1230" s="8"/>
      <c r="AX1230" s="8"/>
      <c r="AY1230" s="8"/>
      <c r="AZ1230" s="8"/>
      <c r="BA1230" s="8"/>
      <c r="BB1230" s="8"/>
      <c r="BC1230" s="8"/>
    </row>
    <row r="1231" spans="1:55" x14ac:dyDescent="0.25">
      <c r="A1231" s="46">
        <v>72.2</v>
      </c>
      <c r="B1231" s="48" t="b">
        <v>1</v>
      </c>
      <c r="U1231" s="37"/>
      <c r="V1231" s="37"/>
      <c r="W1231" s="9"/>
      <c r="X1231" s="8"/>
      <c r="Y1231" s="8"/>
      <c r="Z1231" s="8"/>
      <c r="AA1231" s="8"/>
      <c r="AB1231" s="8"/>
      <c r="AC1231" s="8"/>
      <c r="AD1231" s="8"/>
      <c r="AE1231" s="8"/>
      <c r="AG1231" s="37"/>
      <c r="AH1231" s="37"/>
      <c r="AI1231" s="9"/>
      <c r="AJ1231" s="8"/>
      <c r="AK1231" s="8"/>
      <c r="AL1231" s="8"/>
      <c r="AM1231" s="8"/>
      <c r="AN1231" s="8"/>
      <c r="AO1231" s="8"/>
      <c r="AP1231" s="8"/>
      <c r="AQ1231" s="8"/>
      <c r="AS1231" s="37"/>
      <c r="AT1231" s="37"/>
      <c r="AU1231" s="9"/>
      <c r="AV1231" s="8"/>
      <c r="AW1231" s="8"/>
      <c r="AX1231" s="8"/>
      <c r="AY1231" s="8"/>
      <c r="AZ1231" s="8"/>
      <c r="BA1231" s="8"/>
      <c r="BB1231" s="8"/>
      <c r="BC1231" s="8"/>
    </row>
    <row r="1232" spans="1:55" x14ac:dyDescent="0.25">
      <c r="A1232" s="46">
        <v>72</v>
      </c>
      <c r="B1232" s="48" t="b">
        <v>1</v>
      </c>
      <c r="U1232" s="37"/>
      <c r="V1232" s="37"/>
      <c r="W1232" s="9"/>
      <c r="X1232" s="8"/>
      <c r="Y1232" s="8"/>
      <c r="Z1232" s="8"/>
      <c r="AA1232" s="8"/>
      <c r="AB1232" s="8"/>
      <c r="AC1232" s="8"/>
      <c r="AD1232" s="8"/>
      <c r="AE1232" s="8"/>
      <c r="AG1232" s="37"/>
      <c r="AH1232" s="37"/>
      <c r="AI1232" s="9"/>
      <c r="AJ1232" s="8"/>
      <c r="AK1232" s="8"/>
      <c r="AL1232" s="8"/>
      <c r="AM1232" s="8"/>
      <c r="AN1232" s="8"/>
      <c r="AO1232" s="8"/>
      <c r="AP1232" s="8"/>
      <c r="AQ1232" s="8"/>
      <c r="AS1232" s="37"/>
      <c r="AT1232" s="37"/>
      <c r="AU1232" s="9"/>
      <c r="AV1232" s="8"/>
      <c r="AW1232" s="8"/>
      <c r="AX1232" s="8"/>
      <c r="AY1232" s="8"/>
      <c r="AZ1232" s="8"/>
      <c r="BA1232" s="8"/>
      <c r="BB1232" s="8"/>
      <c r="BC1232" s="8"/>
    </row>
    <row r="1233" spans="1:55" x14ac:dyDescent="0.25">
      <c r="A1233" s="46">
        <v>71.8</v>
      </c>
      <c r="B1233" s="48" t="b">
        <v>1</v>
      </c>
      <c r="U1233" s="37"/>
      <c r="V1233" s="37"/>
      <c r="W1233" s="9"/>
      <c r="X1233" s="8"/>
      <c r="Y1233" s="8"/>
      <c r="Z1233" s="8"/>
      <c r="AA1233" s="8"/>
      <c r="AB1233" s="8"/>
      <c r="AC1233" s="8"/>
      <c r="AD1233" s="8"/>
      <c r="AE1233" s="8"/>
      <c r="AG1233" s="37"/>
      <c r="AH1233" s="37"/>
      <c r="AI1233" s="9"/>
      <c r="AJ1233" s="8"/>
      <c r="AK1233" s="8"/>
      <c r="AL1233" s="8"/>
      <c r="AM1233" s="8"/>
      <c r="AN1233" s="8"/>
      <c r="AO1233" s="8"/>
      <c r="AP1233" s="8"/>
      <c r="AQ1233" s="8"/>
      <c r="AS1233" s="37"/>
      <c r="AT1233" s="37"/>
      <c r="AU1233" s="9"/>
      <c r="AV1233" s="8"/>
      <c r="AW1233" s="8"/>
      <c r="AX1233" s="8"/>
      <c r="AY1233" s="8"/>
      <c r="AZ1233" s="8"/>
      <c r="BA1233" s="8"/>
      <c r="BB1233" s="8"/>
      <c r="BC1233" s="8"/>
    </row>
    <row r="1234" spans="1:55" x14ac:dyDescent="0.25">
      <c r="A1234" s="46">
        <v>75</v>
      </c>
      <c r="B1234" s="48" t="b">
        <v>1</v>
      </c>
      <c r="U1234" s="37"/>
      <c r="V1234" s="37"/>
      <c r="W1234" s="9"/>
      <c r="X1234" s="8"/>
      <c r="Y1234" s="8"/>
      <c r="Z1234" s="8"/>
      <c r="AA1234" s="8"/>
      <c r="AB1234" s="8"/>
      <c r="AC1234" s="8"/>
      <c r="AD1234" s="8"/>
      <c r="AE1234" s="8"/>
      <c r="AG1234" s="37"/>
      <c r="AH1234" s="37"/>
      <c r="AI1234" s="9"/>
      <c r="AJ1234" s="8"/>
      <c r="AK1234" s="8"/>
      <c r="AL1234" s="8"/>
      <c r="AM1234" s="8"/>
      <c r="AN1234" s="8"/>
      <c r="AO1234" s="8"/>
      <c r="AP1234" s="8"/>
      <c r="AQ1234" s="8"/>
      <c r="AS1234" s="37"/>
      <c r="AT1234" s="37"/>
      <c r="AU1234" s="9"/>
      <c r="AV1234" s="8"/>
      <c r="AW1234" s="8"/>
      <c r="AX1234" s="8"/>
      <c r="AY1234" s="8"/>
      <c r="AZ1234" s="8"/>
      <c r="BA1234" s="8"/>
      <c r="BB1234" s="8"/>
      <c r="BC1234" s="8"/>
    </row>
    <row r="1235" spans="1:55" x14ac:dyDescent="0.25">
      <c r="A1235" s="46">
        <v>71.2</v>
      </c>
      <c r="B1235" s="48" t="b">
        <v>1</v>
      </c>
      <c r="U1235" s="37"/>
      <c r="V1235" s="37"/>
      <c r="W1235" s="9"/>
      <c r="X1235" s="8"/>
      <c r="Y1235" s="8"/>
      <c r="Z1235" s="8"/>
      <c r="AA1235" s="8"/>
      <c r="AB1235" s="8"/>
      <c r="AC1235" s="8"/>
      <c r="AD1235" s="8"/>
      <c r="AE1235" s="8"/>
      <c r="AG1235" s="37"/>
      <c r="AH1235" s="37"/>
      <c r="AI1235" s="9"/>
      <c r="AJ1235" s="8"/>
      <c r="AK1235" s="8"/>
      <c r="AL1235" s="8"/>
      <c r="AM1235" s="8"/>
      <c r="AN1235" s="8"/>
      <c r="AO1235" s="8"/>
      <c r="AP1235" s="8"/>
      <c r="AQ1235" s="8"/>
      <c r="AS1235" s="37"/>
      <c r="AT1235" s="37"/>
      <c r="AU1235" s="9"/>
      <c r="AV1235" s="8"/>
      <c r="AW1235" s="8"/>
      <c r="AX1235" s="8"/>
      <c r="AY1235" s="8"/>
      <c r="AZ1235" s="8"/>
      <c r="BA1235" s="8"/>
      <c r="BB1235" s="8"/>
      <c r="BC1235" s="8"/>
    </row>
    <row r="1236" spans="1:55" x14ac:dyDescent="0.25">
      <c r="A1236" s="46">
        <v>78</v>
      </c>
      <c r="B1236" s="48" t="b">
        <v>1</v>
      </c>
      <c r="U1236" s="37"/>
      <c r="V1236" s="37"/>
      <c r="W1236" s="9"/>
      <c r="X1236" s="8"/>
      <c r="Y1236" s="8"/>
      <c r="Z1236" s="8"/>
      <c r="AA1236" s="8"/>
      <c r="AB1236" s="8"/>
      <c r="AC1236" s="8"/>
      <c r="AD1236" s="8"/>
      <c r="AE1236" s="8"/>
      <c r="AG1236" s="37"/>
      <c r="AH1236" s="37"/>
      <c r="AI1236" s="9"/>
      <c r="AJ1236" s="8"/>
      <c r="AK1236" s="8"/>
      <c r="AL1236" s="8"/>
      <c r="AM1236" s="8"/>
      <c r="AN1236" s="8"/>
      <c r="AO1236" s="8"/>
      <c r="AP1236" s="8"/>
      <c r="AQ1236" s="8"/>
      <c r="AS1236" s="37"/>
      <c r="AT1236" s="37"/>
      <c r="AU1236" s="9"/>
      <c r="AV1236" s="8"/>
      <c r="AW1236" s="8"/>
      <c r="AX1236" s="8"/>
      <c r="AY1236" s="8"/>
      <c r="AZ1236" s="8"/>
      <c r="BA1236" s="8"/>
      <c r="BB1236" s="8"/>
      <c r="BC1236" s="8"/>
    </row>
    <row r="1237" spans="1:55" x14ac:dyDescent="0.25">
      <c r="A1237" s="46">
        <v>73</v>
      </c>
      <c r="B1237" s="48" t="b">
        <v>1</v>
      </c>
      <c r="U1237" s="37"/>
      <c r="V1237" s="37"/>
      <c r="W1237" s="9"/>
      <c r="X1237" s="8"/>
      <c r="Y1237" s="8"/>
      <c r="Z1237" s="8"/>
      <c r="AA1237" s="8"/>
      <c r="AB1237" s="8"/>
      <c r="AC1237" s="8"/>
      <c r="AD1237" s="8"/>
      <c r="AE1237" s="8"/>
      <c r="AG1237" s="37"/>
      <c r="AH1237" s="37"/>
      <c r="AI1237" s="9"/>
      <c r="AJ1237" s="8"/>
      <c r="AK1237" s="8"/>
      <c r="AL1237" s="8"/>
      <c r="AM1237" s="8"/>
      <c r="AN1237" s="8"/>
      <c r="AO1237" s="8"/>
      <c r="AP1237" s="8"/>
      <c r="AQ1237" s="8"/>
      <c r="AS1237" s="37"/>
      <c r="AT1237" s="37"/>
      <c r="AU1237" s="9"/>
      <c r="AV1237" s="8"/>
      <c r="AW1237" s="8"/>
      <c r="AX1237" s="8"/>
      <c r="AY1237" s="8"/>
      <c r="AZ1237" s="8"/>
      <c r="BA1237" s="8"/>
      <c r="BB1237" s="8"/>
      <c r="BC1237" s="8"/>
    </row>
    <row r="1238" spans="1:55" x14ac:dyDescent="0.25">
      <c r="A1238" s="46">
        <v>68.900000000000006</v>
      </c>
      <c r="B1238" s="48" t="b">
        <v>1</v>
      </c>
      <c r="U1238" s="37"/>
      <c r="V1238" s="37"/>
      <c r="W1238" s="9"/>
      <c r="X1238" s="8"/>
      <c r="Y1238" s="8"/>
      <c r="Z1238" s="8"/>
      <c r="AA1238" s="8"/>
      <c r="AB1238" s="8"/>
      <c r="AC1238" s="8"/>
      <c r="AD1238" s="8"/>
      <c r="AE1238" s="8"/>
      <c r="AG1238" s="37"/>
      <c r="AH1238" s="37"/>
      <c r="AI1238" s="9"/>
      <c r="AJ1238" s="8"/>
      <c r="AK1238" s="8"/>
      <c r="AL1238" s="8"/>
      <c r="AM1238" s="8"/>
      <c r="AN1238" s="8"/>
      <c r="AO1238" s="8"/>
      <c r="AP1238" s="8"/>
      <c r="AQ1238" s="8"/>
      <c r="AS1238" s="37"/>
      <c r="AT1238" s="37"/>
      <c r="AU1238" s="9"/>
      <c r="AV1238" s="8"/>
      <c r="AW1238" s="8"/>
      <c r="AX1238" s="8"/>
      <c r="AY1238" s="8"/>
      <c r="AZ1238" s="8"/>
      <c r="BA1238" s="8"/>
      <c r="BB1238" s="8"/>
      <c r="BC1238" s="8"/>
    </row>
    <row r="1239" spans="1:55" x14ac:dyDescent="0.25">
      <c r="A1239" s="46">
        <v>67.900000000000006</v>
      </c>
      <c r="B1239" s="48" t="b">
        <v>1</v>
      </c>
      <c r="U1239" s="37"/>
      <c r="V1239" s="37"/>
      <c r="W1239" s="9"/>
      <c r="X1239" s="8"/>
      <c r="Y1239" s="8"/>
      <c r="Z1239" s="8"/>
      <c r="AA1239" s="8"/>
      <c r="AB1239" s="8"/>
      <c r="AC1239" s="8"/>
      <c r="AD1239" s="8"/>
      <c r="AE1239" s="8"/>
      <c r="AG1239" s="37"/>
      <c r="AH1239" s="37"/>
      <c r="AI1239" s="9"/>
      <c r="AJ1239" s="8"/>
      <c r="AK1239" s="8"/>
      <c r="AL1239" s="8"/>
      <c r="AM1239" s="8"/>
      <c r="AN1239" s="8"/>
      <c r="AO1239" s="8"/>
      <c r="AP1239" s="8"/>
      <c r="AQ1239" s="8"/>
      <c r="AS1239" s="37"/>
      <c r="AT1239" s="37"/>
      <c r="AU1239" s="9"/>
      <c r="AV1239" s="8"/>
      <c r="AW1239" s="8"/>
      <c r="AX1239" s="8"/>
      <c r="AY1239" s="8"/>
      <c r="AZ1239" s="8"/>
      <c r="BA1239" s="8"/>
      <c r="BB1239" s="8"/>
      <c r="BC1239" s="8"/>
    </row>
    <row r="1240" spans="1:55" x14ac:dyDescent="0.25">
      <c r="A1240" s="46">
        <v>69.5</v>
      </c>
      <c r="B1240" s="48" t="b">
        <v>1</v>
      </c>
      <c r="U1240" s="37"/>
      <c r="V1240" s="37"/>
      <c r="W1240" s="9"/>
      <c r="X1240" s="8"/>
      <c r="Y1240" s="8"/>
      <c r="Z1240" s="8"/>
      <c r="AA1240" s="8"/>
      <c r="AB1240" s="8"/>
      <c r="AC1240" s="8"/>
      <c r="AD1240" s="8"/>
      <c r="AE1240" s="8"/>
      <c r="AG1240" s="37"/>
      <c r="AH1240" s="37"/>
      <c r="AI1240" s="9"/>
      <c r="AJ1240" s="8"/>
      <c r="AK1240" s="8"/>
      <c r="AL1240" s="8"/>
      <c r="AM1240" s="8"/>
      <c r="AN1240" s="8"/>
      <c r="AO1240" s="8"/>
      <c r="AP1240" s="8"/>
      <c r="AQ1240" s="8"/>
      <c r="AS1240" s="37"/>
      <c r="AT1240" s="37"/>
      <c r="AU1240" s="9"/>
      <c r="AV1240" s="8"/>
      <c r="AW1240" s="8"/>
      <c r="AX1240" s="8"/>
      <c r="AY1240" s="8"/>
      <c r="AZ1240" s="8"/>
      <c r="BA1240" s="8"/>
      <c r="BB1240" s="8"/>
      <c r="BC1240" s="8"/>
    </row>
    <row r="1241" spans="1:55" x14ac:dyDescent="0.25">
      <c r="A1241" s="46">
        <v>76</v>
      </c>
      <c r="B1241" s="48" t="b">
        <v>1</v>
      </c>
      <c r="U1241" s="37"/>
      <c r="V1241" s="37"/>
      <c r="W1241" s="9"/>
      <c r="X1241" s="8"/>
      <c r="Y1241" s="8"/>
      <c r="Z1241" s="8"/>
      <c r="AA1241" s="8"/>
      <c r="AB1241" s="8"/>
      <c r="AC1241" s="8"/>
      <c r="AD1241" s="8"/>
      <c r="AE1241" s="8"/>
      <c r="AG1241" s="37"/>
      <c r="AH1241" s="37"/>
      <c r="AI1241" s="9"/>
      <c r="AJ1241" s="8"/>
      <c r="AK1241" s="8"/>
      <c r="AL1241" s="8"/>
      <c r="AM1241" s="8"/>
      <c r="AN1241" s="8"/>
      <c r="AO1241" s="8"/>
      <c r="AP1241" s="8"/>
      <c r="AQ1241" s="8"/>
      <c r="AS1241" s="37"/>
      <c r="AT1241" s="37"/>
      <c r="AU1241" s="9"/>
      <c r="AV1241" s="8"/>
      <c r="AW1241" s="8"/>
      <c r="AX1241" s="8"/>
      <c r="AY1241" s="8"/>
      <c r="AZ1241" s="8"/>
      <c r="BA1241" s="8"/>
      <c r="BB1241" s="8"/>
      <c r="BC1241" s="8"/>
    </row>
    <row r="1242" spans="1:55" x14ac:dyDescent="0.25">
      <c r="A1242" s="46">
        <v>77</v>
      </c>
      <c r="B1242" s="48" t="b">
        <v>1</v>
      </c>
      <c r="U1242" s="37"/>
      <c r="V1242" s="37"/>
      <c r="W1242" s="9"/>
      <c r="X1242" s="8"/>
      <c r="Y1242" s="8"/>
      <c r="Z1242" s="8"/>
      <c r="AA1242" s="8"/>
      <c r="AB1242" s="8"/>
      <c r="AC1242" s="8"/>
      <c r="AD1242" s="8"/>
      <c r="AE1242" s="8"/>
      <c r="AG1242" s="37"/>
      <c r="AH1242" s="37"/>
      <c r="AI1242" s="9"/>
      <c r="AJ1242" s="8"/>
      <c r="AK1242" s="8"/>
      <c r="AL1242" s="8"/>
      <c r="AM1242" s="8"/>
      <c r="AN1242" s="8"/>
      <c r="AO1242" s="8"/>
      <c r="AP1242" s="8"/>
      <c r="AQ1242" s="8"/>
      <c r="AS1242" s="37"/>
      <c r="AT1242" s="37"/>
      <c r="AU1242" s="9"/>
      <c r="AV1242" s="8"/>
      <c r="AW1242" s="8"/>
      <c r="AX1242" s="8"/>
      <c r="AY1242" s="8"/>
      <c r="AZ1242" s="8"/>
      <c r="BA1242" s="8"/>
      <c r="BB1242" s="8"/>
      <c r="BC1242" s="8"/>
    </row>
    <row r="1243" spans="1:55" x14ac:dyDescent="0.25">
      <c r="A1243" s="46">
        <v>76</v>
      </c>
      <c r="B1243" s="48" t="b">
        <v>1</v>
      </c>
      <c r="U1243" s="37"/>
      <c r="V1243" s="37"/>
      <c r="W1243" s="9"/>
      <c r="X1243" s="8"/>
      <c r="Y1243" s="8"/>
      <c r="Z1243" s="8"/>
      <c r="AA1243" s="8"/>
      <c r="AB1243" s="8"/>
      <c r="AC1243" s="8"/>
      <c r="AD1243" s="8"/>
      <c r="AE1243" s="8"/>
      <c r="AG1243" s="37"/>
      <c r="AH1243" s="37"/>
      <c r="AI1243" s="9"/>
      <c r="AJ1243" s="8"/>
      <c r="AK1243" s="8"/>
      <c r="AL1243" s="8"/>
      <c r="AM1243" s="8"/>
      <c r="AN1243" s="8"/>
      <c r="AO1243" s="8"/>
      <c r="AP1243" s="8"/>
      <c r="AQ1243" s="8"/>
      <c r="AS1243" s="37"/>
      <c r="AT1243" s="37"/>
      <c r="AU1243" s="9"/>
      <c r="AV1243" s="8"/>
      <c r="AW1243" s="8"/>
      <c r="AX1243" s="8"/>
      <c r="AY1243" s="8"/>
      <c r="AZ1243" s="8"/>
      <c r="BA1243" s="8"/>
      <c r="BB1243" s="8"/>
      <c r="BC1243" s="8"/>
    </row>
    <row r="1244" spans="1:55" x14ac:dyDescent="0.25">
      <c r="A1244" s="46">
        <v>74</v>
      </c>
      <c r="B1244" s="48" t="b">
        <v>1</v>
      </c>
      <c r="U1244" s="37"/>
      <c r="V1244" s="37"/>
      <c r="W1244" s="9"/>
      <c r="X1244" s="8"/>
      <c r="Y1244" s="8"/>
      <c r="Z1244" s="8"/>
      <c r="AA1244" s="8"/>
      <c r="AB1244" s="8"/>
      <c r="AC1244" s="8"/>
      <c r="AD1244" s="8"/>
      <c r="AE1244" s="8"/>
      <c r="AG1244" s="37"/>
      <c r="AH1244" s="37"/>
      <c r="AI1244" s="9"/>
      <c r="AJ1244" s="8"/>
      <c r="AK1244" s="8"/>
      <c r="AL1244" s="8"/>
      <c r="AM1244" s="8"/>
      <c r="AN1244" s="8"/>
      <c r="AO1244" s="8"/>
      <c r="AP1244" s="8"/>
      <c r="AQ1244" s="8"/>
      <c r="AS1244" s="37"/>
      <c r="AT1244" s="37"/>
      <c r="AU1244" s="9"/>
      <c r="AV1244" s="8"/>
      <c r="AW1244" s="8"/>
      <c r="AX1244" s="8"/>
      <c r="AY1244" s="8"/>
      <c r="AZ1244" s="8"/>
      <c r="BA1244" s="8"/>
      <c r="BB1244" s="8"/>
      <c r="BC1244" s="8"/>
    </row>
    <row r="1245" spans="1:55" x14ac:dyDescent="0.25">
      <c r="A1245" s="46">
        <v>69.3</v>
      </c>
      <c r="B1245" s="48" t="b">
        <v>1</v>
      </c>
      <c r="U1245" s="37"/>
      <c r="V1245" s="37"/>
      <c r="W1245" s="9"/>
      <c r="X1245" s="8"/>
      <c r="Y1245" s="8"/>
      <c r="Z1245" s="8"/>
      <c r="AA1245" s="8"/>
      <c r="AB1245" s="8"/>
      <c r="AC1245" s="8"/>
      <c r="AD1245" s="8"/>
      <c r="AE1245" s="8"/>
      <c r="AG1245" s="37"/>
      <c r="AH1245" s="37"/>
      <c r="AI1245" s="9"/>
      <c r="AJ1245" s="8"/>
      <c r="AK1245" s="8"/>
      <c r="AL1245" s="8"/>
      <c r="AM1245" s="8"/>
      <c r="AN1245" s="8"/>
      <c r="AO1245" s="8"/>
      <c r="AP1245" s="8"/>
      <c r="AQ1245" s="8"/>
      <c r="AS1245" s="37"/>
      <c r="AT1245" s="37"/>
      <c r="AU1245" s="9"/>
      <c r="AV1245" s="8"/>
      <c r="AW1245" s="8"/>
      <c r="AX1245" s="8"/>
      <c r="AY1245" s="8"/>
      <c r="AZ1245" s="8"/>
      <c r="BA1245" s="8"/>
      <c r="BB1245" s="8"/>
      <c r="BC1245" s="8"/>
    </row>
    <row r="1246" spans="1:55" x14ac:dyDescent="0.25">
      <c r="A1246" s="46">
        <v>65.900000000000006</v>
      </c>
      <c r="B1246" s="48" t="b">
        <v>1</v>
      </c>
      <c r="U1246" s="37"/>
      <c r="V1246" s="37"/>
      <c r="W1246" s="9"/>
      <c r="X1246" s="8"/>
      <c r="Y1246" s="8"/>
      <c r="Z1246" s="8"/>
      <c r="AA1246" s="8"/>
      <c r="AB1246" s="8"/>
      <c r="AC1246" s="8"/>
      <c r="AD1246" s="8"/>
      <c r="AE1246" s="8"/>
      <c r="AG1246" s="37"/>
      <c r="AH1246" s="37"/>
      <c r="AI1246" s="9"/>
      <c r="AJ1246" s="8"/>
      <c r="AK1246" s="8"/>
      <c r="AL1246" s="8"/>
      <c r="AM1246" s="8"/>
      <c r="AN1246" s="8"/>
      <c r="AO1246" s="8"/>
      <c r="AP1246" s="8"/>
      <c r="AQ1246" s="8"/>
      <c r="AS1246" s="37"/>
      <c r="AT1246" s="37"/>
      <c r="AU1246" s="9"/>
      <c r="AV1246" s="8"/>
      <c r="AW1246" s="8"/>
      <c r="AX1246" s="8"/>
      <c r="AY1246" s="8"/>
      <c r="AZ1246" s="8"/>
      <c r="BA1246" s="8"/>
      <c r="BB1246" s="8"/>
      <c r="BC1246" s="8"/>
    </row>
    <row r="1247" spans="1:55" x14ac:dyDescent="0.25">
      <c r="A1247" s="46">
        <v>64.7</v>
      </c>
      <c r="B1247" s="48" t="b">
        <v>1</v>
      </c>
      <c r="U1247" s="37"/>
      <c r="V1247" s="37"/>
      <c r="W1247" s="9"/>
      <c r="X1247" s="8"/>
      <c r="Y1247" s="8"/>
      <c r="Z1247" s="8"/>
      <c r="AA1247" s="8"/>
      <c r="AB1247" s="8"/>
      <c r="AC1247" s="8"/>
      <c r="AD1247" s="8"/>
      <c r="AE1247" s="8"/>
      <c r="AG1247" s="37"/>
      <c r="AH1247" s="37"/>
      <c r="AI1247" s="9"/>
      <c r="AJ1247" s="8"/>
      <c r="AK1247" s="8"/>
      <c r="AL1247" s="8"/>
      <c r="AM1247" s="8"/>
      <c r="AN1247" s="8"/>
      <c r="AO1247" s="8"/>
      <c r="AP1247" s="8"/>
      <c r="AQ1247" s="8"/>
      <c r="AS1247" s="37"/>
      <c r="AT1247" s="37"/>
      <c r="AU1247" s="9"/>
      <c r="AV1247" s="8"/>
      <c r="AW1247" s="8"/>
      <c r="AX1247" s="8"/>
      <c r="AY1247" s="8"/>
      <c r="AZ1247" s="8"/>
      <c r="BA1247" s="8"/>
      <c r="BB1247" s="8"/>
      <c r="BC1247" s="8"/>
    </row>
    <row r="1248" spans="1:55" x14ac:dyDescent="0.25">
      <c r="A1248" s="46">
        <v>66.8</v>
      </c>
      <c r="B1248" s="48" t="b">
        <v>1</v>
      </c>
      <c r="U1248" s="37"/>
      <c r="V1248" s="37"/>
      <c r="W1248" s="9"/>
      <c r="X1248" s="8"/>
      <c r="Y1248" s="8"/>
      <c r="Z1248" s="8"/>
      <c r="AA1248" s="8"/>
      <c r="AB1248" s="8"/>
      <c r="AC1248" s="8"/>
      <c r="AD1248" s="8"/>
      <c r="AE1248" s="8"/>
      <c r="AG1248" s="37"/>
      <c r="AH1248" s="37"/>
      <c r="AI1248" s="9"/>
      <c r="AJ1248" s="8"/>
      <c r="AK1248" s="8"/>
      <c r="AL1248" s="8"/>
      <c r="AM1248" s="8"/>
      <c r="AN1248" s="8"/>
      <c r="AO1248" s="8"/>
      <c r="AP1248" s="8"/>
      <c r="AQ1248" s="8"/>
      <c r="AS1248" s="37"/>
      <c r="AT1248" s="37"/>
      <c r="AU1248" s="9"/>
      <c r="AV1248" s="8"/>
      <c r="AW1248" s="8"/>
      <c r="AX1248" s="8"/>
      <c r="AY1248" s="8"/>
      <c r="AZ1248" s="8"/>
      <c r="BA1248" s="8"/>
      <c r="BB1248" s="8"/>
      <c r="BC1248" s="8"/>
    </row>
    <row r="1249" spans="1:55" x14ac:dyDescent="0.25">
      <c r="A1249" s="46">
        <v>67.2</v>
      </c>
      <c r="B1249" s="48" t="b">
        <v>1</v>
      </c>
      <c r="U1249" s="37"/>
      <c r="V1249" s="37"/>
      <c r="W1249" s="9"/>
      <c r="X1249" s="8"/>
      <c r="Y1249" s="8"/>
      <c r="Z1249" s="8"/>
      <c r="AA1249" s="8"/>
      <c r="AB1249" s="8"/>
      <c r="AC1249" s="8"/>
      <c r="AD1249" s="8"/>
      <c r="AE1249" s="8"/>
      <c r="AG1249" s="37"/>
      <c r="AH1249" s="37"/>
      <c r="AI1249" s="9"/>
      <c r="AJ1249" s="8"/>
      <c r="AK1249" s="8"/>
      <c r="AL1249" s="8"/>
      <c r="AM1249" s="8"/>
      <c r="AN1249" s="8"/>
      <c r="AO1249" s="8"/>
      <c r="AP1249" s="8"/>
      <c r="AQ1249" s="8"/>
      <c r="AS1249" s="37"/>
      <c r="AT1249" s="37"/>
      <c r="AU1249" s="9"/>
      <c r="AV1249" s="8"/>
      <c r="AW1249" s="8"/>
      <c r="AX1249" s="8"/>
      <c r="AY1249" s="8"/>
      <c r="AZ1249" s="8"/>
      <c r="BA1249" s="8"/>
      <c r="BB1249" s="8"/>
      <c r="BC1249" s="8"/>
    </row>
    <row r="1250" spans="1:55" x14ac:dyDescent="0.25">
      <c r="A1250" s="46">
        <v>66.5</v>
      </c>
      <c r="B1250" s="48" t="b">
        <v>1</v>
      </c>
      <c r="U1250" s="37"/>
      <c r="V1250" s="37"/>
      <c r="W1250" s="9"/>
      <c r="X1250" s="8"/>
      <c r="Y1250" s="8"/>
      <c r="Z1250" s="8"/>
      <c r="AA1250" s="8"/>
      <c r="AB1250" s="8"/>
      <c r="AC1250" s="8"/>
      <c r="AD1250" s="8"/>
      <c r="AE1250" s="8"/>
      <c r="AG1250" s="37"/>
      <c r="AH1250" s="37"/>
      <c r="AI1250" s="9"/>
      <c r="AJ1250" s="8"/>
      <c r="AK1250" s="8"/>
      <c r="AL1250" s="8"/>
      <c r="AM1250" s="8"/>
      <c r="AN1250" s="8"/>
      <c r="AO1250" s="8"/>
      <c r="AP1250" s="8"/>
      <c r="AQ1250" s="8"/>
      <c r="AS1250" s="37"/>
      <c r="AT1250" s="37"/>
      <c r="AU1250" s="9"/>
      <c r="AV1250" s="8"/>
      <c r="AW1250" s="8"/>
      <c r="AX1250" s="8"/>
      <c r="AY1250" s="8"/>
      <c r="AZ1250" s="8"/>
      <c r="BA1250" s="8"/>
      <c r="BB1250" s="8"/>
      <c r="BC1250" s="8"/>
    </row>
    <row r="1251" spans="1:55" x14ac:dyDescent="0.25">
      <c r="A1251" s="46">
        <v>74</v>
      </c>
      <c r="B1251" s="48" t="b">
        <v>1</v>
      </c>
      <c r="U1251" s="37"/>
      <c r="V1251" s="37"/>
      <c r="W1251" s="9"/>
      <c r="X1251" s="8"/>
      <c r="Y1251" s="8"/>
      <c r="Z1251" s="8"/>
      <c r="AA1251" s="8"/>
      <c r="AB1251" s="8"/>
      <c r="AC1251" s="8"/>
      <c r="AD1251" s="8"/>
      <c r="AE1251" s="8"/>
      <c r="AG1251" s="37"/>
      <c r="AH1251" s="37"/>
      <c r="AI1251" s="9"/>
      <c r="AJ1251" s="8"/>
      <c r="AK1251" s="8"/>
      <c r="AL1251" s="8"/>
      <c r="AM1251" s="8"/>
      <c r="AN1251" s="8"/>
      <c r="AO1251" s="8"/>
      <c r="AP1251" s="8"/>
      <c r="AQ1251" s="8"/>
      <c r="AS1251" s="37"/>
      <c r="AT1251" s="37"/>
      <c r="AU1251" s="9"/>
      <c r="AV1251" s="8"/>
      <c r="AW1251" s="8"/>
      <c r="AX1251" s="8"/>
      <c r="AY1251" s="8"/>
      <c r="AZ1251" s="8"/>
      <c r="BA1251" s="8"/>
      <c r="BB1251" s="8"/>
      <c r="BC1251" s="8"/>
    </row>
    <row r="1252" spans="1:55" x14ac:dyDescent="0.25">
      <c r="A1252" s="46">
        <v>72</v>
      </c>
      <c r="B1252" s="48" t="b">
        <v>1</v>
      </c>
      <c r="U1252" s="37"/>
      <c r="V1252" s="37"/>
      <c r="W1252" s="9"/>
      <c r="X1252" s="8"/>
      <c r="Y1252" s="8"/>
      <c r="Z1252" s="8"/>
      <c r="AA1252" s="8"/>
      <c r="AB1252" s="8"/>
      <c r="AC1252" s="8"/>
      <c r="AD1252" s="8"/>
      <c r="AE1252" s="8"/>
      <c r="AG1252" s="37"/>
      <c r="AH1252" s="37"/>
      <c r="AI1252" s="9"/>
      <c r="AJ1252" s="8"/>
      <c r="AK1252" s="8"/>
      <c r="AL1252" s="8"/>
      <c r="AM1252" s="8"/>
      <c r="AN1252" s="8"/>
      <c r="AO1252" s="8"/>
      <c r="AP1252" s="8"/>
      <c r="AQ1252" s="8"/>
      <c r="AS1252" s="37"/>
      <c r="AT1252" s="37"/>
      <c r="AU1252" s="9"/>
      <c r="AV1252" s="8"/>
      <c r="AW1252" s="8"/>
      <c r="AX1252" s="8"/>
      <c r="AY1252" s="8"/>
      <c r="AZ1252" s="8"/>
      <c r="BA1252" s="8"/>
      <c r="BB1252" s="8"/>
      <c r="BC1252" s="8"/>
    </row>
    <row r="1253" spans="1:55" x14ac:dyDescent="0.25">
      <c r="A1253" s="46">
        <v>70</v>
      </c>
      <c r="B1253" s="48" t="b">
        <v>1</v>
      </c>
      <c r="U1253" s="37"/>
      <c r="V1253" s="37"/>
      <c r="W1253" s="9"/>
      <c r="X1253" s="8"/>
      <c r="Y1253" s="8"/>
      <c r="Z1253" s="8"/>
      <c r="AA1253" s="8"/>
      <c r="AB1253" s="8"/>
      <c r="AC1253" s="8"/>
      <c r="AD1253" s="8"/>
      <c r="AE1253" s="8"/>
      <c r="AG1253" s="37"/>
      <c r="AH1253" s="37"/>
      <c r="AI1253" s="9"/>
      <c r="AJ1253" s="8"/>
      <c r="AK1253" s="8"/>
      <c r="AL1253" s="8"/>
      <c r="AM1253" s="8"/>
      <c r="AN1253" s="8"/>
      <c r="AO1253" s="8"/>
      <c r="AP1253" s="8"/>
      <c r="AQ1253" s="8"/>
      <c r="AS1253" s="37"/>
      <c r="AT1253" s="37"/>
      <c r="AU1253" s="9"/>
      <c r="AV1253" s="8"/>
      <c r="AW1253" s="8"/>
      <c r="AX1253" s="8"/>
      <c r="AY1253" s="8"/>
      <c r="AZ1253" s="8"/>
      <c r="BA1253" s="8"/>
      <c r="BB1253" s="8"/>
      <c r="BC1253" s="8"/>
    </row>
    <row r="1254" spans="1:55" x14ac:dyDescent="0.25">
      <c r="A1254" s="46">
        <v>81.400000000000006</v>
      </c>
      <c r="B1254" s="48" t="b">
        <v>1</v>
      </c>
      <c r="U1254" s="37"/>
      <c r="V1254" s="37"/>
      <c r="W1254" s="9"/>
      <c r="X1254" s="8"/>
      <c r="Y1254" s="8"/>
      <c r="Z1254" s="8"/>
      <c r="AA1254" s="8"/>
      <c r="AB1254" s="8"/>
      <c r="AC1254" s="8"/>
      <c r="AD1254" s="8"/>
      <c r="AE1254" s="8"/>
      <c r="AG1254" s="37"/>
      <c r="AH1254" s="37"/>
      <c r="AI1254" s="9"/>
      <c r="AJ1254" s="8"/>
      <c r="AK1254" s="8"/>
      <c r="AL1254" s="8"/>
      <c r="AM1254" s="8"/>
      <c r="AN1254" s="8"/>
      <c r="AO1254" s="8"/>
      <c r="AP1254" s="8"/>
      <c r="AQ1254" s="8"/>
      <c r="AS1254" s="37"/>
      <c r="AT1254" s="37"/>
      <c r="AU1254" s="9"/>
      <c r="AV1254" s="8"/>
      <c r="AW1254" s="8"/>
      <c r="AX1254" s="8"/>
      <c r="AY1254" s="8"/>
      <c r="AZ1254" s="8"/>
      <c r="BA1254" s="8"/>
      <c r="BB1254" s="8"/>
      <c r="BC1254" s="8"/>
    </row>
    <row r="1255" spans="1:55" x14ac:dyDescent="0.25">
      <c r="A1255" s="46">
        <v>81.2</v>
      </c>
      <c r="B1255" s="48" t="b">
        <v>1</v>
      </c>
      <c r="U1255" s="37"/>
      <c r="V1255" s="37"/>
      <c r="W1255" s="9"/>
      <c r="X1255" s="8"/>
      <c r="Y1255" s="8"/>
      <c r="Z1255" s="8"/>
      <c r="AA1255" s="8"/>
      <c r="AB1255" s="8"/>
      <c r="AC1255" s="8"/>
      <c r="AD1255" s="8"/>
      <c r="AE1255" s="8"/>
      <c r="AG1255" s="37"/>
      <c r="AH1255" s="37"/>
      <c r="AI1255" s="9"/>
      <c r="AJ1255" s="8"/>
      <c r="AK1255" s="8"/>
      <c r="AL1255" s="8"/>
      <c r="AM1255" s="8"/>
      <c r="AN1255" s="8"/>
      <c r="AO1255" s="8"/>
      <c r="AP1255" s="8"/>
      <c r="AQ1255" s="8"/>
      <c r="AS1255" s="37"/>
      <c r="AT1255" s="37"/>
      <c r="AU1255" s="9"/>
      <c r="AV1255" s="8"/>
      <c r="AW1255" s="8"/>
      <c r="AX1255" s="8"/>
      <c r="AY1255" s="8"/>
      <c r="AZ1255" s="8"/>
      <c r="BA1255" s="8"/>
      <c r="BB1255" s="8"/>
      <c r="BC1255" s="8"/>
    </row>
    <row r="1256" spans="1:55" x14ac:dyDescent="0.25">
      <c r="A1256" s="46">
        <v>81</v>
      </c>
      <c r="B1256" s="48" t="b">
        <v>1</v>
      </c>
      <c r="U1256" s="37"/>
      <c r="V1256" s="37"/>
      <c r="W1256" s="9"/>
      <c r="X1256" s="8"/>
      <c r="Y1256" s="8"/>
      <c r="Z1256" s="8"/>
      <c r="AA1256" s="8"/>
      <c r="AB1256" s="8"/>
      <c r="AC1256" s="8"/>
      <c r="AD1256" s="8"/>
      <c r="AE1256" s="8"/>
      <c r="AG1256" s="37"/>
      <c r="AH1256" s="37"/>
      <c r="AI1256" s="9"/>
      <c r="AJ1256" s="8"/>
      <c r="AK1256" s="8"/>
      <c r="AL1256" s="8"/>
      <c r="AM1256" s="8"/>
      <c r="AN1256" s="8"/>
      <c r="AO1256" s="8"/>
      <c r="AP1256" s="8"/>
      <c r="AQ1256" s="8"/>
      <c r="AS1256" s="37"/>
      <c r="AT1256" s="37"/>
      <c r="AU1256" s="9"/>
      <c r="AV1256" s="8"/>
      <c r="AW1256" s="8"/>
      <c r="AX1256" s="8"/>
      <c r="AY1256" s="8"/>
      <c r="AZ1256" s="8"/>
      <c r="BA1256" s="8"/>
      <c r="BB1256" s="8"/>
      <c r="BC1256" s="8"/>
    </row>
    <row r="1257" spans="1:55" x14ac:dyDescent="0.25">
      <c r="A1257" s="46">
        <v>85</v>
      </c>
      <c r="B1257" s="48" t="b">
        <v>1</v>
      </c>
      <c r="U1257" s="37"/>
      <c r="V1257" s="37"/>
      <c r="W1257" s="9"/>
      <c r="X1257" s="8"/>
      <c r="Y1257" s="8"/>
      <c r="Z1257" s="8"/>
      <c r="AA1257" s="8"/>
      <c r="AB1257" s="8"/>
      <c r="AC1257" s="8"/>
      <c r="AD1257" s="8"/>
      <c r="AE1257" s="8"/>
      <c r="AG1257" s="37"/>
      <c r="AH1257" s="37"/>
      <c r="AI1257" s="9"/>
      <c r="AJ1257" s="8"/>
      <c r="AK1257" s="8"/>
      <c r="AL1257" s="8"/>
      <c r="AM1257" s="8"/>
      <c r="AN1257" s="8"/>
      <c r="AO1257" s="8"/>
      <c r="AP1257" s="8"/>
      <c r="AQ1257" s="8"/>
      <c r="AS1257" s="37"/>
      <c r="AT1257" s="37"/>
      <c r="AU1257" s="9"/>
      <c r="AV1257" s="8"/>
      <c r="AW1257" s="8"/>
      <c r="AX1257" s="8"/>
      <c r="AY1257" s="8"/>
      <c r="AZ1257" s="8"/>
      <c r="BA1257" s="8"/>
      <c r="BB1257" s="8"/>
      <c r="BC1257" s="8"/>
    </row>
    <row r="1258" spans="1:55" x14ac:dyDescent="0.25">
      <c r="A1258" s="46">
        <v>84</v>
      </c>
      <c r="B1258" s="48" t="b">
        <v>1</v>
      </c>
      <c r="U1258" s="37"/>
      <c r="V1258" s="37"/>
      <c r="W1258" s="9"/>
      <c r="X1258" s="8"/>
      <c r="Y1258" s="8"/>
      <c r="Z1258" s="8"/>
      <c r="AA1258" s="8"/>
      <c r="AB1258" s="8"/>
      <c r="AC1258" s="8"/>
      <c r="AD1258" s="8"/>
      <c r="AE1258" s="8"/>
      <c r="AG1258" s="37"/>
      <c r="AH1258" s="37"/>
      <c r="AI1258" s="9"/>
      <c r="AJ1258" s="8"/>
      <c r="AK1258" s="8"/>
      <c r="AL1258" s="8"/>
      <c r="AM1258" s="8"/>
      <c r="AN1258" s="8"/>
      <c r="AO1258" s="8"/>
      <c r="AP1258" s="8"/>
      <c r="AQ1258" s="8"/>
      <c r="AS1258" s="37"/>
      <c r="AT1258" s="37"/>
      <c r="AU1258" s="9"/>
      <c r="AV1258" s="8"/>
      <c r="AW1258" s="8"/>
      <c r="AX1258" s="8"/>
      <c r="AY1258" s="8"/>
      <c r="AZ1258" s="8"/>
      <c r="BA1258" s="8"/>
      <c r="BB1258" s="8"/>
      <c r="BC1258" s="8"/>
    </row>
    <row r="1259" spans="1:55" x14ac:dyDescent="0.25">
      <c r="A1259" s="46">
        <v>86</v>
      </c>
      <c r="B1259" s="48" t="b">
        <v>1</v>
      </c>
      <c r="U1259" s="37"/>
      <c r="V1259" s="37"/>
      <c r="W1259" s="9"/>
      <c r="X1259" s="8"/>
      <c r="Y1259" s="8"/>
      <c r="Z1259" s="8"/>
      <c r="AA1259" s="8"/>
      <c r="AB1259" s="8"/>
      <c r="AC1259" s="8"/>
      <c r="AD1259" s="8"/>
      <c r="AE1259" s="8"/>
      <c r="AG1259" s="37"/>
      <c r="AH1259" s="37"/>
      <c r="AI1259" s="9"/>
      <c r="AJ1259" s="8"/>
      <c r="AK1259" s="8"/>
      <c r="AL1259" s="8"/>
      <c r="AM1259" s="8"/>
      <c r="AN1259" s="8"/>
      <c r="AO1259" s="8"/>
      <c r="AP1259" s="8"/>
      <c r="AQ1259" s="8"/>
      <c r="AS1259" s="37"/>
      <c r="AT1259" s="37"/>
      <c r="AU1259" s="9"/>
      <c r="AV1259" s="8"/>
      <c r="AW1259" s="8"/>
      <c r="AX1259" s="8"/>
      <c r="AY1259" s="8"/>
      <c r="AZ1259" s="8"/>
      <c r="BA1259" s="8"/>
      <c r="BB1259" s="8"/>
      <c r="BC1259" s="8"/>
    </row>
    <row r="1260" spans="1:55" x14ac:dyDescent="0.25">
      <c r="A1260" s="46">
        <v>79.7</v>
      </c>
      <c r="B1260" s="48" t="b">
        <v>1</v>
      </c>
      <c r="U1260" s="37"/>
      <c r="V1260" s="37"/>
      <c r="W1260" s="9"/>
      <c r="X1260" s="8"/>
      <c r="Y1260" s="8"/>
      <c r="Z1260" s="8"/>
      <c r="AA1260" s="8"/>
      <c r="AB1260" s="8"/>
      <c r="AC1260" s="8"/>
      <c r="AD1260" s="8"/>
      <c r="AE1260" s="8"/>
      <c r="AG1260" s="37"/>
      <c r="AH1260" s="37"/>
      <c r="AI1260" s="9"/>
      <c r="AJ1260" s="8"/>
      <c r="AK1260" s="8"/>
      <c r="AL1260" s="8"/>
      <c r="AM1260" s="8"/>
      <c r="AN1260" s="8"/>
      <c r="AO1260" s="8"/>
      <c r="AP1260" s="8"/>
      <c r="AQ1260" s="8"/>
      <c r="AS1260" s="37"/>
      <c r="AT1260" s="37"/>
      <c r="AU1260" s="9"/>
      <c r="AV1260" s="8"/>
      <c r="AW1260" s="8"/>
      <c r="AX1260" s="8"/>
      <c r="AY1260" s="8"/>
      <c r="AZ1260" s="8"/>
      <c r="BA1260" s="8"/>
      <c r="BB1260" s="8"/>
      <c r="BC1260" s="8"/>
    </row>
    <row r="1261" spans="1:55" x14ac:dyDescent="0.25">
      <c r="A1261" s="46">
        <v>79.8</v>
      </c>
      <c r="B1261" s="48" t="b">
        <v>1</v>
      </c>
      <c r="U1261" s="37"/>
      <c r="V1261" s="37"/>
      <c r="W1261" s="9"/>
      <c r="X1261" s="8"/>
      <c r="Y1261" s="8"/>
      <c r="Z1261" s="8"/>
      <c r="AA1261" s="8"/>
      <c r="AB1261" s="8"/>
      <c r="AC1261" s="8"/>
      <c r="AD1261" s="8"/>
      <c r="AE1261" s="8"/>
      <c r="AG1261" s="37"/>
      <c r="AH1261" s="37"/>
      <c r="AI1261" s="9"/>
      <c r="AJ1261" s="8"/>
      <c r="AK1261" s="8"/>
      <c r="AL1261" s="8"/>
      <c r="AM1261" s="8"/>
      <c r="AN1261" s="8"/>
      <c r="AO1261" s="8"/>
      <c r="AP1261" s="8"/>
      <c r="AQ1261" s="8"/>
      <c r="AS1261" s="37"/>
      <c r="AT1261" s="37"/>
      <c r="AU1261" s="9"/>
      <c r="AV1261" s="8"/>
      <c r="AW1261" s="8"/>
      <c r="AX1261" s="8"/>
      <c r="AY1261" s="8"/>
      <c r="AZ1261" s="8"/>
      <c r="BA1261" s="8"/>
      <c r="BB1261" s="8"/>
      <c r="BC1261" s="8"/>
    </row>
    <row r="1262" spans="1:55" x14ac:dyDescent="0.25">
      <c r="A1262" s="46">
        <v>79.5</v>
      </c>
      <c r="B1262" s="48" t="b">
        <v>1</v>
      </c>
      <c r="U1262" s="37"/>
      <c r="V1262" s="37"/>
      <c r="W1262" s="9"/>
      <c r="X1262" s="8"/>
      <c r="Y1262" s="8"/>
      <c r="Z1262" s="8"/>
      <c r="AA1262" s="8"/>
      <c r="AB1262" s="8"/>
      <c r="AC1262" s="8"/>
      <c r="AD1262" s="8"/>
      <c r="AE1262" s="8"/>
      <c r="AG1262" s="37"/>
      <c r="AH1262" s="37"/>
      <c r="AI1262" s="9"/>
      <c r="AJ1262" s="8"/>
      <c r="AK1262" s="8"/>
      <c r="AL1262" s="8"/>
      <c r="AM1262" s="8"/>
      <c r="AN1262" s="8"/>
      <c r="AO1262" s="8"/>
      <c r="AP1262" s="8"/>
      <c r="AQ1262" s="8"/>
      <c r="AS1262" s="37"/>
      <c r="AT1262" s="37"/>
      <c r="AU1262" s="9"/>
      <c r="AV1262" s="8"/>
      <c r="AW1262" s="8"/>
      <c r="AX1262" s="8"/>
      <c r="AY1262" s="8"/>
      <c r="AZ1262" s="8"/>
      <c r="BA1262" s="8"/>
      <c r="BB1262" s="8"/>
      <c r="BC1262" s="8"/>
    </row>
    <row r="1263" spans="1:55" x14ac:dyDescent="0.25">
      <c r="A1263" s="46">
        <v>79</v>
      </c>
      <c r="B1263" s="48" t="b">
        <v>1</v>
      </c>
      <c r="U1263" s="37"/>
      <c r="V1263" s="37"/>
      <c r="W1263" s="9"/>
      <c r="X1263" s="8"/>
      <c r="Y1263" s="8"/>
      <c r="Z1263" s="8"/>
      <c r="AA1263" s="8"/>
      <c r="AB1263" s="8"/>
      <c r="AC1263" s="8"/>
      <c r="AD1263" s="8"/>
      <c r="AE1263" s="8"/>
      <c r="AG1263" s="37"/>
      <c r="AH1263" s="37"/>
      <c r="AI1263" s="9"/>
      <c r="AJ1263" s="8"/>
      <c r="AK1263" s="8"/>
      <c r="AL1263" s="8"/>
      <c r="AM1263" s="8"/>
      <c r="AN1263" s="8"/>
      <c r="AO1263" s="8"/>
      <c r="AP1263" s="8"/>
      <c r="AQ1263" s="8"/>
      <c r="AS1263" s="37"/>
      <c r="AT1263" s="37"/>
      <c r="AU1263" s="9"/>
      <c r="AV1263" s="8"/>
      <c r="AW1263" s="8"/>
      <c r="AX1263" s="8"/>
      <c r="AY1263" s="8"/>
      <c r="AZ1263" s="8"/>
      <c r="BA1263" s="8"/>
      <c r="BB1263" s="8"/>
      <c r="BC1263" s="8"/>
    </row>
    <row r="1264" spans="1:55" x14ac:dyDescent="0.25">
      <c r="A1264" s="46">
        <v>78.7</v>
      </c>
      <c r="B1264" s="48" t="b">
        <v>1</v>
      </c>
      <c r="U1264" s="37"/>
      <c r="V1264" s="37"/>
      <c r="W1264" s="9"/>
      <c r="X1264" s="8"/>
      <c r="Y1264" s="8"/>
      <c r="Z1264" s="8"/>
      <c r="AA1264" s="8"/>
      <c r="AB1264" s="8"/>
      <c r="AC1264" s="8"/>
      <c r="AD1264" s="8"/>
      <c r="AE1264" s="8"/>
      <c r="AG1264" s="37"/>
      <c r="AH1264" s="37"/>
      <c r="AI1264" s="9"/>
      <c r="AJ1264" s="8"/>
      <c r="AK1264" s="8"/>
      <c r="AL1264" s="8"/>
      <c r="AM1264" s="8"/>
      <c r="AN1264" s="8"/>
      <c r="AO1264" s="8"/>
      <c r="AP1264" s="8"/>
      <c r="AQ1264" s="8"/>
      <c r="AS1264" s="37"/>
      <c r="AT1264" s="37"/>
      <c r="AU1264" s="9"/>
      <c r="AV1264" s="8"/>
      <c r="AW1264" s="8"/>
      <c r="AX1264" s="8"/>
      <c r="AY1264" s="8"/>
      <c r="AZ1264" s="8"/>
      <c r="BA1264" s="8"/>
      <c r="BB1264" s="8"/>
      <c r="BC1264" s="8"/>
    </row>
    <row r="1265" spans="1:55" x14ac:dyDescent="0.25">
      <c r="A1265" s="46">
        <v>78.3</v>
      </c>
      <c r="B1265" s="48" t="b">
        <v>1</v>
      </c>
      <c r="U1265" s="37"/>
      <c r="V1265" s="37"/>
      <c r="W1265" s="9"/>
      <c r="X1265" s="8"/>
      <c r="Y1265" s="8"/>
      <c r="Z1265" s="8"/>
      <c r="AA1265" s="8"/>
      <c r="AB1265" s="8"/>
      <c r="AC1265" s="8"/>
      <c r="AD1265" s="8"/>
      <c r="AE1265" s="8"/>
      <c r="AG1265" s="37"/>
      <c r="AH1265" s="37"/>
      <c r="AI1265" s="9"/>
      <c r="AJ1265" s="8"/>
      <c r="AK1265" s="8"/>
      <c r="AL1265" s="8"/>
      <c r="AM1265" s="8"/>
      <c r="AN1265" s="8"/>
      <c r="AO1265" s="8"/>
      <c r="AP1265" s="8"/>
      <c r="AQ1265" s="8"/>
      <c r="AS1265" s="37"/>
      <c r="AT1265" s="37"/>
      <c r="AU1265" s="9"/>
      <c r="AV1265" s="8"/>
      <c r="AW1265" s="8"/>
      <c r="AX1265" s="8"/>
      <c r="AY1265" s="8"/>
      <c r="AZ1265" s="8"/>
      <c r="BA1265" s="8"/>
      <c r="BB1265" s="8"/>
      <c r="BC1265" s="8"/>
    </row>
    <row r="1266" spans="1:55" x14ac:dyDescent="0.25">
      <c r="A1266" s="46">
        <v>78</v>
      </c>
      <c r="B1266" s="48" t="b">
        <v>1</v>
      </c>
      <c r="U1266" s="37"/>
      <c r="V1266" s="37"/>
      <c r="W1266" s="9"/>
      <c r="X1266" s="8"/>
      <c r="Y1266" s="8"/>
      <c r="Z1266" s="8"/>
      <c r="AA1266" s="8"/>
      <c r="AB1266" s="8"/>
      <c r="AC1266" s="8"/>
      <c r="AD1266" s="8"/>
      <c r="AE1266" s="8"/>
      <c r="AG1266" s="37"/>
      <c r="AH1266" s="37"/>
      <c r="AI1266" s="9"/>
      <c r="AJ1266" s="8"/>
      <c r="AK1266" s="8"/>
      <c r="AL1266" s="8"/>
      <c r="AM1266" s="8"/>
      <c r="AN1266" s="8"/>
      <c r="AO1266" s="8"/>
      <c r="AP1266" s="8"/>
      <c r="AQ1266" s="8"/>
      <c r="AS1266" s="37"/>
      <c r="AT1266" s="37"/>
      <c r="AU1266" s="9"/>
      <c r="AV1266" s="8"/>
      <c r="AW1266" s="8"/>
      <c r="AX1266" s="8"/>
      <c r="AY1266" s="8"/>
      <c r="AZ1266" s="8"/>
      <c r="BA1266" s="8"/>
      <c r="BB1266" s="8"/>
      <c r="BC1266" s="8"/>
    </row>
    <row r="1267" spans="1:55" x14ac:dyDescent="0.25">
      <c r="A1267" s="46">
        <v>77.400000000000006</v>
      </c>
      <c r="B1267" s="48" t="b">
        <v>1</v>
      </c>
      <c r="U1267" s="37"/>
      <c r="V1267" s="37"/>
      <c r="W1267" s="9"/>
      <c r="X1267" s="8"/>
      <c r="Y1267" s="8"/>
      <c r="Z1267" s="8"/>
      <c r="AA1267" s="8"/>
      <c r="AB1267" s="8"/>
      <c r="AC1267" s="8"/>
      <c r="AD1267" s="8"/>
      <c r="AE1267" s="8"/>
      <c r="AG1267" s="37"/>
      <c r="AH1267" s="37"/>
      <c r="AI1267" s="9"/>
      <c r="AJ1267" s="8"/>
      <c r="AK1267" s="8"/>
      <c r="AL1267" s="8"/>
      <c r="AM1267" s="8"/>
      <c r="AN1267" s="8"/>
      <c r="AO1267" s="8"/>
      <c r="AP1267" s="8"/>
      <c r="AQ1267" s="8"/>
      <c r="AS1267" s="37"/>
      <c r="AT1267" s="37"/>
      <c r="AU1267" s="9"/>
      <c r="AV1267" s="8"/>
      <c r="AW1267" s="8"/>
      <c r="AX1267" s="8"/>
      <c r="AY1267" s="8"/>
      <c r="AZ1267" s="8"/>
      <c r="BA1267" s="8"/>
      <c r="BB1267" s="8"/>
      <c r="BC1267" s="8"/>
    </row>
    <row r="1268" spans="1:55" x14ac:dyDescent="0.25">
      <c r="A1268" s="46">
        <v>77</v>
      </c>
      <c r="B1268" s="48" t="b">
        <v>1</v>
      </c>
      <c r="U1268" s="37"/>
      <c r="V1268" s="37"/>
      <c r="W1268" s="9"/>
      <c r="X1268" s="8"/>
      <c r="Y1268" s="8"/>
      <c r="Z1268" s="8"/>
      <c r="AA1268" s="8"/>
      <c r="AB1268" s="8"/>
      <c r="AC1268" s="8"/>
      <c r="AD1268" s="8"/>
      <c r="AE1268" s="8"/>
      <c r="AG1268" s="37"/>
      <c r="AH1268" s="37"/>
      <c r="AI1268" s="9"/>
      <c r="AJ1268" s="8"/>
      <c r="AK1268" s="8"/>
      <c r="AL1268" s="8"/>
      <c r="AM1268" s="8"/>
      <c r="AN1268" s="8"/>
      <c r="AO1268" s="8"/>
      <c r="AP1268" s="8"/>
      <c r="AQ1268" s="8"/>
      <c r="AS1268" s="37"/>
      <c r="AT1268" s="37"/>
      <c r="AU1268" s="9"/>
      <c r="AV1268" s="8"/>
      <c r="AW1268" s="8"/>
      <c r="AX1268" s="8"/>
      <c r="AY1268" s="8"/>
      <c r="AZ1268" s="8"/>
      <c r="BA1268" s="8"/>
      <c r="BB1268" s="8"/>
      <c r="BC1268" s="8"/>
    </row>
    <row r="1269" spans="1:55" x14ac:dyDescent="0.25">
      <c r="A1269" s="46">
        <v>76.400000000000006</v>
      </c>
      <c r="B1269" s="48" t="b">
        <v>1</v>
      </c>
      <c r="U1269" s="37"/>
      <c r="V1269" s="37"/>
      <c r="W1269" s="9"/>
      <c r="X1269" s="8"/>
      <c r="Y1269" s="8"/>
      <c r="Z1269" s="8"/>
      <c r="AA1269" s="8"/>
      <c r="AB1269" s="8"/>
      <c r="AC1269" s="8"/>
      <c r="AD1269" s="8"/>
      <c r="AE1269" s="8"/>
      <c r="AG1269" s="37"/>
      <c r="AH1269" s="37"/>
      <c r="AI1269" s="9"/>
      <c r="AJ1269" s="8"/>
      <c r="AK1269" s="8"/>
      <c r="AL1269" s="8"/>
      <c r="AM1269" s="8"/>
      <c r="AN1269" s="8"/>
      <c r="AO1269" s="8"/>
      <c r="AP1269" s="8"/>
      <c r="AQ1269" s="8"/>
      <c r="AS1269" s="37"/>
      <c r="AT1269" s="37"/>
      <c r="AU1269" s="9"/>
      <c r="AV1269" s="8"/>
      <c r="AW1269" s="8"/>
      <c r="AX1269" s="8"/>
      <c r="AY1269" s="8"/>
      <c r="AZ1269" s="8"/>
      <c r="BA1269" s="8"/>
      <c r="BB1269" s="8"/>
      <c r="BC1269" s="8"/>
    </row>
    <row r="1270" spans="1:55" x14ac:dyDescent="0.25">
      <c r="A1270" s="46">
        <v>82.5</v>
      </c>
      <c r="B1270" s="48" t="b">
        <v>1</v>
      </c>
      <c r="U1270" s="37"/>
      <c r="V1270" s="37"/>
      <c r="W1270" s="9"/>
      <c r="X1270" s="8"/>
      <c r="Y1270" s="8"/>
      <c r="Z1270" s="8"/>
      <c r="AA1270" s="8"/>
      <c r="AB1270" s="8"/>
      <c r="AC1270" s="8"/>
      <c r="AD1270" s="8"/>
      <c r="AE1270" s="8"/>
      <c r="AG1270" s="37"/>
      <c r="AH1270" s="37"/>
      <c r="AI1270" s="9"/>
      <c r="AJ1270" s="8"/>
      <c r="AK1270" s="8"/>
      <c r="AL1270" s="8"/>
      <c r="AM1270" s="8"/>
      <c r="AN1270" s="8"/>
      <c r="AO1270" s="8"/>
      <c r="AP1270" s="8"/>
      <c r="AQ1270" s="8"/>
      <c r="AS1270" s="37"/>
      <c r="AT1270" s="37"/>
      <c r="AU1270" s="9"/>
      <c r="AV1270" s="8"/>
      <c r="AW1270" s="8"/>
      <c r="AX1270" s="8"/>
      <c r="AY1270" s="8"/>
      <c r="AZ1270" s="8"/>
      <c r="BA1270" s="8"/>
      <c r="BB1270" s="8"/>
      <c r="BC1270" s="8"/>
    </row>
    <row r="1271" spans="1:55" x14ac:dyDescent="0.25">
      <c r="A1271" s="46">
        <v>82.2</v>
      </c>
      <c r="B1271" s="48" t="b">
        <v>1</v>
      </c>
      <c r="U1271" s="37"/>
      <c r="V1271" s="37"/>
      <c r="W1271" s="9"/>
      <c r="X1271" s="8"/>
      <c r="Y1271" s="8"/>
      <c r="Z1271" s="8"/>
      <c r="AA1271" s="8"/>
      <c r="AB1271" s="8"/>
      <c r="AC1271" s="8"/>
      <c r="AD1271" s="8"/>
      <c r="AE1271" s="8"/>
      <c r="AG1271" s="37"/>
      <c r="AH1271" s="37"/>
      <c r="AI1271" s="9"/>
      <c r="AJ1271" s="8"/>
      <c r="AK1271" s="8"/>
      <c r="AL1271" s="8"/>
      <c r="AM1271" s="8"/>
      <c r="AN1271" s="8"/>
      <c r="AO1271" s="8"/>
      <c r="AP1271" s="8"/>
      <c r="AQ1271" s="8"/>
      <c r="AS1271" s="37"/>
      <c r="AT1271" s="37"/>
      <c r="AU1271" s="9"/>
      <c r="AV1271" s="8"/>
      <c r="AW1271" s="8"/>
      <c r="AX1271" s="8"/>
      <c r="AY1271" s="8"/>
      <c r="AZ1271" s="8"/>
      <c r="BA1271" s="8"/>
      <c r="BB1271" s="8"/>
      <c r="BC1271" s="8"/>
    </row>
    <row r="1272" spans="1:55" x14ac:dyDescent="0.25">
      <c r="A1272" s="46">
        <v>82.1</v>
      </c>
      <c r="B1272" s="48" t="b">
        <v>1</v>
      </c>
      <c r="U1272" s="37"/>
      <c r="V1272" s="37"/>
      <c r="W1272" s="9"/>
      <c r="X1272" s="8"/>
      <c r="Y1272" s="8"/>
      <c r="Z1272" s="8"/>
      <c r="AA1272" s="8"/>
      <c r="AB1272" s="8"/>
      <c r="AC1272" s="8"/>
      <c r="AD1272" s="8"/>
      <c r="AE1272" s="8"/>
      <c r="AG1272" s="37"/>
      <c r="AH1272" s="37"/>
      <c r="AI1272" s="9"/>
      <c r="AJ1272" s="8"/>
      <c r="AK1272" s="8"/>
      <c r="AL1272" s="8"/>
      <c r="AM1272" s="8"/>
      <c r="AN1272" s="8"/>
      <c r="AO1272" s="8"/>
      <c r="AP1272" s="8"/>
      <c r="AQ1272" s="8"/>
      <c r="AS1272" s="37"/>
      <c r="AT1272" s="37"/>
      <c r="AU1272" s="9"/>
      <c r="AV1272" s="8"/>
      <c r="AW1272" s="8"/>
      <c r="AX1272" s="8"/>
      <c r="AY1272" s="8"/>
      <c r="AZ1272" s="8"/>
      <c r="BA1272" s="8"/>
      <c r="BB1272" s="8"/>
      <c r="BC1272" s="8"/>
    </row>
    <row r="1273" spans="1:55" x14ac:dyDescent="0.25">
      <c r="A1273" s="46">
        <v>81.8</v>
      </c>
      <c r="B1273" s="48" t="b">
        <v>1</v>
      </c>
      <c r="U1273" s="37"/>
      <c r="V1273" s="37"/>
      <c r="W1273" s="9"/>
      <c r="X1273" s="8"/>
      <c r="Y1273" s="8"/>
      <c r="Z1273" s="8"/>
      <c r="AA1273" s="8"/>
      <c r="AB1273" s="8"/>
      <c r="AC1273" s="8"/>
      <c r="AD1273" s="8"/>
      <c r="AE1273" s="8"/>
      <c r="AG1273" s="37"/>
      <c r="AH1273" s="37"/>
      <c r="AI1273" s="9"/>
      <c r="AJ1273" s="8"/>
      <c r="AK1273" s="8"/>
      <c r="AL1273" s="8"/>
      <c r="AM1273" s="8"/>
      <c r="AN1273" s="8"/>
      <c r="AO1273" s="8"/>
      <c r="AP1273" s="8"/>
      <c r="AQ1273" s="8"/>
      <c r="AS1273" s="37"/>
      <c r="AT1273" s="37"/>
      <c r="AU1273" s="9"/>
      <c r="AV1273" s="8"/>
      <c r="AW1273" s="8"/>
      <c r="AX1273" s="8"/>
      <c r="AY1273" s="8"/>
      <c r="AZ1273" s="8"/>
      <c r="BA1273" s="8"/>
      <c r="BB1273" s="8"/>
      <c r="BC1273" s="8"/>
    </row>
    <row r="1274" spans="1:55" x14ac:dyDescent="0.25">
      <c r="A1274" s="46">
        <v>81.8</v>
      </c>
      <c r="B1274" s="48" t="b">
        <v>1</v>
      </c>
      <c r="U1274" s="37"/>
      <c r="V1274" s="37"/>
      <c r="W1274" s="9"/>
      <c r="X1274" s="8"/>
      <c r="Y1274" s="8"/>
      <c r="Z1274" s="8"/>
      <c r="AA1274" s="8"/>
      <c r="AB1274" s="8"/>
      <c r="AC1274" s="8"/>
      <c r="AD1274" s="8"/>
      <c r="AE1274" s="8"/>
      <c r="AG1274" s="37"/>
      <c r="AH1274" s="37"/>
      <c r="AI1274" s="9"/>
      <c r="AJ1274" s="8"/>
      <c r="AK1274" s="8"/>
      <c r="AL1274" s="8"/>
      <c r="AM1274" s="8"/>
      <c r="AN1274" s="8"/>
      <c r="AO1274" s="8"/>
      <c r="AP1274" s="8"/>
      <c r="AQ1274" s="8"/>
      <c r="AS1274" s="37"/>
      <c r="AT1274" s="37"/>
      <c r="AU1274" s="9"/>
      <c r="AV1274" s="8"/>
      <c r="AW1274" s="8"/>
      <c r="AX1274" s="8"/>
      <c r="AY1274" s="8"/>
      <c r="AZ1274" s="8"/>
      <c r="BA1274" s="8"/>
      <c r="BB1274" s="8"/>
      <c r="BC1274" s="8"/>
    </row>
    <row r="1275" spans="1:55" x14ac:dyDescent="0.25">
      <c r="A1275" s="46">
        <v>81.7</v>
      </c>
      <c r="B1275" s="48" t="b">
        <v>1</v>
      </c>
      <c r="U1275" s="37"/>
      <c r="V1275" s="37"/>
      <c r="W1275" s="9"/>
      <c r="X1275" s="8"/>
      <c r="Y1275" s="8"/>
      <c r="Z1275" s="8"/>
      <c r="AA1275" s="8"/>
      <c r="AB1275" s="8"/>
      <c r="AC1275" s="8"/>
      <c r="AD1275" s="8"/>
      <c r="AE1275" s="8"/>
      <c r="AG1275" s="37"/>
      <c r="AH1275" s="37"/>
      <c r="AI1275" s="9"/>
      <c r="AJ1275" s="8"/>
      <c r="AK1275" s="8"/>
      <c r="AL1275" s="8"/>
      <c r="AM1275" s="8"/>
      <c r="AN1275" s="8"/>
      <c r="AO1275" s="8"/>
      <c r="AP1275" s="8"/>
      <c r="AQ1275" s="8"/>
      <c r="AS1275" s="37"/>
      <c r="AT1275" s="37"/>
      <c r="AU1275" s="9"/>
      <c r="AV1275" s="8"/>
      <c r="AW1275" s="8"/>
      <c r="AX1275" s="8"/>
      <c r="AY1275" s="8"/>
      <c r="AZ1275" s="8"/>
      <c r="BA1275" s="8"/>
      <c r="BB1275" s="8"/>
      <c r="BC1275" s="8"/>
    </row>
    <row r="1276" spans="1:55" x14ac:dyDescent="0.25">
      <c r="A1276" s="46">
        <v>81.5</v>
      </c>
      <c r="B1276" s="48" t="b">
        <v>1</v>
      </c>
      <c r="U1276" s="37"/>
      <c r="V1276" s="37"/>
      <c r="W1276" s="9"/>
      <c r="X1276" s="8"/>
      <c r="Y1276" s="8"/>
      <c r="Z1276" s="8"/>
      <c r="AA1276" s="8"/>
      <c r="AB1276" s="8"/>
      <c r="AC1276" s="8"/>
      <c r="AD1276" s="8"/>
      <c r="AE1276" s="8"/>
      <c r="AG1276" s="37"/>
      <c r="AH1276" s="37"/>
      <c r="AI1276" s="9"/>
      <c r="AJ1276" s="8"/>
      <c r="AK1276" s="8"/>
      <c r="AL1276" s="8"/>
      <c r="AM1276" s="8"/>
      <c r="AN1276" s="8"/>
      <c r="AO1276" s="8"/>
      <c r="AP1276" s="8"/>
      <c r="AQ1276" s="8"/>
      <c r="AS1276" s="37"/>
      <c r="AT1276" s="37"/>
      <c r="AU1276" s="9"/>
      <c r="AV1276" s="8"/>
      <c r="AW1276" s="8"/>
      <c r="AX1276" s="8"/>
      <c r="AY1276" s="8"/>
      <c r="AZ1276" s="8"/>
      <c r="BA1276" s="8"/>
      <c r="BB1276" s="8"/>
      <c r="BC1276" s="8"/>
    </row>
    <row r="1277" spans="1:55" x14ac:dyDescent="0.25">
      <c r="A1277" s="46">
        <v>81</v>
      </c>
      <c r="B1277" s="48" t="b">
        <v>1</v>
      </c>
      <c r="U1277" s="37"/>
      <c r="V1277" s="37"/>
      <c r="W1277" s="9"/>
      <c r="X1277" s="8"/>
      <c r="Y1277" s="8"/>
      <c r="Z1277" s="8"/>
      <c r="AA1277" s="8"/>
      <c r="AB1277" s="8"/>
      <c r="AC1277" s="8"/>
      <c r="AD1277" s="8"/>
      <c r="AE1277" s="8"/>
      <c r="AG1277" s="37"/>
      <c r="AH1277" s="37"/>
      <c r="AI1277" s="9"/>
      <c r="AJ1277" s="8"/>
      <c r="AK1277" s="8"/>
      <c r="AL1277" s="8"/>
      <c r="AM1277" s="8"/>
      <c r="AN1277" s="8"/>
      <c r="AO1277" s="8"/>
      <c r="AP1277" s="8"/>
      <c r="AQ1277" s="8"/>
      <c r="AS1277" s="37"/>
      <c r="AT1277" s="37"/>
      <c r="AU1277" s="9"/>
      <c r="AV1277" s="8"/>
      <c r="AW1277" s="8"/>
      <c r="AX1277" s="8"/>
      <c r="AY1277" s="8"/>
      <c r="AZ1277" s="8"/>
      <c r="BA1277" s="8"/>
      <c r="BB1277" s="8"/>
      <c r="BC1277" s="8"/>
    </row>
    <row r="1278" spans="1:55" x14ac:dyDescent="0.25">
      <c r="A1278" s="46">
        <v>84</v>
      </c>
      <c r="B1278" s="48" t="b">
        <v>1</v>
      </c>
      <c r="U1278" s="37"/>
      <c r="V1278" s="37"/>
      <c r="W1278" s="9"/>
      <c r="X1278" s="8"/>
      <c r="Y1278" s="8"/>
      <c r="Z1278" s="8"/>
      <c r="AA1278" s="8"/>
      <c r="AB1278" s="8"/>
      <c r="AC1278" s="8"/>
      <c r="AD1278" s="8"/>
      <c r="AE1278" s="8"/>
      <c r="AG1278" s="37"/>
      <c r="AH1278" s="37"/>
      <c r="AI1278" s="9"/>
      <c r="AJ1278" s="8"/>
      <c r="AK1278" s="8"/>
      <c r="AL1278" s="8"/>
      <c r="AM1278" s="8"/>
      <c r="AN1278" s="8"/>
      <c r="AO1278" s="8"/>
      <c r="AP1278" s="8"/>
      <c r="AQ1278" s="8"/>
      <c r="AS1278" s="37"/>
      <c r="AT1278" s="37"/>
      <c r="AU1278" s="9"/>
      <c r="AV1278" s="8"/>
      <c r="AW1278" s="8"/>
      <c r="AX1278" s="8"/>
      <c r="AY1278" s="8"/>
      <c r="AZ1278" s="8"/>
      <c r="BA1278" s="8"/>
      <c r="BB1278" s="8"/>
      <c r="BC1278" s="8"/>
    </row>
    <row r="1279" spans="1:55" x14ac:dyDescent="0.25">
      <c r="A1279" s="46">
        <v>84</v>
      </c>
      <c r="B1279" s="48" t="b">
        <v>1</v>
      </c>
      <c r="U1279" s="37"/>
      <c r="V1279" s="37"/>
      <c r="W1279" s="9"/>
      <c r="X1279" s="8"/>
      <c r="Y1279" s="8"/>
      <c r="Z1279" s="8"/>
      <c r="AA1279" s="8"/>
      <c r="AB1279" s="8"/>
      <c r="AC1279" s="8"/>
      <c r="AD1279" s="8"/>
      <c r="AE1279" s="8"/>
      <c r="AG1279" s="37"/>
      <c r="AH1279" s="37"/>
      <c r="AI1279" s="9"/>
      <c r="AJ1279" s="8"/>
      <c r="AK1279" s="8"/>
      <c r="AL1279" s="8"/>
      <c r="AM1279" s="8"/>
      <c r="AN1279" s="8"/>
      <c r="AO1279" s="8"/>
      <c r="AP1279" s="8"/>
      <c r="AQ1279" s="8"/>
      <c r="AS1279" s="37"/>
      <c r="AT1279" s="37"/>
      <c r="AU1279" s="9"/>
      <c r="AV1279" s="8"/>
      <c r="AW1279" s="8"/>
      <c r="AX1279" s="8"/>
      <c r="AY1279" s="8"/>
      <c r="AZ1279" s="8"/>
      <c r="BA1279" s="8"/>
      <c r="BB1279" s="8"/>
      <c r="BC1279" s="8"/>
    </row>
    <row r="1280" spans="1:55" x14ac:dyDescent="0.25">
      <c r="A1280" s="46">
        <v>80</v>
      </c>
      <c r="B1280" s="48" t="b">
        <v>1</v>
      </c>
      <c r="U1280" s="37"/>
      <c r="V1280" s="37"/>
      <c r="W1280" s="9"/>
      <c r="X1280" s="8"/>
      <c r="Y1280" s="8"/>
      <c r="Z1280" s="8"/>
      <c r="AA1280" s="8"/>
      <c r="AB1280" s="8"/>
      <c r="AC1280" s="8"/>
      <c r="AD1280" s="8"/>
      <c r="AE1280" s="8"/>
      <c r="AG1280" s="37"/>
      <c r="AH1280" s="37"/>
      <c r="AI1280" s="9"/>
      <c r="AJ1280" s="8"/>
      <c r="AK1280" s="8"/>
      <c r="AL1280" s="8"/>
      <c r="AM1280" s="8"/>
      <c r="AN1280" s="8"/>
      <c r="AO1280" s="8"/>
      <c r="AP1280" s="8"/>
      <c r="AQ1280" s="8"/>
      <c r="AS1280" s="37"/>
      <c r="AT1280" s="37"/>
      <c r="AU1280" s="9"/>
      <c r="AV1280" s="8"/>
      <c r="AW1280" s="8"/>
      <c r="AX1280" s="8"/>
      <c r="AY1280" s="8"/>
      <c r="AZ1280" s="8"/>
      <c r="BA1280" s="8"/>
      <c r="BB1280" s="8"/>
      <c r="BC1280" s="8"/>
    </row>
    <row r="1281" spans="1:55" x14ac:dyDescent="0.25">
      <c r="A1281" s="46">
        <v>81</v>
      </c>
      <c r="B1281" s="48" t="b">
        <v>1</v>
      </c>
      <c r="U1281" s="37"/>
      <c r="V1281" s="37"/>
      <c r="W1281" s="9"/>
      <c r="X1281" s="8"/>
      <c r="Y1281" s="8"/>
      <c r="Z1281" s="8"/>
      <c r="AA1281" s="8"/>
      <c r="AB1281" s="8"/>
      <c r="AC1281" s="8"/>
      <c r="AD1281" s="8"/>
      <c r="AE1281" s="8"/>
      <c r="AG1281" s="37"/>
      <c r="AH1281" s="37"/>
      <c r="AI1281" s="9"/>
      <c r="AJ1281" s="8"/>
      <c r="AK1281" s="8"/>
      <c r="AL1281" s="8"/>
      <c r="AM1281" s="8"/>
      <c r="AN1281" s="8"/>
      <c r="AO1281" s="8"/>
      <c r="AP1281" s="8"/>
      <c r="AQ1281" s="8"/>
      <c r="AS1281" s="37"/>
      <c r="AT1281" s="37"/>
      <c r="AU1281" s="9"/>
      <c r="AV1281" s="8"/>
      <c r="AW1281" s="8"/>
      <c r="AX1281" s="8"/>
      <c r="AY1281" s="8"/>
      <c r="AZ1281" s="8"/>
      <c r="BA1281" s="8"/>
      <c r="BB1281" s="8"/>
      <c r="BC1281" s="8"/>
    </row>
    <row r="1282" spans="1:55" x14ac:dyDescent="0.25">
      <c r="A1282" s="46">
        <v>79.7</v>
      </c>
      <c r="B1282" s="48" t="b">
        <v>1</v>
      </c>
      <c r="U1282" s="37"/>
      <c r="V1282" s="37"/>
      <c r="W1282" s="9"/>
      <c r="X1282" s="8"/>
      <c r="Y1282" s="8"/>
      <c r="Z1282" s="8"/>
      <c r="AA1282" s="8"/>
      <c r="AB1282" s="8"/>
      <c r="AC1282" s="8"/>
      <c r="AD1282" s="8"/>
      <c r="AE1282" s="8"/>
      <c r="AG1282" s="37"/>
      <c r="AH1282" s="37"/>
      <c r="AI1282" s="9"/>
      <c r="AJ1282" s="8"/>
      <c r="AK1282" s="8"/>
      <c r="AL1282" s="8"/>
      <c r="AM1282" s="8"/>
      <c r="AN1282" s="8"/>
      <c r="AO1282" s="8"/>
      <c r="AP1282" s="8"/>
      <c r="AQ1282" s="8"/>
      <c r="AS1282" s="37"/>
      <c r="AT1282" s="37"/>
      <c r="AU1282" s="9"/>
      <c r="AV1282" s="8"/>
      <c r="AW1282" s="8"/>
      <c r="AX1282" s="8"/>
      <c r="AY1282" s="8"/>
      <c r="AZ1282" s="8"/>
      <c r="BA1282" s="8"/>
      <c r="BB1282" s="8"/>
      <c r="BC1282" s="8"/>
    </row>
    <row r="1283" spans="1:55" x14ac:dyDescent="0.25">
      <c r="A1283" s="46">
        <v>79.3</v>
      </c>
      <c r="B1283" s="48" t="b">
        <v>1</v>
      </c>
      <c r="U1283" s="37"/>
      <c r="V1283" s="37"/>
      <c r="W1283" s="9"/>
      <c r="X1283" s="8"/>
      <c r="Y1283" s="8"/>
      <c r="Z1283" s="8"/>
      <c r="AA1283" s="8"/>
      <c r="AB1283" s="8"/>
      <c r="AC1283" s="8"/>
      <c r="AD1283" s="8"/>
      <c r="AE1283" s="8"/>
      <c r="AG1283" s="37"/>
      <c r="AH1283" s="37"/>
      <c r="AI1283" s="9"/>
      <c r="AJ1283" s="8"/>
      <c r="AK1283" s="8"/>
      <c r="AL1283" s="8"/>
      <c r="AM1283" s="8"/>
      <c r="AN1283" s="8"/>
      <c r="AO1283" s="8"/>
      <c r="AP1283" s="8"/>
      <c r="AQ1283" s="8"/>
      <c r="AS1283" s="37"/>
      <c r="AT1283" s="37"/>
      <c r="AU1283" s="9"/>
      <c r="AV1283" s="8"/>
      <c r="AW1283" s="8"/>
      <c r="AX1283" s="8"/>
      <c r="AY1283" s="8"/>
      <c r="AZ1283" s="8"/>
      <c r="BA1283" s="8"/>
      <c r="BB1283" s="8"/>
      <c r="BC1283" s="8"/>
    </row>
    <row r="1284" spans="1:55" x14ac:dyDescent="0.25">
      <c r="A1284" s="46">
        <v>79.3</v>
      </c>
      <c r="B1284" s="48" t="b">
        <v>1</v>
      </c>
      <c r="U1284" s="37"/>
      <c r="V1284" s="37"/>
      <c r="W1284" s="9"/>
      <c r="X1284" s="8"/>
      <c r="Y1284" s="8"/>
      <c r="Z1284" s="8"/>
      <c r="AA1284" s="8"/>
      <c r="AB1284" s="8"/>
      <c r="AC1284" s="8"/>
      <c r="AD1284" s="8"/>
      <c r="AE1284" s="8"/>
      <c r="AG1284" s="37"/>
      <c r="AH1284" s="37"/>
      <c r="AI1284" s="9"/>
      <c r="AJ1284" s="8"/>
      <c r="AK1284" s="8"/>
      <c r="AL1284" s="8"/>
      <c r="AM1284" s="8"/>
      <c r="AN1284" s="8"/>
      <c r="AO1284" s="8"/>
      <c r="AP1284" s="8"/>
      <c r="AQ1284" s="8"/>
      <c r="AS1284" s="37"/>
      <c r="AT1284" s="37"/>
      <c r="AU1284" s="9"/>
      <c r="AV1284" s="8"/>
      <c r="AW1284" s="8"/>
      <c r="AX1284" s="8"/>
      <c r="AY1284" s="8"/>
      <c r="AZ1284" s="8"/>
      <c r="BA1284" s="8"/>
      <c r="BB1284" s="8"/>
      <c r="BC1284" s="8"/>
    </row>
    <row r="1285" spans="1:55" x14ac:dyDescent="0.25">
      <c r="A1285" s="46">
        <v>78.900000000000006</v>
      </c>
      <c r="B1285" s="48" t="b">
        <v>1</v>
      </c>
      <c r="U1285" s="37"/>
      <c r="V1285" s="37"/>
      <c r="W1285" s="9"/>
      <c r="X1285" s="8"/>
      <c r="Y1285" s="8"/>
      <c r="Z1285" s="8"/>
      <c r="AA1285" s="8"/>
      <c r="AB1285" s="8"/>
      <c r="AC1285" s="8"/>
      <c r="AD1285" s="8"/>
      <c r="AE1285" s="8"/>
      <c r="AG1285" s="37"/>
      <c r="AH1285" s="37"/>
      <c r="AI1285" s="9"/>
      <c r="AJ1285" s="8"/>
      <c r="AK1285" s="8"/>
      <c r="AL1285" s="8"/>
      <c r="AM1285" s="8"/>
      <c r="AN1285" s="8"/>
      <c r="AO1285" s="8"/>
      <c r="AP1285" s="8"/>
      <c r="AQ1285" s="8"/>
      <c r="AS1285" s="37"/>
      <c r="AT1285" s="37"/>
      <c r="AU1285" s="9"/>
      <c r="AV1285" s="8"/>
      <c r="AW1285" s="8"/>
      <c r="AX1285" s="8"/>
      <c r="AY1285" s="8"/>
      <c r="AZ1285" s="8"/>
      <c r="BA1285" s="8"/>
      <c r="BB1285" s="8"/>
      <c r="BC1285" s="8"/>
    </row>
    <row r="1286" spans="1:55" x14ac:dyDescent="0.25">
      <c r="A1286" s="46">
        <v>82.7</v>
      </c>
      <c r="B1286" s="48" t="b">
        <v>1</v>
      </c>
      <c r="U1286" s="37"/>
      <c r="V1286" s="37"/>
      <c r="W1286" s="9"/>
      <c r="X1286" s="8"/>
      <c r="Y1286" s="8"/>
      <c r="Z1286" s="8"/>
      <c r="AA1286" s="8"/>
      <c r="AB1286" s="8"/>
      <c r="AC1286" s="8"/>
      <c r="AD1286" s="8"/>
      <c r="AE1286" s="8"/>
      <c r="AG1286" s="37"/>
      <c r="AH1286" s="37"/>
      <c r="AI1286" s="9"/>
      <c r="AJ1286" s="8"/>
      <c r="AK1286" s="8"/>
      <c r="AL1286" s="8"/>
      <c r="AM1286" s="8"/>
      <c r="AN1286" s="8"/>
      <c r="AO1286" s="8"/>
      <c r="AP1286" s="8"/>
      <c r="AQ1286" s="8"/>
      <c r="AS1286" s="37"/>
      <c r="AT1286" s="37"/>
      <c r="AU1286" s="9"/>
      <c r="AV1286" s="8"/>
      <c r="AW1286" s="8"/>
      <c r="AX1286" s="8"/>
      <c r="AY1286" s="8"/>
      <c r="AZ1286" s="8"/>
      <c r="BA1286" s="8"/>
      <c r="BB1286" s="8"/>
      <c r="BC1286" s="8"/>
    </row>
    <row r="1287" spans="1:55" x14ac:dyDescent="0.25">
      <c r="A1287" s="46">
        <v>82.5</v>
      </c>
      <c r="B1287" s="48" t="b">
        <v>1</v>
      </c>
      <c r="U1287" s="37"/>
      <c r="V1287" s="37"/>
      <c r="W1287" s="9"/>
      <c r="X1287" s="8"/>
      <c r="Y1287" s="8"/>
      <c r="Z1287" s="8"/>
      <c r="AA1287" s="8"/>
      <c r="AB1287" s="8"/>
      <c r="AC1287" s="8"/>
      <c r="AD1287" s="8"/>
      <c r="AE1287" s="8"/>
      <c r="AG1287" s="37"/>
      <c r="AH1287" s="37"/>
      <c r="AI1287" s="9"/>
      <c r="AJ1287" s="8"/>
      <c r="AK1287" s="8"/>
      <c r="AL1287" s="8"/>
      <c r="AM1287" s="8"/>
      <c r="AN1287" s="8"/>
      <c r="AO1287" s="8"/>
      <c r="AP1287" s="8"/>
      <c r="AQ1287" s="8"/>
      <c r="AS1287" s="37"/>
      <c r="AT1287" s="37"/>
      <c r="AU1287" s="9"/>
      <c r="AV1287" s="8"/>
      <c r="AW1287" s="8"/>
      <c r="AX1287" s="8"/>
      <c r="AY1287" s="8"/>
      <c r="AZ1287" s="8"/>
      <c r="BA1287" s="8"/>
      <c r="BB1287" s="8"/>
      <c r="BC1287" s="8"/>
    </row>
    <row r="1288" spans="1:55" x14ac:dyDescent="0.25">
      <c r="A1288" s="46">
        <v>82.3</v>
      </c>
      <c r="B1288" s="48" t="b">
        <v>1</v>
      </c>
      <c r="U1288" s="37"/>
      <c r="V1288" s="37"/>
      <c r="W1288" s="9"/>
      <c r="X1288" s="8"/>
      <c r="Y1288" s="8"/>
      <c r="Z1288" s="8"/>
      <c r="AA1288" s="8"/>
      <c r="AB1288" s="8"/>
      <c r="AC1288" s="8"/>
      <c r="AD1288" s="8"/>
      <c r="AE1288" s="8"/>
      <c r="AG1288" s="37"/>
      <c r="AH1288" s="37"/>
      <c r="AI1288" s="9"/>
      <c r="AJ1288" s="8"/>
      <c r="AK1288" s="8"/>
      <c r="AL1288" s="8"/>
      <c r="AM1288" s="8"/>
      <c r="AN1288" s="8"/>
      <c r="AO1288" s="8"/>
      <c r="AP1288" s="8"/>
      <c r="AQ1288" s="8"/>
      <c r="AS1288" s="37"/>
      <c r="AT1288" s="37"/>
      <c r="AU1288" s="9"/>
      <c r="AV1288" s="8"/>
      <c r="AW1288" s="8"/>
      <c r="AX1288" s="8"/>
      <c r="AY1288" s="8"/>
      <c r="AZ1288" s="8"/>
      <c r="BA1288" s="8"/>
      <c r="BB1288" s="8"/>
      <c r="BC1288" s="8"/>
    </row>
    <row r="1289" spans="1:55" x14ac:dyDescent="0.25">
      <c r="A1289" s="46">
        <v>82</v>
      </c>
      <c r="B1289" s="48" t="b">
        <v>1</v>
      </c>
      <c r="U1289" s="37"/>
      <c r="V1289" s="37"/>
      <c r="W1289" s="9"/>
      <c r="X1289" s="8"/>
      <c r="Y1289" s="8"/>
      <c r="Z1289" s="8"/>
      <c r="AA1289" s="8"/>
      <c r="AB1289" s="8"/>
      <c r="AC1289" s="8"/>
      <c r="AD1289" s="8"/>
      <c r="AE1289" s="8"/>
      <c r="AG1289" s="37"/>
      <c r="AH1289" s="37"/>
      <c r="AI1289" s="9"/>
      <c r="AJ1289" s="8"/>
      <c r="AK1289" s="8"/>
      <c r="AL1289" s="8"/>
      <c r="AM1289" s="8"/>
      <c r="AN1289" s="8"/>
      <c r="AO1289" s="8"/>
      <c r="AP1289" s="8"/>
      <c r="AQ1289" s="8"/>
      <c r="AS1289" s="37"/>
      <c r="AT1289" s="37"/>
      <c r="AU1289" s="9"/>
      <c r="AV1289" s="8"/>
      <c r="AW1289" s="8"/>
      <c r="AX1289" s="8"/>
      <c r="AY1289" s="8"/>
      <c r="AZ1289" s="8"/>
      <c r="BA1289" s="8"/>
      <c r="BB1289" s="8"/>
      <c r="BC1289" s="8"/>
    </row>
    <row r="1290" spans="1:55" x14ac:dyDescent="0.25">
      <c r="A1290" s="46">
        <v>82</v>
      </c>
      <c r="B1290" s="48" t="b">
        <v>1</v>
      </c>
      <c r="U1290" s="37"/>
      <c r="V1290" s="37"/>
      <c r="W1290" s="9"/>
      <c r="X1290" s="8"/>
      <c r="Y1290" s="8"/>
      <c r="Z1290" s="8"/>
      <c r="AA1290" s="8"/>
      <c r="AB1290" s="8"/>
      <c r="AC1290" s="8"/>
      <c r="AD1290" s="8"/>
      <c r="AE1290" s="8"/>
      <c r="AG1290" s="37"/>
      <c r="AH1290" s="37"/>
      <c r="AI1290" s="9"/>
      <c r="AJ1290" s="8"/>
      <c r="AK1290" s="8"/>
      <c r="AL1290" s="8"/>
      <c r="AM1290" s="8"/>
      <c r="AN1290" s="8"/>
      <c r="AO1290" s="8"/>
      <c r="AP1290" s="8"/>
      <c r="AQ1290" s="8"/>
      <c r="AS1290" s="37"/>
      <c r="AT1290" s="37"/>
      <c r="AU1290" s="9"/>
      <c r="AV1290" s="8"/>
      <c r="AW1290" s="8"/>
      <c r="AX1290" s="8"/>
      <c r="AY1290" s="8"/>
      <c r="AZ1290" s="8"/>
      <c r="BA1290" s="8"/>
      <c r="BB1290" s="8"/>
      <c r="BC1290" s="8"/>
    </row>
    <row r="1291" spans="1:55" x14ac:dyDescent="0.25">
      <c r="A1291" s="46">
        <v>81.8</v>
      </c>
      <c r="B1291" s="48" t="b">
        <v>1</v>
      </c>
      <c r="U1291" s="37"/>
      <c r="V1291" s="37"/>
      <c r="W1291" s="9"/>
      <c r="X1291" s="8"/>
      <c r="Y1291" s="8"/>
      <c r="Z1291" s="8"/>
      <c r="AA1291" s="8"/>
      <c r="AB1291" s="8"/>
      <c r="AC1291" s="8"/>
      <c r="AD1291" s="8"/>
      <c r="AE1291" s="8"/>
      <c r="AG1291" s="37"/>
      <c r="AH1291" s="37"/>
      <c r="AI1291" s="9"/>
      <c r="AJ1291" s="8"/>
      <c r="AK1291" s="8"/>
      <c r="AL1291" s="8"/>
      <c r="AM1291" s="8"/>
      <c r="AN1291" s="8"/>
      <c r="AO1291" s="8"/>
      <c r="AP1291" s="8"/>
      <c r="AQ1291" s="8"/>
      <c r="AS1291" s="37"/>
      <c r="AT1291" s="37"/>
      <c r="AU1291" s="9"/>
      <c r="AV1291" s="8"/>
      <c r="AW1291" s="8"/>
      <c r="AX1291" s="8"/>
      <c r="AY1291" s="8"/>
      <c r="AZ1291" s="8"/>
      <c r="BA1291" s="8"/>
      <c r="BB1291" s="8"/>
      <c r="BC1291" s="8"/>
    </row>
    <row r="1292" spans="1:55" x14ac:dyDescent="0.25">
      <c r="A1292" s="46">
        <v>81.599999999999994</v>
      </c>
      <c r="B1292" s="48" t="b">
        <v>1</v>
      </c>
      <c r="U1292" s="37"/>
      <c r="V1292" s="37"/>
      <c r="W1292" s="9"/>
      <c r="X1292" s="8"/>
      <c r="Y1292" s="8"/>
      <c r="Z1292" s="8"/>
      <c r="AA1292" s="8"/>
      <c r="AB1292" s="8"/>
      <c r="AC1292" s="8"/>
      <c r="AD1292" s="8"/>
      <c r="AE1292" s="8"/>
      <c r="AG1292" s="37"/>
      <c r="AH1292" s="37"/>
      <c r="AI1292" s="9"/>
      <c r="AJ1292" s="8"/>
      <c r="AK1292" s="8"/>
      <c r="AL1292" s="8"/>
      <c r="AM1292" s="8"/>
      <c r="AN1292" s="8"/>
      <c r="AO1292" s="8"/>
      <c r="AP1292" s="8"/>
      <c r="AQ1292" s="8"/>
      <c r="AS1292" s="37"/>
      <c r="AT1292" s="37"/>
      <c r="AU1292" s="9"/>
      <c r="AV1292" s="8"/>
      <c r="AW1292" s="8"/>
      <c r="AX1292" s="8"/>
      <c r="AY1292" s="8"/>
      <c r="AZ1292" s="8"/>
      <c r="BA1292" s="8"/>
      <c r="BB1292" s="8"/>
      <c r="BC1292" s="8"/>
    </row>
    <row r="1293" spans="1:55" x14ac:dyDescent="0.25">
      <c r="A1293" s="46">
        <v>81.5</v>
      </c>
      <c r="B1293" s="48" t="b">
        <v>1</v>
      </c>
      <c r="U1293" s="37"/>
      <c r="V1293" s="37"/>
      <c r="W1293" s="9"/>
      <c r="X1293" s="8"/>
      <c r="Y1293" s="8"/>
      <c r="Z1293" s="8"/>
      <c r="AA1293" s="8"/>
      <c r="AB1293" s="8"/>
      <c r="AC1293" s="8"/>
      <c r="AD1293" s="8"/>
      <c r="AE1293" s="8"/>
      <c r="AG1293" s="37"/>
      <c r="AH1293" s="37"/>
      <c r="AI1293" s="9"/>
      <c r="AJ1293" s="8"/>
      <c r="AK1293" s="8"/>
      <c r="AL1293" s="8"/>
      <c r="AM1293" s="8"/>
      <c r="AN1293" s="8"/>
      <c r="AO1293" s="8"/>
      <c r="AP1293" s="8"/>
      <c r="AQ1293" s="8"/>
      <c r="AS1293" s="37"/>
      <c r="AT1293" s="37"/>
      <c r="AU1293" s="9"/>
      <c r="AV1293" s="8"/>
      <c r="AW1293" s="8"/>
      <c r="AX1293" s="8"/>
      <c r="AY1293" s="8"/>
      <c r="AZ1293" s="8"/>
      <c r="BA1293" s="8"/>
      <c r="BB1293" s="8"/>
      <c r="BC1293" s="8"/>
    </row>
    <row r="1294" spans="1:55" x14ac:dyDescent="0.25">
      <c r="A1294" s="46">
        <v>81.3</v>
      </c>
      <c r="B1294" s="48" t="b">
        <v>1</v>
      </c>
      <c r="U1294" s="37"/>
      <c r="V1294" s="37"/>
      <c r="W1294" s="9"/>
      <c r="X1294" s="8"/>
      <c r="Y1294" s="8"/>
      <c r="Z1294" s="8"/>
      <c r="AA1294" s="8"/>
      <c r="AB1294" s="8"/>
      <c r="AC1294" s="8"/>
      <c r="AD1294" s="8"/>
      <c r="AE1294" s="8"/>
      <c r="AG1294" s="37"/>
      <c r="AH1294" s="37"/>
      <c r="AI1294" s="9"/>
      <c r="AJ1294" s="8"/>
      <c r="AK1294" s="8"/>
      <c r="AL1294" s="8"/>
      <c r="AM1294" s="8"/>
      <c r="AN1294" s="8"/>
      <c r="AO1294" s="8"/>
      <c r="AP1294" s="8"/>
      <c r="AQ1294" s="8"/>
      <c r="AS1294" s="37"/>
      <c r="AT1294" s="37"/>
      <c r="AU1294" s="9"/>
      <c r="AV1294" s="8"/>
      <c r="AW1294" s="8"/>
      <c r="AX1294" s="8"/>
      <c r="AY1294" s="8"/>
      <c r="AZ1294" s="8"/>
      <c r="BA1294" s="8"/>
      <c r="BB1294" s="8"/>
      <c r="BC1294" s="8"/>
    </row>
    <row r="1295" spans="1:55" x14ac:dyDescent="0.25">
      <c r="A1295" s="46">
        <v>81.2</v>
      </c>
      <c r="B1295" s="48" t="b">
        <v>1</v>
      </c>
      <c r="U1295" s="37"/>
      <c r="V1295" s="37"/>
      <c r="W1295" s="9"/>
      <c r="X1295" s="8"/>
      <c r="Y1295" s="8"/>
      <c r="Z1295" s="8"/>
      <c r="AA1295" s="8"/>
      <c r="AB1295" s="8"/>
      <c r="AC1295" s="8"/>
      <c r="AD1295" s="8"/>
      <c r="AE1295" s="8"/>
      <c r="AG1295" s="37"/>
      <c r="AH1295" s="37"/>
      <c r="AI1295" s="9"/>
      <c r="AJ1295" s="8"/>
      <c r="AK1295" s="8"/>
      <c r="AL1295" s="8"/>
      <c r="AM1295" s="8"/>
      <c r="AN1295" s="8"/>
      <c r="AO1295" s="8"/>
      <c r="AP1295" s="8"/>
      <c r="AQ1295" s="8"/>
      <c r="AS1295" s="37"/>
      <c r="AT1295" s="37"/>
      <c r="AU1295" s="9"/>
      <c r="AV1295" s="8"/>
      <c r="AW1295" s="8"/>
      <c r="AX1295" s="8"/>
      <c r="AY1295" s="8"/>
      <c r="AZ1295" s="8"/>
      <c r="BA1295" s="8"/>
      <c r="BB1295" s="8"/>
      <c r="BC1295" s="8"/>
    </row>
    <row r="1296" spans="1:55" x14ac:dyDescent="0.25">
      <c r="A1296" s="46">
        <v>88</v>
      </c>
      <c r="B1296" s="48" t="b">
        <v>1</v>
      </c>
      <c r="U1296" s="37"/>
      <c r="V1296" s="37"/>
      <c r="W1296" s="9"/>
      <c r="X1296" s="8"/>
      <c r="Y1296" s="8"/>
      <c r="Z1296" s="8"/>
      <c r="AA1296" s="8"/>
      <c r="AB1296" s="8"/>
      <c r="AC1296" s="8"/>
      <c r="AD1296" s="8"/>
      <c r="AE1296" s="8"/>
      <c r="AG1296" s="37"/>
      <c r="AH1296" s="37"/>
      <c r="AI1296" s="9"/>
      <c r="AJ1296" s="8"/>
      <c r="AK1296" s="8"/>
      <c r="AL1296" s="8"/>
      <c r="AM1296" s="8"/>
      <c r="AN1296" s="8"/>
      <c r="AO1296" s="8"/>
      <c r="AP1296" s="8"/>
      <c r="AQ1296" s="8"/>
      <c r="AS1296" s="37"/>
      <c r="AT1296" s="37"/>
      <c r="AU1296" s="9"/>
      <c r="AV1296" s="8"/>
      <c r="AW1296" s="8"/>
      <c r="AX1296" s="8"/>
      <c r="AY1296" s="8"/>
      <c r="AZ1296" s="8"/>
      <c r="BA1296" s="8"/>
      <c r="BB1296" s="8"/>
      <c r="BC1296" s="8"/>
    </row>
    <row r="1297" spans="1:55" x14ac:dyDescent="0.25">
      <c r="A1297" s="46">
        <v>89</v>
      </c>
      <c r="B1297" s="48" t="b">
        <v>1</v>
      </c>
      <c r="U1297" s="37"/>
      <c r="V1297" s="37"/>
      <c r="W1297" s="9"/>
      <c r="X1297" s="8"/>
      <c r="Y1297" s="8"/>
      <c r="Z1297" s="8"/>
      <c r="AA1297" s="8"/>
      <c r="AB1297" s="8"/>
      <c r="AC1297" s="8"/>
      <c r="AD1297" s="8"/>
      <c r="AE1297" s="8"/>
      <c r="AG1297" s="37"/>
      <c r="AH1297" s="37"/>
      <c r="AI1297" s="9"/>
      <c r="AJ1297" s="8"/>
      <c r="AK1297" s="8"/>
      <c r="AL1297" s="8"/>
      <c r="AM1297" s="8"/>
      <c r="AN1297" s="8"/>
      <c r="AO1297" s="8"/>
      <c r="AP1297" s="8"/>
      <c r="AQ1297" s="8"/>
      <c r="AS1297" s="37"/>
      <c r="AT1297" s="37"/>
      <c r="AU1297" s="9"/>
      <c r="AV1297" s="8"/>
      <c r="AW1297" s="8"/>
      <c r="AX1297" s="8"/>
      <c r="AY1297" s="8"/>
      <c r="AZ1297" s="8"/>
      <c r="BA1297" s="8"/>
      <c r="BB1297" s="8"/>
      <c r="BC1297" s="8"/>
    </row>
    <row r="1298" spans="1:55" x14ac:dyDescent="0.25">
      <c r="A1298" s="46">
        <v>79.900000000000006</v>
      </c>
      <c r="B1298" s="48" t="b">
        <v>1</v>
      </c>
      <c r="U1298" s="37"/>
      <c r="V1298" s="37"/>
      <c r="W1298" s="9"/>
      <c r="X1298" s="8"/>
      <c r="Y1298" s="8"/>
      <c r="Z1298" s="8"/>
      <c r="AA1298" s="8"/>
      <c r="AB1298" s="8"/>
      <c r="AC1298" s="8"/>
      <c r="AD1298" s="8"/>
      <c r="AE1298" s="8"/>
      <c r="AG1298" s="37"/>
      <c r="AH1298" s="37"/>
      <c r="AI1298" s="9"/>
      <c r="AJ1298" s="8"/>
      <c r="AK1298" s="8"/>
      <c r="AL1298" s="8"/>
      <c r="AM1298" s="8"/>
      <c r="AN1298" s="8"/>
      <c r="AO1298" s="8"/>
      <c r="AP1298" s="8"/>
      <c r="AQ1298" s="8"/>
      <c r="AS1298" s="37"/>
      <c r="AT1298" s="37"/>
      <c r="AU1298" s="9"/>
      <c r="AV1298" s="8"/>
      <c r="AW1298" s="8"/>
      <c r="AX1298" s="8"/>
      <c r="AY1298" s="8"/>
      <c r="AZ1298" s="8"/>
      <c r="BA1298" s="8"/>
      <c r="BB1298" s="8"/>
      <c r="BC1298" s="8"/>
    </row>
    <row r="1299" spans="1:55" x14ac:dyDescent="0.25">
      <c r="A1299" s="46">
        <v>80</v>
      </c>
      <c r="B1299" s="48" t="b">
        <v>1</v>
      </c>
      <c r="U1299" s="37"/>
      <c r="V1299" s="37"/>
      <c r="W1299" s="9"/>
      <c r="X1299" s="8"/>
      <c r="Y1299" s="8"/>
      <c r="Z1299" s="8"/>
      <c r="AA1299" s="8"/>
      <c r="AB1299" s="8"/>
      <c r="AC1299" s="8"/>
      <c r="AD1299" s="8"/>
      <c r="AE1299" s="8"/>
      <c r="AG1299" s="37"/>
      <c r="AH1299" s="37"/>
      <c r="AI1299" s="9"/>
      <c r="AJ1299" s="8"/>
      <c r="AK1299" s="8"/>
      <c r="AL1299" s="8"/>
      <c r="AM1299" s="8"/>
      <c r="AN1299" s="8"/>
      <c r="AO1299" s="8"/>
      <c r="AP1299" s="8"/>
      <c r="AQ1299" s="8"/>
      <c r="AS1299" s="37"/>
      <c r="AT1299" s="37"/>
      <c r="AU1299" s="9"/>
      <c r="AV1299" s="8"/>
      <c r="AW1299" s="8"/>
      <c r="AX1299" s="8"/>
      <c r="AY1299" s="8"/>
      <c r="AZ1299" s="8"/>
      <c r="BA1299" s="8"/>
      <c r="BB1299" s="8"/>
      <c r="BC1299" s="8"/>
    </row>
    <row r="1300" spans="1:55" x14ac:dyDescent="0.25">
      <c r="A1300" s="46">
        <v>79.8</v>
      </c>
      <c r="B1300" s="48" t="b">
        <v>1</v>
      </c>
      <c r="U1300" s="37"/>
      <c r="V1300" s="37"/>
      <c r="W1300" s="9"/>
      <c r="X1300" s="8"/>
      <c r="Y1300" s="8"/>
      <c r="Z1300" s="8"/>
      <c r="AA1300" s="8"/>
      <c r="AB1300" s="8"/>
      <c r="AC1300" s="8"/>
      <c r="AD1300" s="8"/>
      <c r="AE1300" s="8"/>
      <c r="AG1300" s="37"/>
      <c r="AH1300" s="37"/>
      <c r="AI1300" s="9"/>
      <c r="AJ1300" s="8"/>
      <c r="AK1300" s="8"/>
      <c r="AL1300" s="8"/>
      <c r="AM1300" s="8"/>
      <c r="AN1300" s="8"/>
      <c r="AO1300" s="8"/>
      <c r="AP1300" s="8"/>
      <c r="AQ1300" s="8"/>
      <c r="AS1300" s="37"/>
      <c r="AT1300" s="37"/>
      <c r="AU1300" s="9"/>
      <c r="AV1300" s="8"/>
      <c r="AW1300" s="8"/>
      <c r="AX1300" s="8"/>
      <c r="AY1300" s="8"/>
      <c r="AZ1300" s="8"/>
      <c r="BA1300" s="8"/>
      <c r="BB1300" s="8"/>
      <c r="BC1300" s="8"/>
    </row>
    <row r="1301" spans="1:55" x14ac:dyDescent="0.25">
      <c r="A1301" s="46">
        <v>79.400000000000006</v>
      </c>
      <c r="B1301" s="48" t="b">
        <v>1</v>
      </c>
      <c r="U1301" s="37"/>
      <c r="V1301" s="37"/>
      <c r="W1301" s="9"/>
      <c r="X1301" s="8"/>
      <c r="Y1301" s="8"/>
      <c r="Z1301" s="8"/>
      <c r="AA1301" s="8"/>
      <c r="AB1301" s="8"/>
      <c r="AC1301" s="8"/>
      <c r="AD1301" s="8"/>
      <c r="AE1301" s="8"/>
      <c r="AG1301" s="37"/>
      <c r="AH1301" s="37"/>
      <c r="AI1301" s="9"/>
      <c r="AJ1301" s="8"/>
      <c r="AK1301" s="8"/>
      <c r="AL1301" s="8"/>
      <c r="AM1301" s="8"/>
      <c r="AN1301" s="8"/>
      <c r="AO1301" s="8"/>
      <c r="AP1301" s="8"/>
      <c r="AQ1301" s="8"/>
      <c r="AS1301" s="37"/>
      <c r="AT1301" s="37"/>
      <c r="AU1301" s="9"/>
      <c r="AV1301" s="8"/>
      <c r="AW1301" s="8"/>
      <c r="AX1301" s="8"/>
      <c r="AY1301" s="8"/>
      <c r="AZ1301" s="8"/>
      <c r="BA1301" s="8"/>
      <c r="BB1301" s="8"/>
      <c r="BC1301" s="8"/>
    </row>
    <row r="1302" spans="1:55" x14ac:dyDescent="0.25">
      <c r="A1302" s="46">
        <v>76.2</v>
      </c>
      <c r="B1302" s="48" t="b">
        <v>1</v>
      </c>
      <c r="U1302" s="37"/>
      <c r="V1302" s="37"/>
      <c r="W1302" s="9"/>
      <c r="X1302" s="8"/>
      <c r="Y1302" s="8"/>
      <c r="Z1302" s="8"/>
      <c r="AA1302" s="8"/>
      <c r="AB1302" s="8"/>
      <c r="AC1302" s="8"/>
      <c r="AD1302" s="8"/>
      <c r="AE1302" s="8"/>
      <c r="AG1302" s="37"/>
      <c r="AH1302" s="37"/>
      <c r="AI1302" s="9"/>
      <c r="AJ1302" s="8"/>
      <c r="AK1302" s="8"/>
      <c r="AL1302" s="8"/>
      <c r="AM1302" s="8"/>
      <c r="AN1302" s="8"/>
      <c r="AO1302" s="8"/>
      <c r="AP1302" s="8"/>
      <c r="AQ1302" s="8"/>
      <c r="AS1302" s="37"/>
      <c r="AT1302" s="37"/>
      <c r="AU1302" s="9"/>
      <c r="AV1302" s="8"/>
      <c r="AW1302" s="8"/>
      <c r="AX1302" s="8"/>
      <c r="AY1302" s="8"/>
      <c r="AZ1302" s="8"/>
      <c r="BA1302" s="8"/>
      <c r="BB1302" s="8"/>
      <c r="BC1302" s="8"/>
    </row>
    <row r="1303" spans="1:55" x14ac:dyDescent="0.25">
      <c r="A1303" s="46">
        <v>75.8</v>
      </c>
      <c r="B1303" s="48" t="b">
        <v>1</v>
      </c>
      <c r="U1303" s="37"/>
      <c r="V1303" s="37"/>
      <c r="W1303" s="9"/>
      <c r="X1303" s="8"/>
      <c r="Y1303" s="8"/>
      <c r="Z1303" s="8"/>
      <c r="AA1303" s="8"/>
      <c r="AB1303" s="8"/>
      <c r="AC1303" s="8"/>
      <c r="AD1303" s="8"/>
      <c r="AE1303" s="8"/>
      <c r="AG1303" s="37"/>
      <c r="AH1303" s="37"/>
      <c r="AI1303" s="9"/>
      <c r="AJ1303" s="8"/>
      <c r="AK1303" s="8"/>
      <c r="AL1303" s="8"/>
      <c r="AM1303" s="8"/>
      <c r="AN1303" s="8"/>
      <c r="AO1303" s="8"/>
      <c r="AP1303" s="8"/>
      <c r="AQ1303" s="8"/>
      <c r="AS1303" s="37"/>
      <c r="AT1303" s="37"/>
      <c r="AU1303" s="9"/>
      <c r="AV1303" s="8"/>
      <c r="AW1303" s="8"/>
      <c r="AX1303" s="8"/>
      <c r="AY1303" s="8"/>
      <c r="AZ1303" s="8"/>
      <c r="BA1303" s="8"/>
      <c r="BB1303" s="8"/>
      <c r="BC1303" s="8"/>
    </row>
    <row r="1304" spans="1:55" x14ac:dyDescent="0.25">
      <c r="A1304" s="46">
        <v>75.599999999999994</v>
      </c>
      <c r="B1304" s="48" t="b">
        <v>1</v>
      </c>
      <c r="U1304" s="37"/>
      <c r="V1304" s="37"/>
      <c r="W1304" s="9"/>
      <c r="X1304" s="8"/>
      <c r="Y1304" s="8"/>
      <c r="Z1304" s="8"/>
      <c r="AA1304" s="8"/>
      <c r="AB1304" s="8"/>
      <c r="AC1304" s="8"/>
      <c r="AD1304" s="8"/>
      <c r="AE1304" s="8"/>
      <c r="AG1304" s="37"/>
      <c r="AH1304" s="37"/>
      <c r="AI1304" s="9"/>
      <c r="AJ1304" s="8"/>
      <c r="AK1304" s="8"/>
      <c r="AL1304" s="8"/>
      <c r="AM1304" s="8"/>
      <c r="AN1304" s="8"/>
      <c r="AO1304" s="8"/>
      <c r="AP1304" s="8"/>
      <c r="AQ1304" s="8"/>
      <c r="AS1304" s="37"/>
      <c r="AT1304" s="37"/>
      <c r="AU1304" s="9"/>
      <c r="AV1304" s="8"/>
      <c r="AW1304" s="8"/>
      <c r="AX1304" s="8"/>
      <c r="AY1304" s="8"/>
      <c r="AZ1304" s="8"/>
      <c r="BA1304" s="8"/>
      <c r="BB1304" s="8"/>
      <c r="BC1304" s="8"/>
    </row>
    <row r="1305" spans="1:55" x14ac:dyDescent="0.25">
      <c r="A1305" s="46">
        <v>75.3</v>
      </c>
      <c r="B1305" s="48" t="b">
        <v>1</v>
      </c>
      <c r="U1305" s="37"/>
      <c r="V1305" s="37"/>
      <c r="W1305" s="9"/>
      <c r="X1305" s="8"/>
      <c r="Y1305" s="8"/>
      <c r="Z1305" s="8"/>
      <c r="AA1305" s="8"/>
      <c r="AB1305" s="8"/>
      <c r="AC1305" s="8"/>
      <c r="AD1305" s="8"/>
      <c r="AE1305" s="8"/>
      <c r="AG1305" s="37"/>
      <c r="AH1305" s="37"/>
      <c r="AI1305" s="9"/>
      <c r="AJ1305" s="8"/>
      <c r="AK1305" s="8"/>
      <c r="AL1305" s="8"/>
      <c r="AM1305" s="8"/>
      <c r="AN1305" s="8"/>
      <c r="AO1305" s="8"/>
      <c r="AP1305" s="8"/>
      <c r="AQ1305" s="8"/>
      <c r="AS1305" s="37"/>
      <c r="AT1305" s="37"/>
      <c r="AU1305" s="9"/>
      <c r="AV1305" s="8"/>
      <c r="AW1305" s="8"/>
      <c r="AX1305" s="8"/>
      <c r="AY1305" s="8"/>
      <c r="AZ1305" s="8"/>
      <c r="BA1305" s="8"/>
      <c r="BB1305" s="8"/>
      <c r="BC1305" s="8"/>
    </row>
    <row r="1306" spans="1:55" x14ac:dyDescent="0.25">
      <c r="A1306" s="46">
        <v>75.2</v>
      </c>
      <c r="B1306" s="48" t="b">
        <v>1</v>
      </c>
      <c r="U1306" s="37"/>
      <c r="V1306" s="37"/>
      <c r="W1306" s="9"/>
      <c r="X1306" s="8"/>
      <c r="Y1306" s="8"/>
      <c r="Z1306" s="8"/>
      <c r="AA1306" s="8"/>
      <c r="AB1306" s="8"/>
      <c r="AC1306" s="8"/>
      <c r="AD1306" s="8"/>
      <c r="AE1306" s="8"/>
      <c r="AG1306" s="37"/>
      <c r="AH1306" s="37"/>
      <c r="AI1306" s="9"/>
      <c r="AJ1306" s="8"/>
      <c r="AK1306" s="8"/>
      <c r="AL1306" s="8"/>
      <c r="AM1306" s="8"/>
      <c r="AN1306" s="8"/>
      <c r="AO1306" s="8"/>
      <c r="AP1306" s="8"/>
      <c r="AQ1306" s="8"/>
      <c r="AS1306" s="37"/>
      <c r="AT1306" s="37"/>
      <c r="AU1306" s="9"/>
      <c r="AV1306" s="8"/>
      <c r="AW1306" s="8"/>
      <c r="AX1306" s="8"/>
      <c r="AY1306" s="8"/>
      <c r="AZ1306" s="8"/>
      <c r="BA1306" s="8"/>
      <c r="BB1306" s="8"/>
      <c r="BC1306" s="8"/>
    </row>
    <row r="1307" spans="1:55" x14ac:dyDescent="0.25">
      <c r="A1307" s="46">
        <v>75</v>
      </c>
      <c r="B1307" s="48" t="b">
        <v>1</v>
      </c>
      <c r="U1307" s="37"/>
      <c r="V1307" s="37"/>
      <c r="W1307" s="9"/>
      <c r="X1307" s="8"/>
      <c r="Y1307" s="8"/>
      <c r="Z1307" s="8"/>
      <c r="AA1307" s="8"/>
      <c r="AB1307" s="8"/>
      <c r="AC1307" s="8"/>
      <c r="AD1307" s="8"/>
      <c r="AE1307" s="8"/>
      <c r="AG1307" s="37"/>
      <c r="AH1307" s="37"/>
      <c r="AI1307" s="9"/>
      <c r="AJ1307" s="8"/>
      <c r="AK1307" s="8"/>
      <c r="AL1307" s="8"/>
      <c r="AM1307" s="8"/>
      <c r="AN1307" s="8"/>
      <c r="AO1307" s="8"/>
      <c r="AP1307" s="8"/>
      <c r="AQ1307" s="8"/>
      <c r="AS1307" s="37"/>
      <c r="AT1307" s="37"/>
      <c r="AU1307" s="9"/>
      <c r="AV1307" s="8"/>
      <c r="AW1307" s="8"/>
      <c r="AX1307" s="8"/>
      <c r="AY1307" s="8"/>
      <c r="AZ1307" s="8"/>
      <c r="BA1307" s="8"/>
      <c r="BB1307" s="8"/>
      <c r="BC1307" s="8"/>
    </row>
    <row r="1308" spans="1:55" x14ac:dyDescent="0.25">
      <c r="A1308" s="46">
        <v>74.7</v>
      </c>
      <c r="B1308" s="48" t="b">
        <v>1</v>
      </c>
      <c r="U1308" s="37"/>
      <c r="V1308" s="37"/>
      <c r="W1308" s="9"/>
      <c r="X1308" s="8"/>
      <c r="Y1308" s="8"/>
      <c r="Z1308" s="8"/>
      <c r="AA1308" s="8"/>
      <c r="AB1308" s="8"/>
      <c r="AC1308" s="8"/>
      <c r="AD1308" s="8"/>
      <c r="AE1308" s="8"/>
      <c r="AG1308" s="37"/>
      <c r="AH1308" s="37"/>
      <c r="AI1308" s="9"/>
      <c r="AJ1308" s="8"/>
      <c r="AK1308" s="8"/>
      <c r="AL1308" s="8"/>
      <c r="AM1308" s="8"/>
      <c r="AN1308" s="8"/>
      <c r="AO1308" s="8"/>
      <c r="AP1308" s="8"/>
      <c r="AQ1308" s="8"/>
      <c r="AS1308" s="37"/>
      <c r="AT1308" s="37"/>
      <c r="AU1308" s="9"/>
      <c r="AV1308" s="8"/>
      <c r="AW1308" s="8"/>
      <c r="AX1308" s="8"/>
      <c r="AY1308" s="8"/>
      <c r="AZ1308" s="8"/>
      <c r="BA1308" s="8"/>
      <c r="BB1308" s="8"/>
      <c r="BC1308" s="8"/>
    </row>
    <row r="1309" spans="1:55" x14ac:dyDescent="0.25">
      <c r="A1309" s="46">
        <v>74.5</v>
      </c>
      <c r="B1309" s="48" t="b">
        <v>1</v>
      </c>
      <c r="U1309" s="37"/>
      <c r="V1309" s="37"/>
      <c r="W1309" s="9"/>
      <c r="X1309" s="8"/>
      <c r="Y1309" s="8"/>
      <c r="Z1309" s="8"/>
      <c r="AA1309" s="8"/>
      <c r="AB1309" s="8"/>
      <c r="AC1309" s="8"/>
      <c r="AD1309" s="8"/>
      <c r="AE1309" s="8"/>
      <c r="AG1309" s="37"/>
      <c r="AH1309" s="37"/>
      <c r="AI1309" s="9"/>
      <c r="AJ1309" s="8"/>
      <c r="AK1309" s="8"/>
      <c r="AL1309" s="8"/>
      <c r="AM1309" s="8"/>
      <c r="AN1309" s="8"/>
      <c r="AO1309" s="8"/>
      <c r="AP1309" s="8"/>
      <c r="AQ1309" s="8"/>
      <c r="AS1309" s="37"/>
      <c r="AT1309" s="37"/>
      <c r="AU1309" s="9"/>
      <c r="AV1309" s="8"/>
      <c r="AW1309" s="8"/>
      <c r="AX1309" s="8"/>
      <c r="AY1309" s="8"/>
      <c r="AZ1309" s="8"/>
      <c r="BA1309" s="8"/>
      <c r="BB1309" s="8"/>
      <c r="BC1309" s="8"/>
    </row>
    <row r="1310" spans="1:55" x14ac:dyDescent="0.25">
      <c r="A1310" s="46">
        <v>74.2</v>
      </c>
      <c r="B1310" s="48" t="b">
        <v>1</v>
      </c>
      <c r="U1310" s="37"/>
      <c r="V1310" s="37"/>
      <c r="W1310" s="9"/>
      <c r="X1310" s="8"/>
      <c r="Y1310" s="8"/>
      <c r="Z1310" s="8"/>
      <c r="AA1310" s="8"/>
      <c r="AB1310" s="8"/>
      <c r="AC1310" s="8"/>
      <c r="AD1310" s="8"/>
      <c r="AE1310" s="8"/>
      <c r="AG1310" s="37"/>
      <c r="AH1310" s="37"/>
      <c r="AI1310" s="9"/>
      <c r="AJ1310" s="8"/>
      <c r="AK1310" s="8"/>
      <c r="AL1310" s="8"/>
      <c r="AM1310" s="8"/>
      <c r="AN1310" s="8"/>
      <c r="AO1310" s="8"/>
      <c r="AP1310" s="8"/>
      <c r="AQ1310" s="8"/>
      <c r="AS1310" s="37"/>
      <c r="AT1310" s="37"/>
      <c r="AU1310" s="9"/>
      <c r="AV1310" s="8"/>
      <c r="AW1310" s="8"/>
      <c r="AX1310" s="8"/>
      <c r="AY1310" s="8"/>
      <c r="AZ1310" s="8"/>
      <c r="BA1310" s="8"/>
      <c r="BB1310" s="8"/>
      <c r="BC1310" s="8"/>
    </row>
    <row r="1311" spans="1:55" x14ac:dyDescent="0.25">
      <c r="A1311" s="46">
        <v>74</v>
      </c>
      <c r="B1311" s="48" t="b">
        <v>1</v>
      </c>
      <c r="U1311" s="37"/>
      <c r="V1311" s="37"/>
      <c r="W1311" s="9"/>
      <c r="X1311" s="8"/>
      <c r="Y1311" s="8"/>
      <c r="Z1311" s="8"/>
      <c r="AA1311" s="8"/>
      <c r="AB1311" s="8"/>
      <c r="AC1311" s="8"/>
      <c r="AD1311" s="8"/>
      <c r="AE1311" s="8"/>
      <c r="AG1311" s="37"/>
      <c r="AH1311" s="37"/>
      <c r="AI1311" s="9"/>
      <c r="AJ1311" s="8"/>
      <c r="AK1311" s="8"/>
      <c r="AL1311" s="8"/>
      <c r="AM1311" s="8"/>
      <c r="AN1311" s="8"/>
      <c r="AO1311" s="8"/>
      <c r="AP1311" s="8"/>
      <c r="AQ1311" s="8"/>
      <c r="AS1311" s="37"/>
      <c r="AT1311" s="37"/>
      <c r="AU1311" s="9"/>
      <c r="AV1311" s="8"/>
      <c r="AW1311" s="8"/>
      <c r="AX1311" s="8"/>
      <c r="AY1311" s="8"/>
      <c r="AZ1311" s="8"/>
      <c r="BA1311" s="8"/>
      <c r="BB1311" s="8"/>
      <c r="BC1311" s="8"/>
    </row>
    <row r="1312" spans="1:55" x14ac:dyDescent="0.25">
      <c r="A1312" s="46">
        <v>73.5</v>
      </c>
      <c r="B1312" s="48" t="b">
        <v>1</v>
      </c>
      <c r="U1312" s="37"/>
      <c r="V1312" s="37"/>
      <c r="W1312" s="9"/>
      <c r="X1312" s="8"/>
      <c r="Y1312" s="8"/>
      <c r="Z1312" s="8"/>
      <c r="AA1312" s="8"/>
      <c r="AB1312" s="8"/>
      <c r="AC1312" s="8"/>
      <c r="AD1312" s="8"/>
      <c r="AE1312" s="8"/>
      <c r="AG1312" s="37"/>
      <c r="AH1312" s="37"/>
      <c r="AI1312" s="9"/>
      <c r="AJ1312" s="8"/>
      <c r="AK1312" s="8"/>
      <c r="AL1312" s="8"/>
      <c r="AM1312" s="8"/>
      <c r="AN1312" s="8"/>
      <c r="AO1312" s="8"/>
      <c r="AP1312" s="8"/>
      <c r="AQ1312" s="8"/>
      <c r="AS1312" s="37"/>
      <c r="AT1312" s="37"/>
      <c r="AU1312" s="9"/>
      <c r="AV1312" s="8"/>
      <c r="AW1312" s="8"/>
      <c r="AX1312" s="8"/>
      <c r="AY1312" s="8"/>
      <c r="AZ1312" s="8"/>
      <c r="BA1312" s="8"/>
      <c r="BB1312" s="8"/>
      <c r="BC1312" s="8"/>
    </row>
    <row r="1313" spans="1:55" x14ac:dyDescent="0.25">
      <c r="A1313" s="46">
        <v>73.3</v>
      </c>
      <c r="B1313" s="48" t="b">
        <v>1</v>
      </c>
      <c r="U1313" s="37"/>
      <c r="V1313" s="37"/>
      <c r="W1313" s="9"/>
      <c r="X1313" s="8"/>
      <c r="Y1313" s="8"/>
      <c r="Z1313" s="8"/>
      <c r="AA1313" s="8"/>
      <c r="AB1313" s="8"/>
      <c r="AC1313" s="8"/>
      <c r="AD1313" s="8"/>
      <c r="AE1313" s="8"/>
      <c r="AG1313" s="37"/>
      <c r="AH1313" s="37"/>
      <c r="AI1313" s="9"/>
      <c r="AJ1313" s="8"/>
      <c r="AK1313" s="8"/>
      <c r="AL1313" s="8"/>
      <c r="AM1313" s="8"/>
      <c r="AN1313" s="8"/>
      <c r="AO1313" s="8"/>
      <c r="AP1313" s="8"/>
      <c r="AQ1313" s="8"/>
      <c r="AS1313" s="37"/>
      <c r="AT1313" s="37"/>
      <c r="AU1313" s="9"/>
      <c r="AV1313" s="8"/>
      <c r="AW1313" s="8"/>
      <c r="AX1313" s="8"/>
      <c r="AY1313" s="8"/>
      <c r="AZ1313" s="8"/>
      <c r="BA1313" s="8"/>
      <c r="BB1313" s="8"/>
      <c r="BC1313" s="8"/>
    </row>
    <row r="1314" spans="1:55" x14ac:dyDescent="0.25">
      <c r="A1314" s="46">
        <v>73.099999999999994</v>
      </c>
      <c r="B1314" s="48" t="b">
        <v>1</v>
      </c>
      <c r="U1314" s="37"/>
      <c r="V1314" s="37"/>
      <c r="W1314" s="9"/>
      <c r="X1314" s="8"/>
      <c r="Y1314" s="8"/>
      <c r="Z1314" s="8"/>
      <c r="AA1314" s="8"/>
      <c r="AB1314" s="8"/>
      <c r="AC1314" s="8"/>
      <c r="AD1314" s="8"/>
      <c r="AE1314" s="8"/>
      <c r="AG1314" s="37"/>
      <c r="AH1314" s="37"/>
      <c r="AI1314" s="9"/>
      <c r="AJ1314" s="8"/>
      <c r="AK1314" s="8"/>
      <c r="AL1314" s="8"/>
      <c r="AM1314" s="8"/>
      <c r="AN1314" s="8"/>
      <c r="AO1314" s="8"/>
      <c r="AP1314" s="8"/>
      <c r="AQ1314" s="8"/>
      <c r="AS1314" s="37"/>
      <c r="AT1314" s="37"/>
      <c r="AU1314" s="9"/>
      <c r="AV1314" s="8"/>
      <c r="AW1314" s="8"/>
      <c r="AX1314" s="8"/>
      <c r="AY1314" s="8"/>
      <c r="AZ1314" s="8"/>
      <c r="BA1314" s="8"/>
      <c r="BB1314" s="8"/>
      <c r="BC1314" s="8"/>
    </row>
    <row r="1315" spans="1:55" x14ac:dyDescent="0.25">
      <c r="A1315" s="46">
        <v>73</v>
      </c>
      <c r="B1315" s="48" t="b">
        <v>1</v>
      </c>
      <c r="U1315" s="37"/>
      <c r="V1315" s="37"/>
      <c r="W1315" s="9"/>
      <c r="X1315" s="8"/>
      <c r="Y1315" s="8"/>
      <c r="Z1315" s="8"/>
      <c r="AA1315" s="8"/>
      <c r="AB1315" s="8"/>
      <c r="AC1315" s="8"/>
      <c r="AD1315" s="8"/>
      <c r="AE1315" s="8"/>
      <c r="AG1315" s="37"/>
      <c r="AH1315" s="37"/>
      <c r="AI1315" s="9"/>
      <c r="AJ1315" s="8"/>
      <c r="AK1315" s="8"/>
      <c r="AL1315" s="8"/>
      <c r="AM1315" s="8"/>
      <c r="AN1315" s="8"/>
      <c r="AO1315" s="8"/>
      <c r="AP1315" s="8"/>
      <c r="AQ1315" s="8"/>
      <c r="AS1315" s="37"/>
      <c r="AT1315" s="37"/>
      <c r="AU1315" s="9"/>
      <c r="AV1315" s="8"/>
      <c r="AW1315" s="8"/>
      <c r="AX1315" s="8"/>
      <c r="AY1315" s="8"/>
      <c r="AZ1315" s="8"/>
      <c r="BA1315" s="8"/>
      <c r="BB1315" s="8"/>
      <c r="BC1315" s="8"/>
    </row>
    <row r="1316" spans="1:55" x14ac:dyDescent="0.25">
      <c r="A1316" s="46">
        <v>72.7</v>
      </c>
      <c r="B1316" s="48" t="b">
        <v>1</v>
      </c>
      <c r="U1316" s="37"/>
      <c r="V1316" s="37"/>
      <c r="W1316" s="9"/>
      <c r="X1316" s="8"/>
      <c r="Y1316" s="8"/>
      <c r="Z1316" s="8"/>
      <c r="AA1316" s="8"/>
      <c r="AB1316" s="8"/>
      <c r="AC1316" s="8"/>
      <c r="AD1316" s="8"/>
      <c r="AE1316" s="8"/>
      <c r="AG1316" s="37"/>
      <c r="AH1316" s="37"/>
      <c r="AI1316" s="9"/>
      <c r="AJ1316" s="8"/>
      <c r="AK1316" s="8"/>
      <c r="AL1316" s="8"/>
      <c r="AM1316" s="8"/>
      <c r="AN1316" s="8"/>
      <c r="AO1316" s="8"/>
      <c r="AP1316" s="8"/>
      <c r="AQ1316" s="8"/>
      <c r="AS1316" s="37"/>
      <c r="AT1316" s="37"/>
      <c r="AU1316" s="9"/>
      <c r="AV1316" s="8"/>
      <c r="AW1316" s="8"/>
      <c r="AX1316" s="8"/>
      <c r="AY1316" s="8"/>
      <c r="AZ1316" s="8"/>
      <c r="BA1316" s="8"/>
      <c r="BB1316" s="8"/>
      <c r="BC1316" s="8"/>
    </row>
    <row r="1317" spans="1:55" x14ac:dyDescent="0.25">
      <c r="A1317" s="46">
        <v>72.599999999999994</v>
      </c>
      <c r="B1317" s="48" t="b">
        <v>1</v>
      </c>
      <c r="U1317" s="37"/>
      <c r="V1317" s="37"/>
      <c r="W1317" s="9"/>
      <c r="X1317" s="8"/>
      <c r="Y1317" s="8"/>
      <c r="Z1317" s="8"/>
      <c r="AA1317" s="8"/>
      <c r="AB1317" s="8"/>
      <c r="AC1317" s="8"/>
      <c r="AD1317" s="8"/>
      <c r="AE1317" s="8"/>
      <c r="AG1317" s="37"/>
      <c r="AH1317" s="37"/>
      <c r="AI1317" s="9"/>
      <c r="AJ1317" s="8"/>
      <c r="AK1317" s="8"/>
      <c r="AL1317" s="8"/>
      <c r="AM1317" s="8"/>
      <c r="AN1317" s="8"/>
      <c r="AO1317" s="8"/>
      <c r="AP1317" s="8"/>
      <c r="AQ1317" s="8"/>
      <c r="AS1317" s="37"/>
      <c r="AT1317" s="37"/>
      <c r="AU1317" s="9"/>
      <c r="AV1317" s="8"/>
      <c r="AW1317" s="8"/>
      <c r="AX1317" s="8"/>
      <c r="AY1317" s="8"/>
      <c r="AZ1317" s="8"/>
      <c r="BA1317" s="8"/>
      <c r="BB1317" s="8"/>
      <c r="BC1317" s="8"/>
    </row>
    <row r="1318" spans="1:55" x14ac:dyDescent="0.25">
      <c r="A1318" s="46">
        <v>83.7</v>
      </c>
      <c r="B1318" s="48" t="b">
        <v>1</v>
      </c>
      <c r="U1318" s="37"/>
      <c r="V1318" s="37"/>
      <c r="W1318" s="9"/>
      <c r="X1318" s="8"/>
      <c r="Y1318" s="8"/>
      <c r="Z1318" s="8"/>
      <c r="AA1318" s="8"/>
      <c r="AB1318" s="8"/>
      <c r="AC1318" s="8"/>
      <c r="AD1318" s="8"/>
      <c r="AE1318" s="8"/>
      <c r="AG1318" s="37"/>
      <c r="AH1318" s="37"/>
      <c r="AI1318" s="9"/>
      <c r="AJ1318" s="8"/>
      <c r="AK1318" s="8"/>
      <c r="AL1318" s="8"/>
      <c r="AM1318" s="8"/>
      <c r="AN1318" s="8"/>
      <c r="AO1318" s="8"/>
      <c r="AP1318" s="8"/>
      <c r="AQ1318" s="8"/>
      <c r="AS1318" s="37"/>
      <c r="AT1318" s="37"/>
      <c r="AU1318" s="9"/>
      <c r="AV1318" s="8"/>
      <c r="AW1318" s="8"/>
      <c r="AX1318" s="8"/>
      <c r="AY1318" s="8"/>
      <c r="AZ1318" s="8"/>
      <c r="BA1318" s="8"/>
      <c r="BB1318" s="8"/>
      <c r="BC1318" s="8"/>
    </row>
    <row r="1319" spans="1:55" x14ac:dyDescent="0.25">
      <c r="A1319" s="46">
        <v>83.5</v>
      </c>
      <c r="B1319" s="48" t="b">
        <v>1</v>
      </c>
      <c r="U1319" s="37"/>
      <c r="V1319" s="37"/>
      <c r="W1319" s="9"/>
      <c r="X1319" s="8"/>
      <c r="Y1319" s="8"/>
      <c r="Z1319" s="8"/>
      <c r="AA1319" s="8"/>
      <c r="AB1319" s="8"/>
      <c r="AC1319" s="8"/>
      <c r="AD1319" s="8"/>
      <c r="AE1319" s="8"/>
      <c r="AG1319" s="37"/>
      <c r="AH1319" s="37"/>
      <c r="AI1319" s="9"/>
      <c r="AJ1319" s="8"/>
      <c r="AK1319" s="8"/>
      <c r="AL1319" s="8"/>
      <c r="AM1319" s="8"/>
      <c r="AN1319" s="8"/>
      <c r="AO1319" s="8"/>
      <c r="AP1319" s="8"/>
      <c r="AQ1319" s="8"/>
      <c r="AS1319" s="37"/>
      <c r="AT1319" s="37"/>
      <c r="AU1319" s="9"/>
      <c r="AV1319" s="8"/>
      <c r="AW1319" s="8"/>
      <c r="AX1319" s="8"/>
      <c r="AY1319" s="8"/>
      <c r="AZ1319" s="8"/>
      <c r="BA1319" s="8"/>
      <c r="BB1319" s="8"/>
      <c r="BC1319" s="8"/>
    </row>
    <row r="1320" spans="1:55" x14ac:dyDescent="0.25">
      <c r="A1320" s="46">
        <v>83.5</v>
      </c>
      <c r="B1320" s="48" t="b">
        <v>1</v>
      </c>
      <c r="U1320" s="37"/>
      <c r="V1320" s="37"/>
      <c r="W1320" s="9"/>
      <c r="X1320" s="8"/>
      <c r="Y1320" s="8"/>
      <c r="Z1320" s="8"/>
      <c r="AA1320" s="8"/>
      <c r="AB1320" s="8"/>
      <c r="AC1320" s="8"/>
      <c r="AD1320" s="8"/>
      <c r="AE1320" s="8"/>
      <c r="AG1320" s="37"/>
      <c r="AH1320" s="37"/>
      <c r="AI1320" s="9"/>
      <c r="AJ1320" s="8"/>
      <c r="AK1320" s="8"/>
      <c r="AL1320" s="8"/>
      <c r="AM1320" s="8"/>
      <c r="AN1320" s="8"/>
      <c r="AO1320" s="8"/>
      <c r="AP1320" s="8"/>
      <c r="AQ1320" s="8"/>
      <c r="AS1320" s="37"/>
      <c r="AT1320" s="37"/>
      <c r="AU1320" s="9"/>
      <c r="AV1320" s="8"/>
      <c r="AW1320" s="8"/>
      <c r="AX1320" s="8"/>
      <c r="AY1320" s="8"/>
      <c r="AZ1320" s="8"/>
      <c r="BA1320" s="8"/>
      <c r="BB1320" s="8"/>
      <c r="BC1320" s="8"/>
    </row>
    <row r="1321" spans="1:55" x14ac:dyDescent="0.25">
      <c r="A1321" s="46">
        <v>83.3</v>
      </c>
      <c r="B1321" s="48" t="b">
        <v>1</v>
      </c>
      <c r="U1321" s="37"/>
      <c r="V1321" s="37"/>
      <c r="W1321" s="9"/>
      <c r="X1321" s="8"/>
      <c r="Y1321" s="8"/>
      <c r="Z1321" s="8"/>
      <c r="AA1321" s="8"/>
      <c r="AB1321" s="8"/>
      <c r="AC1321" s="8"/>
      <c r="AD1321" s="8"/>
      <c r="AE1321" s="8"/>
      <c r="AG1321" s="37"/>
      <c r="AH1321" s="37"/>
      <c r="AI1321" s="9"/>
      <c r="AJ1321" s="8"/>
      <c r="AK1321" s="8"/>
      <c r="AL1321" s="8"/>
      <c r="AM1321" s="8"/>
      <c r="AN1321" s="8"/>
      <c r="AO1321" s="8"/>
      <c r="AP1321" s="8"/>
      <c r="AQ1321" s="8"/>
      <c r="AS1321" s="37"/>
      <c r="AT1321" s="37"/>
      <c r="AU1321" s="9"/>
      <c r="AV1321" s="8"/>
      <c r="AW1321" s="8"/>
      <c r="AX1321" s="8"/>
      <c r="AY1321" s="8"/>
      <c r="AZ1321" s="8"/>
      <c r="BA1321" s="8"/>
      <c r="BB1321" s="8"/>
      <c r="BC1321" s="8"/>
    </row>
    <row r="1322" spans="1:55" x14ac:dyDescent="0.25">
      <c r="A1322" s="46">
        <v>82.5</v>
      </c>
      <c r="B1322" s="48" t="b">
        <v>1</v>
      </c>
      <c r="U1322" s="37"/>
      <c r="V1322" s="37"/>
      <c r="W1322" s="9"/>
      <c r="X1322" s="8"/>
      <c r="Y1322" s="8"/>
      <c r="Z1322" s="8"/>
      <c r="AA1322" s="8"/>
      <c r="AB1322" s="8"/>
      <c r="AC1322" s="8"/>
      <c r="AD1322" s="8"/>
      <c r="AE1322" s="8"/>
      <c r="AG1322" s="37"/>
      <c r="AH1322" s="37"/>
      <c r="AI1322" s="9"/>
      <c r="AJ1322" s="8"/>
      <c r="AK1322" s="8"/>
      <c r="AL1322" s="8"/>
      <c r="AM1322" s="8"/>
      <c r="AN1322" s="8"/>
      <c r="AO1322" s="8"/>
      <c r="AP1322" s="8"/>
      <c r="AQ1322" s="8"/>
      <c r="AS1322" s="37"/>
      <c r="AT1322" s="37"/>
      <c r="AU1322" s="9"/>
      <c r="AV1322" s="8"/>
      <c r="AW1322" s="8"/>
      <c r="AX1322" s="8"/>
      <c r="AY1322" s="8"/>
      <c r="AZ1322" s="8"/>
      <c r="BA1322" s="8"/>
      <c r="BB1322" s="8"/>
      <c r="BC1322" s="8"/>
    </row>
    <row r="1323" spans="1:55" x14ac:dyDescent="0.25">
      <c r="A1323" s="46">
        <v>83</v>
      </c>
      <c r="B1323" s="48" t="b">
        <v>1</v>
      </c>
      <c r="U1323" s="37"/>
      <c r="V1323" s="37"/>
      <c r="W1323" s="9"/>
      <c r="X1323" s="8"/>
      <c r="Y1323" s="8"/>
      <c r="Z1323" s="8"/>
      <c r="AA1323" s="8"/>
      <c r="AB1323" s="8"/>
      <c r="AC1323" s="8"/>
      <c r="AD1323" s="8"/>
      <c r="AE1323" s="8"/>
      <c r="AG1323" s="37"/>
      <c r="AH1323" s="37"/>
      <c r="AI1323" s="9"/>
      <c r="AJ1323" s="8"/>
      <c r="AK1323" s="8"/>
      <c r="AL1323" s="8"/>
      <c r="AM1323" s="8"/>
      <c r="AN1323" s="8"/>
      <c r="AO1323" s="8"/>
      <c r="AP1323" s="8"/>
      <c r="AQ1323" s="8"/>
      <c r="AS1323" s="37"/>
      <c r="AT1323" s="37"/>
      <c r="AU1323" s="9"/>
      <c r="AV1323" s="8"/>
      <c r="AW1323" s="8"/>
      <c r="AX1323" s="8"/>
      <c r="AY1323" s="8"/>
      <c r="AZ1323" s="8"/>
      <c r="BA1323" s="8"/>
      <c r="BB1323" s="8"/>
      <c r="BC1323" s="8"/>
    </row>
    <row r="1324" spans="1:55" x14ac:dyDescent="0.25">
      <c r="A1324" s="46">
        <v>83</v>
      </c>
      <c r="B1324" s="48" t="b">
        <v>1</v>
      </c>
      <c r="U1324" s="37"/>
      <c r="V1324" s="37"/>
      <c r="W1324" s="9"/>
      <c r="X1324" s="8"/>
      <c r="Y1324" s="8"/>
      <c r="Z1324" s="8"/>
      <c r="AA1324" s="8"/>
      <c r="AB1324" s="8"/>
      <c r="AC1324" s="8"/>
      <c r="AD1324" s="8"/>
      <c r="AE1324" s="8"/>
      <c r="AG1324" s="37"/>
      <c r="AH1324" s="37"/>
      <c r="AI1324" s="9"/>
      <c r="AJ1324" s="8"/>
      <c r="AK1324" s="8"/>
      <c r="AL1324" s="8"/>
      <c r="AM1324" s="8"/>
      <c r="AN1324" s="8"/>
      <c r="AO1324" s="8"/>
      <c r="AP1324" s="8"/>
      <c r="AQ1324" s="8"/>
      <c r="AS1324" s="37"/>
      <c r="AT1324" s="37"/>
      <c r="AU1324" s="9"/>
      <c r="AV1324" s="8"/>
      <c r="AW1324" s="8"/>
      <c r="AX1324" s="8"/>
      <c r="AY1324" s="8"/>
      <c r="AZ1324" s="8"/>
      <c r="BA1324" s="8"/>
      <c r="BB1324" s="8"/>
      <c r="BC1324" s="8"/>
    </row>
    <row r="1325" spans="1:55" x14ac:dyDescent="0.25">
      <c r="A1325" s="46">
        <v>82.7</v>
      </c>
      <c r="B1325" s="48" t="b">
        <v>1</v>
      </c>
      <c r="U1325" s="37"/>
      <c r="V1325" s="37"/>
      <c r="W1325" s="9"/>
      <c r="X1325" s="8"/>
      <c r="Y1325" s="8"/>
      <c r="Z1325" s="8"/>
      <c r="AA1325" s="8"/>
      <c r="AB1325" s="8"/>
      <c r="AC1325" s="8"/>
      <c r="AD1325" s="8"/>
      <c r="AE1325" s="8"/>
      <c r="AG1325" s="37"/>
      <c r="AH1325" s="37"/>
      <c r="AI1325" s="9"/>
      <c r="AJ1325" s="8"/>
      <c r="AK1325" s="8"/>
      <c r="AL1325" s="8"/>
      <c r="AM1325" s="8"/>
      <c r="AN1325" s="8"/>
      <c r="AO1325" s="8"/>
      <c r="AP1325" s="8"/>
      <c r="AQ1325" s="8"/>
      <c r="AS1325" s="37"/>
      <c r="AT1325" s="37"/>
      <c r="AU1325" s="9"/>
      <c r="AV1325" s="8"/>
      <c r="AW1325" s="8"/>
      <c r="AX1325" s="8"/>
      <c r="AY1325" s="8"/>
      <c r="AZ1325" s="8"/>
      <c r="BA1325" s="8"/>
      <c r="BB1325" s="8"/>
      <c r="BC1325" s="8"/>
    </row>
    <row r="1326" spans="1:55" x14ac:dyDescent="0.25">
      <c r="A1326" s="46">
        <v>82.6</v>
      </c>
      <c r="B1326" s="48" t="b">
        <v>1</v>
      </c>
      <c r="U1326" s="37"/>
      <c r="V1326" s="37"/>
      <c r="W1326" s="9"/>
      <c r="X1326" s="8"/>
      <c r="Y1326" s="8"/>
      <c r="Z1326" s="8"/>
      <c r="AA1326" s="8"/>
      <c r="AB1326" s="8"/>
      <c r="AC1326" s="8"/>
      <c r="AD1326" s="8"/>
      <c r="AE1326" s="8"/>
      <c r="AG1326" s="37"/>
      <c r="AH1326" s="37"/>
      <c r="AI1326" s="9"/>
      <c r="AJ1326" s="8"/>
      <c r="AK1326" s="8"/>
      <c r="AL1326" s="8"/>
      <c r="AM1326" s="8"/>
      <c r="AN1326" s="8"/>
      <c r="AO1326" s="8"/>
      <c r="AP1326" s="8"/>
      <c r="AQ1326" s="8"/>
      <c r="AS1326" s="37"/>
      <c r="AT1326" s="37"/>
      <c r="AU1326" s="9"/>
      <c r="AV1326" s="8"/>
      <c r="AW1326" s="8"/>
      <c r="AX1326" s="8"/>
      <c r="AY1326" s="8"/>
      <c r="AZ1326" s="8"/>
      <c r="BA1326" s="8"/>
      <c r="BB1326" s="8"/>
      <c r="BC1326" s="8"/>
    </row>
    <row r="1327" spans="1:55" x14ac:dyDescent="0.25">
      <c r="A1327" s="46">
        <v>82.4</v>
      </c>
      <c r="B1327" s="48" t="b">
        <v>1</v>
      </c>
      <c r="U1327" s="37"/>
      <c r="V1327" s="37"/>
      <c r="W1327" s="9"/>
      <c r="X1327" s="8"/>
      <c r="Y1327" s="8"/>
      <c r="Z1327" s="8"/>
      <c r="AA1327" s="8"/>
      <c r="AB1327" s="8"/>
      <c r="AC1327" s="8"/>
      <c r="AD1327" s="8"/>
      <c r="AE1327" s="8"/>
      <c r="AG1327" s="37"/>
      <c r="AH1327" s="37"/>
      <c r="AI1327" s="9"/>
      <c r="AJ1327" s="8"/>
      <c r="AK1327" s="8"/>
      <c r="AL1327" s="8"/>
      <c r="AM1327" s="8"/>
      <c r="AN1327" s="8"/>
      <c r="AO1327" s="8"/>
      <c r="AP1327" s="8"/>
      <c r="AQ1327" s="8"/>
      <c r="AS1327" s="37"/>
      <c r="AT1327" s="37"/>
      <c r="AU1327" s="9"/>
      <c r="AV1327" s="8"/>
      <c r="AW1327" s="8"/>
      <c r="AX1327" s="8"/>
      <c r="AY1327" s="8"/>
      <c r="AZ1327" s="8"/>
      <c r="BA1327" s="8"/>
      <c r="BB1327" s="8"/>
      <c r="BC1327" s="8"/>
    </row>
    <row r="1328" spans="1:55" x14ac:dyDescent="0.25">
      <c r="A1328" s="46">
        <v>82</v>
      </c>
      <c r="B1328" s="48" t="b">
        <v>1</v>
      </c>
      <c r="U1328" s="37"/>
      <c r="V1328" s="37"/>
      <c r="W1328" s="9"/>
      <c r="X1328" s="8"/>
      <c r="Y1328" s="8"/>
      <c r="Z1328" s="8"/>
      <c r="AA1328" s="8"/>
      <c r="AB1328" s="8"/>
      <c r="AC1328" s="8"/>
      <c r="AD1328" s="8"/>
      <c r="AE1328" s="8"/>
      <c r="AG1328" s="37"/>
      <c r="AH1328" s="37"/>
      <c r="AI1328" s="9"/>
      <c r="AJ1328" s="8"/>
      <c r="AK1328" s="8"/>
      <c r="AL1328" s="8"/>
      <c r="AM1328" s="8"/>
      <c r="AN1328" s="8"/>
      <c r="AO1328" s="8"/>
      <c r="AP1328" s="8"/>
      <c r="AQ1328" s="8"/>
      <c r="AS1328" s="37"/>
      <c r="AT1328" s="37"/>
      <c r="AU1328" s="9"/>
      <c r="AV1328" s="8"/>
      <c r="AW1328" s="8"/>
      <c r="AX1328" s="8"/>
      <c r="AY1328" s="8"/>
      <c r="AZ1328" s="8"/>
      <c r="BA1328" s="8"/>
      <c r="BB1328" s="8"/>
      <c r="BC1328" s="8"/>
    </row>
    <row r="1329" spans="1:55" x14ac:dyDescent="0.25">
      <c r="A1329" s="46">
        <v>82.1</v>
      </c>
      <c r="B1329" s="48" t="b">
        <v>1</v>
      </c>
      <c r="U1329" s="37"/>
      <c r="V1329" s="37"/>
      <c r="W1329" s="9"/>
      <c r="X1329" s="8"/>
      <c r="Y1329" s="8"/>
      <c r="Z1329" s="8"/>
      <c r="AA1329" s="8"/>
      <c r="AB1329" s="8"/>
      <c r="AC1329" s="8"/>
      <c r="AD1329" s="8"/>
      <c r="AE1329" s="8"/>
      <c r="AG1329" s="37"/>
      <c r="AH1329" s="37"/>
      <c r="AI1329" s="9"/>
      <c r="AJ1329" s="8"/>
      <c r="AK1329" s="8"/>
      <c r="AL1329" s="8"/>
      <c r="AM1329" s="8"/>
      <c r="AN1329" s="8"/>
      <c r="AO1329" s="8"/>
      <c r="AP1329" s="8"/>
      <c r="AQ1329" s="8"/>
      <c r="AS1329" s="37"/>
      <c r="AT1329" s="37"/>
      <c r="AU1329" s="9"/>
      <c r="AV1329" s="8"/>
      <c r="AW1329" s="8"/>
      <c r="AX1329" s="8"/>
      <c r="AY1329" s="8"/>
      <c r="AZ1329" s="8"/>
      <c r="BA1329" s="8"/>
      <c r="BB1329" s="8"/>
      <c r="BC1329" s="8"/>
    </row>
    <row r="1330" spans="1:55" x14ac:dyDescent="0.25">
      <c r="A1330" s="46">
        <v>81.900000000000006</v>
      </c>
      <c r="B1330" s="48" t="b">
        <v>1</v>
      </c>
      <c r="U1330" s="37"/>
      <c r="V1330" s="37"/>
      <c r="W1330" s="9"/>
      <c r="X1330" s="8"/>
      <c r="Y1330" s="8"/>
      <c r="Z1330" s="8"/>
      <c r="AA1330" s="8"/>
      <c r="AB1330" s="8"/>
      <c r="AC1330" s="8"/>
      <c r="AD1330" s="8"/>
      <c r="AE1330" s="8"/>
      <c r="AG1330" s="37"/>
      <c r="AH1330" s="37"/>
      <c r="AI1330" s="9"/>
      <c r="AJ1330" s="8"/>
      <c r="AK1330" s="8"/>
      <c r="AL1330" s="8"/>
      <c r="AM1330" s="8"/>
      <c r="AN1330" s="8"/>
      <c r="AO1330" s="8"/>
      <c r="AP1330" s="8"/>
      <c r="AQ1330" s="8"/>
      <c r="AS1330" s="37"/>
      <c r="AT1330" s="37"/>
      <c r="AU1330" s="9"/>
      <c r="AV1330" s="8"/>
      <c r="AW1330" s="8"/>
      <c r="AX1330" s="8"/>
      <c r="AY1330" s="8"/>
      <c r="AZ1330" s="8"/>
      <c r="BA1330" s="8"/>
      <c r="BB1330" s="8"/>
      <c r="BC1330" s="8"/>
    </row>
    <row r="1331" spans="1:55" x14ac:dyDescent="0.25">
      <c r="A1331" s="46">
        <v>81.8</v>
      </c>
      <c r="B1331" s="48" t="b">
        <v>1</v>
      </c>
      <c r="U1331" s="37"/>
      <c r="V1331" s="37"/>
      <c r="W1331" s="9"/>
      <c r="X1331" s="8"/>
      <c r="Y1331" s="8"/>
      <c r="Z1331" s="8"/>
      <c r="AA1331" s="8"/>
      <c r="AB1331" s="8"/>
      <c r="AC1331" s="8"/>
      <c r="AD1331" s="8"/>
      <c r="AE1331" s="8"/>
      <c r="AG1331" s="37"/>
      <c r="AH1331" s="37"/>
      <c r="AI1331" s="9"/>
      <c r="AJ1331" s="8"/>
      <c r="AK1331" s="8"/>
      <c r="AL1331" s="8"/>
      <c r="AM1331" s="8"/>
      <c r="AN1331" s="8"/>
      <c r="AO1331" s="8"/>
      <c r="AP1331" s="8"/>
      <c r="AQ1331" s="8"/>
      <c r="AS1331" s="37"/>
      <c r="AT1331" s="37"/>
      <c r="AU1331" s="9"/>
      <c r="AV1331" s="8"/>
      <c r="AW1331" s="8"/>
      <c r="AX1331" s="8"/>
      <c r="AY1331" s="8"/>
      <c r="AZ1331" s="8"/>
      <c r="BA1331" s="8"/>
      <c r="BB1331" s="8"/>
      <c r="BC1331" s="8"/>
    </row>
    <row r="1332" spans="1:55" x14ac:dyDescent="0.25">
      <c r="A1332" s="46">
        <v>81.5</v>
      </c>
      <c r="B1332" s="48" t="b">
        <v>1</v>
      </c>
      <c r="U1332" s="37"/>
      <c r="V1332" s="37"/>
      <c r="W1332" s="9"/>
      <c r="X1332" s="8"/>
      <c r="Y1332" s="8"/>
      <c r="Z1332" s="8"/>
      <c r="AA1332" s="8"/>
      <c r="AB1332" s="8"/>
      <c r="AC1332" s="8"/>
      <c r="AD1332" s="8"/>
      <c r="AE1332" s="8"/>
      <c r="AG1332" s="37"/>
      <c r="AH1332" s="37"/>
      <c r="AI1332" s="9"/>
      <c r="AJ1332" s="8"/>
      <c r="AK1332" s="8"/>
      <c r="AL1332" s="8"/>
      <c r="AM1332" s="8"/>
      <c r="AN1332" s="8"/>
      <c r="AO1332" s="8"/>
      <c r="AP1332" s="8"/>
      <c r="AQ1332" s="8"/>
      <c r="AS1332" s="37"/>
      <c r="AT1332" s="37"/>
      <c r="AU1332" s="9"/>
      <c r="AV1332" s="8"/>
      <c r="AW1332" s="8"/>
      <c r="AX1332" s="8"/>
      <c r="AY1332" s="8"/>
      <c r="AZ1332" s="8"/>
      <c r="BA1332" s="8"/>
      <c r="BB1332" s="8"/>
      <c r="BC1332" s="8"/>
    </row>
    <row r="1333" spans="1:55" x14ac:dyDescent="0.25">
      <c r="A1333" s="46">
        <v>81.099999999999994</v>
      </c>
      <c r="B1333" s="48" t="b">
        <v>1</v>
      </c>
      <c r="U1333" s="37"/>
      <c r="V1333" s="37"/>
      <c r="W1333" s="9"/>
      <c r="X1333" s="8"/>
      <c r="Y1333" s="8"/>
      <c r="Z1333" s="8"/>
      <c r="AA1333" s="8"/>
      <c r="AB1333" s="8"/>
      <c r="AC1333" s="8"/>
      <c r="AD1333" s="8"/>
      <c r="AE1333" s="8"/>
      <c r="AG1333" s="37"/>
      <c r="AH1333" s="37"/>
      <c r="AI1333" s="9"/>
      <c r="AJ1333" s="8"/>
      <c r="AK1333" s="8"/>
      <c r="AL1333" s="8"/>
      <c r="AM1333" s="8"/>
      <c r="AN1333" s="8"/>
      <c r="AO1333" s="8"/>
      <c r="AP1333" s="8"/>
      <c r="AQ1333" s="8"/>
      <c r="AS1333" s="37"/>
      <c r="AT1333" s="37"/>
      <c r="AU1333" s="9"/>
      <c r="AV1333" s="8"/>
      <c r="AW1333" s="8"/>
      <c r="AX1333" s="8"/>
      <c r="AY1333" s="8"/>
      <c r="AZ1333" s="8"/>
      <c r="BA1333" s="8"/>
      <c r="BB1333" s="8"/>
      <c r="BC1333" s="8"/>
    </row>
    <row r="1334" spans="1:55" x14ac:dyDescent="0.25">
      <c r="A1334" s="46">
        <v>74.099999999999994</v>
      </c>
      <c r="B1334" s="48" t="b">
        <v>1</v>
      </c>
      <c r="U1334" s="37"/>
      <c r="V1334" s="37"/>
      <c r="W1334" s="9"/>
      <c r="X1334" s="8"/>
      <c r="Y1334" s="8"/>
      <c r="Z1334" s="8"/>
      <c r="AA1334" s="8"/>
      <c r="AB1334" s="8"/>
      <c r="AC1334" s="8"/>
      <c r="AD1334" s="8"/>
      <c r="AE1334" s="8"/>
      <c r="AG1334" s="37"/>
      <c r="AH1334" s="37"/>
      <c r="AI1334" s="9"/>
      <c r="AJ1334" s="8"/>
      <c r="AK1334" s="8"/>
      <c r="AL1334" s="8"/>
      <c r="AM1334" s="8"/>
      <c r="AN1334" s="8"/>
      <c r="AO1334" s="8"/>
      <c r="AP1334" s="8"/>
      <c r="AQ1334" s="8"/>
      <c r="AS1334" s="37"/>
      <c r="AT1334" s="37"/>
      <c r="AU1334" s="9"/>
      <c r="AV1334" s="8"/>
      <c r="AW1334" s="8"/>
      <c r="AX1334" s="8"/>
      <c r="AY1334" s="8"/>
      <c r="AZ1334" s="8"/>
      <c r="BA1334" s="8"/>
      <c r="BB1334" s="8"/>
      <c r="BC1334" s="8"/>
    </row>
    <row r="1335" spans="1:55" x14ac:dyDescent="0.25">
      <c r="A1335" s="46">
        <v>74</v>
      </c>
      <c r="B1335" s="48" t="b">
        <v>1</v>
      </c>
      <c r="U1335" s="37"/>
      <c r="V1335" s="37"/>
      <c r="W1335" s="9"/>
      <c r="X1335" s="8"/>
      <c r="Y1335" s="8"/>
      <c r="Z1335" s="8"/>
      <c r="AA1335" s="8"/>
      <c r="AB1335" s="8"/>
      <c r="AC1335" s="8"/>
      <c r="AD1335" s="8"/>
      <c r="AE1335" s="8"/>
      <c r="AG1335" s="37"/>
      <c r="AH1335" s="37"/>
      <c r="AI1335" s="9"/>
      <c r="AJ1335" s="8"/>
      <c r="AK1335" s="8"/>
      <c r="AL1335" s="8"/>
      <c r="AM1335" s="8"/>
      <c r="AN1335" s="8"/>
      <c r="AO1335" s="8"/>
      <c r="AP1335" s="8"/>
      <c r="AQ1335" s="8"/>
      <c r="AS1335" s="37"/>
      <c r="AT1335" s="37"/>
      <c r="AU1335" s="9"/>
      <c r="AV1335" s="8"/>
      <c r="AW1335" s="8"/>
      <c r="AX1335" s="8"/>
      <c r="AY1335" s="8"/>
      <c r="AZ1335" s="8"/>
      <c r="BA1335" s="8"/>
      <c r="BB1335" s="8"/>
      <c r="BC1335" s="8"/>
    </row>
    <row r="1336" spans="1:55" x14ac:dyDescent="0.25">
      <c r="A1336" s="46">
        <v>73.900000000000006</v>
      </c>
      <c r="B1336" s="48" t="b">
        <v>1</v>
      </c>
      <c r="U1336" s="37"/>
      <c r="V1336" s="37"/>
      <c r="W1336" s="9"/>
      <c r="X1336" s="8"/>
      <c r="Y1336" s="8"/>
      <c r="Z1336" s="8"/>
      <c r="AA1336" s="8"/>
      <c r="AB1336" s="8"/>
      <c r="AC1336" s="8"/>
      <c r="AD1336" s="8"/>
      <c r="AE1336" s="8"/>
      <c r="AG1336" s="37"/>
      <c r="AH1336" s="37"/>
      <c r="AI1336" s="9"/>
      <c r="AJ1336" s="8"/>
      <c r="AK1336" s="8"/>
      <c r="AL1336" s="8"/>
      <c r="AM1336" s="8"/>
      <c r="AN1336" s="8"/>
      <c r="AO1336" s="8"/>
      <c r="AP1336" s="8"/>
      <c r="AQ1336" s="8"/>
      <c r="AS1336" s="37"/>
      <c r="AT1336" s="37"/>
      <c r="AU1336" s="9"/>
      <c r="AV1336" s="8"/>
      <c r="AW1336" s="8"/>
      <c r="AX1336" s="8"/>
      <c r="AY1336" s="8"/>
      <c r="AZ1336" s="8"/>
      <c r="BA1336" s="8"/>
      <c r="BB1336" s="8"/>
      <c r="BC1336" s="8"/>
    </row>
    <row r="1337" spans="1:55" x14ac:dyDescent="0.25">
      <c r="A1337" s="46">
        <v>73.7</v>
      </c>
      <c r="B1337" s="48" t="b">
        <v>1</v>
      </c>
      <c r="U1337" s="37"/>
      <c r="V1337" s="37"/>
      <c r="W1337" s="9"/>
      <c r="X1337" s="8"/>
      <c r="Y1337" s="8"/>
      <c r="Z1337" s="8"/>
      <c r="AA1337" s="8"/>
      <c r="AB1337" s="8"/>
      <c r="AC1337" s="8"/>
      <c r="AD1337" s="8"/>
      <c r="AE1337" s="8"/>
      <c r="AG1337" s="37"/>
      <c r="AH1337" s="37"/>
      <c r="AI1337" s="9"/>
      <c r="AJ1337" s="8"/>
      <c r="AK1337" s="8"/>
      <c r="AL1337" s="8"/>
      <c r="AM1337" s="8"/>
      <c r="AN1337" s="8"/>
      <c r="AO1337" s="8"/>
      <c r="AP1337" s="8"/>
      <c r="AQ1337" s="8"/>
      <c r="AS1337" s="37"/>
      <c r="AT1337" s="37"/>
      <c r="AU1337" s="9"/>
      <c r="AV1337" s="8"/>
      <c r="AW1337" s="8"/>
      <c r="AX1337" s="8"/>
      <c r="AY1337" s="8"/>
      <c r="AZ1337" s="8"/>
      <c r="BA1337" s="8"/>
      <c r="BB1337" s="8"/>
      <c r="BC1337" s="8"/>
    </row>
    <row r="1338" spans="1:55" x14ac:dyDescent="0.25">
      <c r="A1338" s="46">
        <v>73.599999999999994</v>
      </c>
      <c r="B1338" s="48" t="b">
        <v>1</v>
      </c>
      <c r="U1338" s="37"/>
      <c r="V1338" s="37"/>
      <c r="W1338" s="9"/>
      <c r="X1338" s="8"/>
      <c r="Y1338" s="8"/>
      <c r="Z1338" s="8"/>
      <c r="AA1338" s="8"/>
      <c r="AB1338" s="8"/>
      <c r="AC1338" s="8"/>
      <c r="AD1338" s="8"/>
      <c r="AE1338" s="8"/>
      <c r="AG1338" s="37"/>
      <c r="AH1338" s="37"/>
      <c r="AI1338" s="9"/>
      <c r="AJ1338" s="8"/>
      <c r="AK1338" s="8"/>
      <c r="AL1338" s="8"/>
      <c r="AM1338" s="8"/>
      <c r="AN1338" s="8"/>
      <c r="AO1338" s="8"/>
      <c r="AP1338" s="8"/>
      <c r="AQ1338" s="8"/>
      <c r="AS1338" s="37"/>
      <c r="AT1338" s="37"/>
      <c r="AU1338" s="9"/>
      <c r="AV1338" s="8"/>
      <c r="AW1338" s="8"/>
      <c r="AX1338" s="8"/>
      <c r="AY1338" s="8"/>
      <c r="AZ1338" s="8"/>
      <c r="BA1338" s="8"/>
      <c r="BB1338" s="8"/>
      <c r="BC1338" s="8"/>
    </row>
    <row r="1339" spans="1:55" x14ac:dyDescent="0.25">
      <c r="A1339" s="46">
        <v>73.400000000000006</v>
      </c>
      <c r="B1339" s="48" t="b">
        <v>1</v>
      </c>
      <c r="U1339" s="37"/>
      <c r="V1339" s="37"/>
      <c r="W1339" s="9"/>
      <c r="X1339" s="8"/>
      <c r="Y1339" s="8"/>
      <c r="Z1339" s="8"/>
      <c r="AA1339" s="8"/>
      <c r="AB1339" s="8"/>
      <c r="AC1339" s="8"/>
      <c r="AD1339" s="8"/>
      <c r="AE1339" s="8"/>
      <c r="AG1339" s="37"/>
      <c r="AH1339" s="37"/>
      <c r="AI1339" s="9"/>
      <c r="AJ1339" s="8"/>
      <c r="AK1339" s="8"/>
      <c r="AL1339" s="8"/>
      <c r="AM1339" s="8"/>
      <c r="AN1339" s="8"/>
      <c r="AO1339" s="8"/>
      <c r="AP1339" s="8"/>
      <c r="AQ1339" s="8"/>
      <c r="AS1339" s="37"/>
      <c r="AT1339" s="37"/>
      <c r="AU1339" s="9"/>
      <c r="AV1339" s="8"/>
      <c r="AW1339" s="8"/>
      <c r="AX1339" s="8"/>
      <c r="AY1339" s="8"/>
      <c r="AZ1339" s="8"/>
      <c r="BA1339" s="8"/>
      <c r="BB1339" s="8"/>
      <c r="BC1339" s="8"/>
    </row>
    <row r="1340" spans="1:55" x14ac:dyDescent="0.25">
      <c r="A1340" s="46">
        <v>73.3</v>
      </c>
      <c r="B1340" s="48" t="b">
        <v>1</v>
      </c>
      <c r="U1340" s="37"/>
      <c r="V1340" s="37"/>
      <c r="W1340" s="9"/>
      <c r="X1340" s="8"/>
      <c r="Y1340" s="8"/>
      <c r="Z1340" s="8"/>
      <c r="AA1340" s="8"/>
      <c r="AB1340" s="8"/>
      <c r="AC1340" s="8"/>
      <c r="AD1340" s="8"/>
      <c r="AE1340" s="8"/>
      <c r="AG1340" s="37"/>
      <c r="AH1340" s="37"/>
      <c r="AI1340" s="9"/>
      <c r="AJ1340" s="8"/>
      <c r="AK1340" s="8"/>
      <c r="AL1340" s="8"/>
      <c r="AM1340" s="8"/>
      <c r="AN1340" s="8"/>
      <c r="AO1340" s="8"/>
      <c r="AP1340" s="8"/>
      <c r="AQ1340" s="8"/>
      <c r="AS1340" s="37"/>
      <c r="AT1340" s="37"/>
      <c r="AU1340" s="9"/>
      <c r="AV1340" s="8"/>
      <c r="AW1340" s="8"/>
      <c r="AX1340" s="8"/>
      <c r="AY1340" s="8"/>
      <c r="AZ1340" s="8"/>
      <c r="BA1340" s="8"/>
      <c r="BB1340" s="8"/>
      <c r="BC1340" s="8"/>
    </row>
    <row r="1341" spans="1:55" x14ac:dyDescent="0.25">
      <c r="A1341" s="46">
        <v>73.099999999999994</v>
      </c>
      <c r="B1341" s="48" t="b">
        <v>1</v>
      </c>
      <c r="U1341" s="37"/>
      <c r="V1341" s="37"/>
      <c r="W1341" s="9"/>
      <c r="X1341" s="8"/>
      <c r="Y1341" s="8"/>
      <c r="Z1341" s="8"/>
      <c r="AA1341" s="8"/>
      <c r="AB1341" s="8"/>
      <c r="AC1341" s="8"/>
      <c r="AD1341" s="8"/>
      <c r="AE1341" s="8"/>
      <c r="AG1341" s="37"/>
      <c r="AH1341" s="37"/>
      <c r="AI1341" s="9"/>
      <c r="AJ1341" s="8"/>
      <c r="AK1341" s="8"/>
      <c r="AL1341" s="8"/>
      <c r="AM1341" s="8"/>
      <c r="AN1341" s="8"/>
      <c r="AO1341" s="8"/>
      <c r="AP1341" s="8"/>
      <c r="AQ1341" s="8"/>
      <c r="AS1341" s="37"/>
      <c r="AT1341" s="37"/>
      <c r="AU1341" s="9"/>
      <c r="AV1341" s="8"/>
      <c r="AW1341" s="8"/>
      <c r="AX1341" s="8"/>
      <c r="AY1341" s="8"/>
      <c r="AZ1341" s="8"/>
      <c r="BA1341" s="8"/>
      <c r="BB1341" s="8"/>
      <c r="BC1341" s="8"/>
    </row>
    <row r="1342" spans="1:55" x14ac:dyDescent="0.25">
      <c r="A1342" s="46">
        <v>73</v>
      </c>
      <c r="B1342" s="48" t="b">
        <v>1</v>
      </c>
      <c r="U1342" s="37"/>
      <c r="V1342" s="37"/>
      <c r="W1342" s="9"/>
      <c r="X1342" s="8"/>
      <c r="Y1342" s="8"/>
      <c r="Z1342" s="8"/>
      <c r="AA1342" s="8"/>
      <c r="AB1342" s="8"/>
      <c r="AC1342" s="8"/>
      <c r="AD1342" s="8"/>
      <c r="AE1342" s="8"/>
      <c r="AG1342" s="37"/>
      <c r="AH1342" s="37"/>
      <c r="AI1342" s="9"/>
      <c r="AJ1342" s="8"/>
      <c r="AK1342" s="8"/>
      <c r="AL1342" s="8"/>
      <c r="AM1342" s="8"/>
      <c r="AN1342" s="8"/>
      <c r="AO1342" s="8"/>
      <c r="AP1342" s="8"/>
      <c r="AQ1342" s="8"/>
      <c r="AS1342" s="37"/>
      <c r="AT1342" s="37"/>
      <c r="AU1342" s="9"/>
      <c r="AV1342" s="8"/>
      <c r="AW1342" s="8"/>
      <c r="AX1342" s="8"/>
      <c r="AY1342" s="8"/>
      <c r="AZ1342" s="8"/>
      <c r="BA1342" s="8"/>
      <c r="BB1342" s="8"/>
      <c r="BC1342" s="8"/>
    </row>
    <row r="1343" spans="1:55" x14ac:dyDescent="0.25">
      <c r="A1343" s="46">
        <v>72.8</v>
      </c>
      <c r="B1343" s="48" t="b">
        <v>1</v>
      </c>
      <c r="U1343" s="37"/>
      <c r="V1343" s="37"/>
      <c r="W1343" s="9"/>
      <c r="X1343" s="8"/>
      <c r="Y1343" s="8"/>
      <c r="Z1343" s="8"/>
      <c r="AA1343" s="8"/>
      <c r="AB1343" s="8"/>
      <c r="AC1343" s="8"/>
      <c r="AD1343" s="8"/>
      <c r="AE1343" s="8"/>
      <c r="AG1343" s="37"/>
      <c r="AH1343" s="37"/>
      <c r="AI1343" s="9"/>
      <c r="AJ1343" s="8"/>
      <c r="AK1343" s="8"/>
      <c r="AL1343" s="8"/>
      <c r="AM1343" s="8"/>
      <c r="AN1343" s="8"/>
      <c r="AO1343" s="8"/>
      <c r="AP1343" s="8"/>
      <c r="AQ1343" s="8"/>
      <c r="AS1343" s="37"/>
      <c r="AT1343" s="37"/>
      <c r="AU1343" s="9"/>
      <c r="AV1343" s="8"/>
      <c r="AW1343" s="8"/>
      <c r="AX1343" s="8"/>
      <c r="AY1343" s="8"/>
      <c r="AZ1343" s="8"/>
      <c r="BA1343" s="8"/>
      <c r="BB1343" s="8"/>
      <c r="BC1343" s="8"/>
    </row>
    <row r="1344" spans="1:55" x14ac:dyDescent="0.25">
      <c r="A1344" s="46">
        <v>72.400000000000006</v>
      </c>
      <c r="B1344" s="48" t="b">
        <v>1</v>
      </c>
      <c r="U1344" s="37"/>
      <c r="V1344" s="37"/>
      <c r="W1344" s="9"/>
      <c r="X1344" s="8"/>
      <c r="Y1344" s="8"/>
      <c r="Z1344" s="8"/>
      <c r="AA1344" s="8"/>
      <c r="AB1344" s="8"/>
      <c r="AC1344" s="8"/>
      <c r="AD1344" s="8"/>
      <c r="AE1344" s="8"/>
      <c r="AG1344" s="37"/>
      <c r="AH1344" s="37"/>
      <c r="AI1344" s="9"/>
      <c r="AJ1344" s="8"/>
      <c r="AK1344" s="8"/>
      <c r="AL1344" s="8"/>
      <c r="AM1344" s="8"/>
      <c r="AN1344" s="8"/>
      <c r="AO1344" s="8"/>
      <c r="AP1344" s="8"/>
      <c r="AQ1344" s="8"/>
      <c r="AS1344" s="37"/>
      <c r="AT1344" s="37"/>
      <c r="AU1344" s="9"/>
      <c r="AV1344" s="8"/>
      <c r="AW1344" s="8"/>
      <c r="AX1344" s="8"/>
      <c r="AY1344" s="8"/>
      <c r="AZ1344" s="8"/>
      <c r="BA1344" s="8"/>
      <c r="BB1344" s="8"/>
      <c r="BC1344" s="8"/>
    </row>
    <row r="1345" spans="1:55" x14ac:dyDescent="0.25">
      <c r="A1345" s="46">
        <v>72.5</v>
      </c>
      <c r="B1345" s="48" t="b">
        <v>1</v>
      </c>
      <c r="U1345" s="37"/>
      <c r="V1345" s="37"/>
      <c r="W1345" s="9"/>
      <c r="X1345" s="8"/>
      <c r="Y1345" s="8"/>
      <c r="Z1345" s="8"/>
      <c r="AA1345" s="8"/>
      <c r="AB1345" s="8"/>
      <c r="AC1345" s="8"/>
      <c r="AD1345" s="8"/>
      <c r="AE1345" s="8"/>
      <c r="AG1345" s="37"/>
      <c r="AH1345" s="37"/>
      <c r="AI1345" s="9"/>
      <c r="AJ1345" s="8"/>
      <c r="AK1345" s="8"/>
      <c r="AL1345" s="8"/>
      <c r="AM1345" s="8"/>
      <c r="AN1345" s="8"/>
      <c r="AO1345" s="8"/>
      <c r="AP1345" s="8"/>
      <c r="AQ1345" s="8"/>
      <c r="AS1345" s="37"/>
      <c r="AT1345" s="37"/>
      <c r="AU1345" s="9"/>
      <c r="AV1345" s="8"/>
      <c r="AW1345" s="8"/>
      <c r="AX1345" s="8"/>
      <c r="AY1345" s="8"/>
      <c r="AZ1345" s="8"/>
      <c r="BA1345" s="8"/>
      <c r="BB1345" s="8"/>
      <c r="BC1345" s="8"/>
    </row>
    <row r="1346" spans="1:55" x14ac:dyDescent="0.25">
      <c r="A1346" s="46">
        <v>72.3</v>
      </c>
      <c r="B1346" s="48" t="b">
        <v>1</v>
      </c>
      <c r="U1346" s="37"/>
      <c r="V1346" s="37"/>
      <c r="W1346" s="9"/>
      <c r="X1346" s="8"/>
      <c r="Y1346" s="8"/>
      <c r="Z1346" s="8"/>
      <c r="AA1346" s="8"/>
      <c r="AB1346" s="8"/>
      <c r="AC1346" s="8"/>
      <c r="AD1346" s="8"/>
      <c r="AE1346" s="8"/>
      <c r="AG1346" s="37"/>
      <c r="AH1346" s="37"/>
      <c r="AI1346" s="9"/>
      <c r="AJ1346" s="8"/>
      <c r="AK1346" s="8"/>
      <c r="AL1346" s="8"/>
      <c r="AM1346" s="8"/>
      <c r="AN1346" s="8"/>
      <c r="AO1346" s="8"/>
      <c r="AP1346" s="8"/>
      <c r="AQ1346" s="8"/>
      <c r="AS1346" s="37"/>
      <c r="AT1346" s="37"/>
      <c r="AU1346" s="9"/>
      <c r="AV1346" s="8"/>
      <c r="AW1346" s="8"/>
      <c r="AX1346" s="8"/>
      <c r="AY1346" s="8"/>
      <c r="AZ1346" s="8"/>
      <c r="BA1346" s="8"/>
      <c r="BB1346" s="8"/>
      <c r="BC1346" s="8"/>
    </row>
    <row r="1347" spans="1:55" x14ac:dyDescent="0.25">
      <c r="A1347" s="46">
        <v>72.099999999999994</v>
      </c>
      <c r="B1347" s="48" t="b">
        <v>1</v>
      </c>
      <c r="U1347" s="37"/>
      <c r="V1347" s="37"/>
      <c r="W1347" s="9"/>
      <c r="X1347" s="8"/>
      <c r="Y1347" s="8"/>
      <c r="Z1347" s="8"/>
      <c r="AA1347" s="8"/>
      <c r="AB1347" s="8"/>
      <c r="AC1347" s="8"/>
      <c r="AD1347" s="8"/>
      <c r="AE1347" s="8"/>
      <c r="AG1347" s="37"/>
      <c r="AH1347" s="37"/>
      <c r="AI1347" s="9"/>
      <c r="AJ1347" s="8"/>
      <c r="AK1347" s="8"/>
      <c r="AL1347" s="8"/>
      <c r="AM1347" s="8"/>
      <c r="AN1347" s="8"/>
      <c r="AO1347" s="8"/>
      <c r="AP1347" s="8"/>
      <c r="AQ1347" s="8"/>
      <c r="AS1347" s="37"/>
      <c r="AT1347" s="37"/>
      <c r="AU1347" s="9"/>
      <c r="AV1347" s="8"/>
      <c r="AW1347" s="8"/>
      <c r="AX1347" s="8"/>
      <c r="AY1347" s="8"/>
      <c r="AZ1347" s="8"/>
      <c r="BA1347" s="8"/>
      <c r="BB1347" s="8"/>
      <c r="BC1347" s="8"/>
    </row>
    <row r="1348" spans="1:55" x14ac:dyDescent="0.25">
      <c r="A1348" s="46">
        <v>71.900000000000006</v>
      </c>
      <c r="B1348" s="48" t="b">
        <v>1</v>
      </c>
      <c r="U1348" s="37"/>
      <c r="V1348" s="37"/>
      <c r="W1348" s="9"/>
      <c r="X1348" s="8"/>
      <c r="Y1348" s="8"/>
      <c r="Z1348" s="8"/>
      <c r="AA1348" s="8"/>
      <c r="AB1348" s="8"/>
      <c r="AC1348" s="8"/>
      <c r="AD1348" s="8"/>
      <c r="AE1348" s="8"/>
      <c r="AG1348" s="37"/>
      <c r="AH1348" s="37"/>
      <c r="AI1348" s="9"/>
      <c r="AJ1348" s="8"/>
      <c r="AK1348" s="8"/>
      <c r="AL1348" s="8"/>
      <c r="AM1348" s="8"/>
      <c r="AN1348" s="8"/>
      <c r="AO1348" s="8"/>
      <c r="AP1348" s="8"/>
      <c r="AQ1348" s="8"/>
      <c r="AS1348" s="37"/>
      <c r="AT1348" s="37"/>
      <c r="AU1348" s="9"/>
      <c r="AV1348" s="8"/>
      <c r="AW1348" s="8"/>
      <c r="AX1348" s="8"/>
      <c r="AY1348" s="8"/>
      <c r="AZ1348" s="8"/>
      <c r="BA1348" s="8"/>
      <c r="BB1348" s="8"/>
      <c r="BC1348" s="8"/>
    </row>
    <row r="1349" spans="1:55" x14ac:dyDescent="0.25">
      <c r="A1349" s="46">
        <v>71.7</v>
      </c>
      <c r="B1349" s="48" t="b">
        <v>1</v>
      </c>
      <c r="U1349" s="37"/>
      <c r="V1349" s="37"/>
      <c r="W1349" s="9"/>
      <c r="X1349" s="8"/>
      <c r="Y1349" s="8"/>
      <c r="Z1349" s="8"/>
      <c r="AA1349" s="8"/>
      <c r="AB1349" s="8"/>
      <c r="AC1349" s="8"/>
      <c r="AD1349" s="8"/>
      <c r="AE1349" s="8"/>
      <c r="AG1349" s="37"/>
      <c r="AH1349" s="37"/>
      <c r="AI1349" s="9"/>
      <c r="AJ1349" s="8"/>
      <c r="AK1349" s="8"/>
      <c r="AL1349" s="8"/>
      <c r="AM1349" s="8"/>
      <c r="AN1349" s="8"/>
      <c r="AO1349" s="8"/>
      <c r="AP1349" s="8"/>
      <c r="AQ1349" s="8"/>
      <c r="AS1349" s="37"/>
      <c r="AT1349" s="37"/>
      <c r="AU1349" s="9"/>
      <c r="AV1349" s="8"/>
      <c r="AW1349" s="8"/>
      <c r="AX1349" s="8"/>
      <c r="AY1349" s="8"/>
      <c r="AZ1349" s="8"/>
      <c r="BA1349" s="8"/>
      <c r="BB1349" s="8"/>
      <c r="BC1349" s="8"/>
    </row>
    <row r="1350" spans="1:55" x14ac:dyDescent="0.25">
      <c r="A1350" s="46">
        <v>72</v>
      </c>
      <c r="B1350" s="48" t="b">
        <v>1</v>
      </c>
      <c r="U1350" s="37"/>
      <c r="V1350" s="37"/>
      <c r="W1350" s="9"/>
      <c r="X1350" s="8"/>
      <c r="Y1350" s="8"/>
      <c r="Z1350" s="8"/>
      <c r="AA1350" s="8"/>
      <c r="AB1350" s="8"/>
      <c r="AC1350" s="8"/>
      <c r="AD1350" s="8"/>
      <c r="AE1350" s="8"/>
      <c r="AG1350" s="37"/>
      <c r="AH1350" s="37"/>
      <c r="AI1350" s="9"/>
      <c r="AJ1350" s="8"/>
      <c r="AK1350" s="8"/>
      <c r="AL1350" s="8"/>
      <c r="AM1350" s="8"/>
      <c r="AN1350" s="8"/>
      <c r="AO1350" s="8"/>
      <c r="AP1350" s="8"/>
      <c r="AQ1350" s="8"/>
      <c r="AS1350" s="37"/>
      <c r="AT1350" s="37"/>
      <c r="AU1350" s="9"/>
      <c r="AV1350" s="8"/>
      <c r="AW1350" s="8"/>
      <c r="AX1350" s="8"/>
      <c r="AY1350" s="8"/>
      <c r="AZ1350" s="8"/>
      <c r="BA1350" s="8"/>
      <c r="BB1350" s="8"/>
      <c r="BC1350" s="8"/>
    </row>
    <row r="1351" spans="1:55" x14ac:dyDescent="0.25">
      <c r="A1351" s="46">
        <v>69.900000000000006</v>
      </c>
      <c r="B1351" s="48" t="b">
        <v>1</v>
      </c>
      <c r="U1351" s="37"/>
      <c r="V1351" s="37"/>
      <c r="W1351" s="9"/>
      <c r="X1351" s="8"/>
      <c r="Y1351" s="8"/>
      <c r="Z1351" s="8"/>
      <c r="AA1351" s="8"/>
      <c r="AB1351" s="8"/>
      <c r="AC1351" s="8"/>
      <c r="AD1351" s="8"/>
      <c r="AE1351" s="8"/>
      <c r="AG1351" s="37"/>
      <c r="AH1351" s="37"/>
      <c r="AI1351" s="9"/>
      <c r="AJ1351" s="8"/>
      <c r="AK1351" s="8"/>
      <c r="AL1351" s="8"/>
      <c r="AM1351" s="8"/>
      <c r="AN1351" s="8"/>
      <c r="AO1351" s="8"/>
      <c r="AP1351" s="8"/>
      <c r="AQ1351" s="8"/>
      <c r="AS1351" s="37"/>
      <c r="AT1351" s="37"/>
      <c r="AU1351" s="9"/>
      <c r="AV1351" s="8"/>
      <c r="AW1351" s="8"/>
      <c r="AX1351" s="8"/>
      <c r="AY1351" s="8"/>
      <c r="AZ1351" s="8"/>
      <c r="BA1351" s="8"/>
      <c r="BB1351" s="8"/>
      <c r="BC1351" s="8"/>
    </row>
    <row r="1352" spans="1:55" x14ac:dyDescent="0.25">
      <c r="A1352" s="46">
        <v>69.5</v>
      </c>
      <c r="B1352" s="48" t="b">
        <v>1</v>
      </c>
      <c r="U1352" s="37"/>
      <c r="V1352" s="37"/>
      <c r="W1352" s="9"/>
      <c r="X1352" s="8"/>
      <c r="Y1352" s="8"/>
      <c r="Z1352" s="8"/>
      <c r="AA1352" s="8"/>
      <c r="AB1352" s="8"/>
      <c r="AC1352" s="8"/>
      <c r="AD1352" s="8"/>
      <c r="AE1352" s="8"/>
      <c r="AG1352" s="37"/>
      <c r="AH1352" s="37"/>
      <c r="AI1352" s="9"/>
      <c r="AJ1352" s="8"/>
      <c r="AK1352" s="8"/>
      <c r="AL1352" s="8"/>
      <c r="AM1352" s="8"/>
      <c r="AN1352" s="8"/>
      <c r="AO1352" s="8"/>
      <c r="AP1352" s="8"/>
      <c r="AQ1352" s="8"/>
      <c r="AS1352" s="37"/>
      <c r="AT1352" s="37"/>
      <c r="AU1352" s="9"/>
      <c r="AV1352" s="8"/>
      <c r="AW1352" s="8"/>
      <c r="AX1352" s="8"/>
      <c r="AY1352" s="8"/>
      <c r="AZ1352" s="8"/>
      <c r="BA1352" s="8"/>
      <c r="BB1352" s="8"/>
      <c r="BC1352" s="8"/>
    </row>
    <row r="1353" spans="1:55" x14ac:dyDescent="0.25">
      <c r="A1353" s="46">
        <v>69.099999999999994</v>
      </c>
      <c r="B1353" s="48" t="b">
        <v>1</v>
      </c>
      <c r="U1353" s="37"/>
      <c r="V1353" s="37"/>
      <c r="W1353" s="9"/>
      <c r="X1353" s="8"/>
      <c r="Y1353" s="8"/>
      <c r="Z1353" s="8"/>
      <c r="AA1353" s="8"/>
      <c r="AB1353" s="8"/>
      <c r="AC1353" s="8"/>
      <c r="AD1353" s="8"/>
      <c r="AE1353" s="8"/>
      <c r="AG1353" s="37"/>
      <c r="AH1353" s="37"/>
      <c r="AI1353" s="9"/>
      <c r="AJ1353" s="8"/>
      <c r="AK1353" s="8"/>
      <c r="AL1353" s="8"/>
      <c r="AM1353" s="8"/>
      <c r="AN1353" s="8"/>
      <c r="AO1353" s="8"/>
      <c r="AP1353" s="8"/>
      <c r="AQ1353" s="8"/>
      <c r="AS1353" s="37"/>
      <c r="AT1353" s="37"/>
      <c r="AU1353" s="9"/>
      <c r="AV1353" s="8"/>
      <c r="AW1353" s="8"/>
      <c r="AX1353" s="8"/>
      <c r="AY1353" s="8"/>
      <c r="AZ1353" s="8"/>
      <c r="BA1353" s="8"/>
      <c r="BB1353" s="8"/>
      <c r="BC1353" s="8"/>
    </row>
    <row r="1354" spans="1:55" x14ac:dyDescent="0.25">
      <c r="A1354" s="46">
        <v>68.5</v>
      </c>
      <c r="B1354" s="48" t="b">
        <v>1</v>
      </c>
      <c r="U1354" s="37"/>
      <c r="V1354" s="37"/>
      <c r="W1354" s="9"/>
      <c r="X1354" s="8"/>
      <c r="Y1354" s="8"/>
      <c r="Z1354" s="8"/>
      <c r="AA1354" s="8"/>
      <c r="AB1354" s="8"/>
      <c r="AC1354" s="8"/>
      <c r="AD1354" s="8"/>
      <c r="AE1354" s="8"/>
      <c r="AG1354" s="37"/>
      <c r="AH1354" s="37"/>
      <c r="AI1354" s="9"/>
      <c r="AJ1354" s="8"/>
      <c r="AK1354" s="8"/>
      <c r="AL1354" s="8"/>
      <c r="AM1354" s="8"/>
      <c r="AN1354" s="8"/>
      <c r="AO1354" s="8"/>
      <c r="AP1354" s="8"/>
      <c r="AQ1354" s="8"/>
      <c r="AS1354" s="37"/>
      <c r="AT1354" s="37"/>
      <c r="AU1354" s="9"/>
      <c r="AV1354" s="8"/>
      <c r="AW1354" s="8"/>
      <c r="AX1354" s="8"/>
      <c r="AY1354" s="8"/>
      <c r="AZ1354" s="8"/>
      <c r="BA1354" s="8"/>
      <c r="BB1354" s="8"/>
      <c r="BC1354" s="8"/>
    </row>
    <row r="1355" spans="1:55" x14ac:dyDescent="0.25">
      <c r="A1355" s="46">
        <v>67.8</v>
      </c>
      <c r="B1355" s="48" t="b">
        <v>1</v>
      </c>
      <c r="U1355" s="37"/>
      <c r="V1355" s="37"/>
      <c r="W1355" s="9"/>
      <c r="X1355" s="8"/>
      <c r="Y1355" s="8"/>
      <c r="Z1355" s="8"/>
      <c r="AA1355" s="8"/>
      <c r="AB1355" s="8"/>
      <c r="AC1355" s="8"/>
      <c r="AD1355" s="8"/>
      <c r="AE1355" s="8"/>
      <c r="AG1355" s="37"/>
      <c r="AH1355" s="37"/>
      <c r="AI1355" s="9"/>
      <c r="AJ1355" s="8"/>
      <c r="AK1355" s="8"/>
      <c r="AL1355" s="8"/>
      <c r="AM1355" s="8"/>
      <c r="AN1355" s="8"/>
      <c r="AO1355" s="8"/>
      <c r="AP1355" s="8"/>
      <c r="AQ1355" s="8"/>
      <c r="AS1355" s="37"/>
      <c r="AT1355" s="37"/>
      <c r="AU1355" s="9"/>
      <c r="AV1355" s="8"/>
      <c r="AW1355" s="8"/>
      <c r="AX1355" s="8"/>
      <c r="AY1355" s="8"/>
      <c r="AZ1355" s="8"/>
      <c r="BA1355" s="8"/>
      <c r="BB1355" s="8"/>
      <c r="BC1355" s="8"/>
    </row>
    <row r="1356" spans="1:55" x14ac:dyDescent="0.25">
      <c r="A1356" s="46">
        <v>67.8</v>
      </c>
      <c r="B1356" s="48" t="b">
        <v>1</v>
      </c>
      <c r="U1356" s="37"/>
      <c r="V1356" s="37"/>
      <c r="W1356" s="9"/>
      <c r="X1356" s="8"/>
      <c r="Y1356" s="8"/>
      <c r="Z1356" s="8"/>
      <c r="AA1356" s="8"/>
      <c r="AB1356" s="8"/>
      <c r="AC1356" s="8"/>
      <c r="AD1356" s="8"/>
      <c r="AE1356" s="8"/>
      <c r="AG1356" s="37"/>
      <c r="AH1356" s="37"/>
      <c r="AI1356" s="9"/>
      <c r="AJ1356" s="8"/>
      <c r="AK1356" s="8"/>
      <c r="AL1356" s="8"/>
      <c r="AM1356" s="8"/>
      <c r="AN1356" s="8"/>
      <c r="AO1356" s="8"/>
      <c r="AP1356" s="8"/>
      <c r="AQ1356" s="8"/>
      <c r="AS1356" s="37"/>
      <c r="AT1356" s="37"/>
      <c r="AU1356" s="9"/>
      <c r="AV1356" s="8"/>
      <c r="AW1356" s="8"/>
      <c r="AX1356" s="8"/>
      <c r="AY1356" s="8"/>
      <c r="AZ1356" s="8"/>
      <c r="BA1356" s="8"/>
      <c r="BB1356" s="8"/>
      <c r="BC1356" s="8"/>
    </row>
    <row r="1357" spans="1:55" x14ac:dyDescent="0.25">
      <c r="A1357" s="46">
        <v>66.599999999999994</v>
      </c>
      <c r="B1357" s="48" t="b">
        <v>1</v>
      </c>
      <c r="U1357" s="37"/>
      <c r="V1357" s="37"/>
      <c r="W1357" s="9"/>
      <c r="X1357" s="8"/>
      <c r="Y1357" s="8"/>
      <c r="Z1357" s="8"/>
      <c r="AA1357" s="8"/>
      <c r="AB1357" s="8"/>
      <c r="AC1357" s="8"/>
      <c r="AD1357" s="8"/>
      <c r="AE1357" s="8"/>
      <c r="AG1357" s="37"/>
      <c r="AH1357" s="37"/>
      <c r="AI1357" s="9"/>
      <c r="AJ1357" s="8"/>
      <c r="AK1357" s="8"/>
      <c r="AL1357" s="8"/>
      <c r="AM1357" s="8"/>
      <c r="AN1357" s="8"/>
      <c r="AO1357" s="8"/>
      <c r="AP1357" s="8"/>
      <c r="AQ1357" s="8"/>
      <c r="AS1357" s="37"/>
      <c r="AT1357" s="37"/>
      <c r="AU1357" s="9"/>
      <c r="AV1357" s="8"/>
      <c r="AW1357" s="8"/>
      <c r="AX1357" s="8"/>
      <c r="AY1357" s="8"/>
      <c r="AZ1357" s="8"/>
      <c r="BA1357" s="8"/>
      <c r="BB1357" s="8"/>
      <c r="BC1357" s="8"/>
    </row>
    <row r="1358" spans="1:55" x14ac:dyDescent="0.25">
      <c r="A1358" s="46">
        <v>65.3</v>
      </c>
      <c r="B1358" s="48" t="b">
        <v>1</v>
      </c>
      <c r="U1358" s="37"/>
      <c r="V1358" s="37"/>
      <c r="W1358" s="9"/>
      <c r="X1358" s="8"/>
      <c r="Y1358" s="8"/>
      <c r="Z1358" s="8"/>
      <c r="AA1358" s="8"/>
      <c r="AB1358" s="8"/>
      <c r="AC1358" s="8"/>
      <c r="AD1358" s="8"/>
      <c r="AE1358" s="8"/>
      <c r="AG1358" s="37"/>
      <c r="AH1358" s="37"/>
      <c r="AI1358" s="9"/>
      <c r="AJ1358" s="8"/>
      <c r="AK1358" s="8"/>
      <c r="AL1358" s="8"/>
      <c r="AM1358" s="8"/>
      <c r="AN1358" s="8"/>
      <c r="AO1358" s="8"/>
      <c r="AP1358" s="8"/>
      <c r="AQ1358" s="8"/>
      <c r="AS1358" s="37"/>
      <c r="AT1358" s="37"/>
      <c r="AU1358" s="9"/>
      <c r="AV1358" s="8"/>
      <c r="AW1358" s="8"/>
      <c r="AX1358" s="8"/>
      <c r="AY1358" s="8"/>
      <c r="AZ1358" s="8"/>
      <c r="BA1358" s="8"/>
      <c r="BB1358" s="8"/>
      <c r="BC1358" s="8"/>
    </row>
    <row r="1359" spans="1:55" x14ac:dyDescent="0.25">
      <c r="A1359" s="46">
        <v>65</v>
      </c>
      <c r="B1359" s="48" t="b">
        <v>1</v>
      </c>
      <c r="U1359" s="37"/>
      <c r="V1359" s="37"/>
      <c r="W1359" s="9"/>
      <c r="X1359" s="8"/>
      <c r="Y1359" s="8"/>
      <c r="Z1359" s="8"/>
      <c r="AA1359" s="8"/>
      <c r="AB1359" s="8"/>
      <c r="AC1359" s="8"/>
      <c r="AD1359" s="8"/>
      <c r="AE1359" s="8"/>
      <c r="AG1359" s="37"/>
      <c r="AH1359" s="37"/>
      <c r="AI1359" s="9"/>
      <c r="AJ1359" s="8"/>
      <c r="AK1359" s="8"/>
      <c r="AL1359" s="8"/>
      <c r="AM1359" s="8"/>
      <c r="AN1359" s="8"/>
      <c r="AO1359" s="8"/>
      <c r="AP1359" s="8"/>
      <c r="AQ1359" s="8"/>
      <c r="AS1359" s="37"/>
      <c r="AT1359" s="37"/>
      <c r="AU1359" s="9"/>
      <c r="AV1359" s="8"/>
      <c r="AW1359" s="8"/>
      <c r="AX1359" s="8"/>
      <c r="AY1359" s="8"/>
      <c r="AZ1359" s="8"/>
      <c r="BA1359" s="8"/>
      <c r="BB1359" s="8"/>
      <c r="BC1359" s="8"/>
    </row>
    <row r="1360" spans="1:55" x14ac:dyDescent="0.25">
      <c r="A1360" s="46">
        <v>64.599999999999994</v>
      </c>
      <c r="B1360" s="48" t="b">
        <v>1</v>
      </c>
      <c r="U1360" s="37"/>
      <c r="V1360" s="37"/>
      <c r="W1360" s="9"/>
      <c r="X1360" s="8"/>
      <c r="Y1360" s="8"/>
      <c r="Z1360" s="8"/>
      <c r="AA1360" s="8"/>
      <c r="AB1360" s="8"/>
      <c r="AC1360" s="8"/>
      <c r="AD1360" s="8"/>
      <c r="AE1360" s="8"/>
      <c r="AG1360" s="37"/>
      <c r="AH1360" s="37"/>
      <c r="AI1360" s="9"/>
      <c r="AJ1360" s="8"/>
      <c r="AK1360" s="8"/>
      <c r="AL1360" s="8"/>
      <c r="AM1360" s="8"/>
      <c r="AN1360" s="8"/>
      <c r="AO1360" s="8"/>
      <c r="AP1360" s="8"/>
      <c r="AQ1360" s="8"/>
      <c r="AS1360" s="37"/>
      <c r="AT1360" s="37"/>
      <c r="AU1360" s="9"/>
      <c r="AV1360" s="8"/>
      <c r="AW1360" s="8"/>
      <c r="AX1360" s="8"/>
      <c r="AY1360" s="8"/>
      <c r="AZ1360" s="8"/>
      <c r="BA1360" s="8"/>
      <c r="BB1360" s="8"/>
      <c r="BC1360" s="8"/>
    </row>
    <row r="1361" spans="1:55" x14ac:dyDescent="0.25">
      <c r="A1361" s="46">
        <v>64.7</v>
      </c>
      <c r="B1361" s="48" t="b">
        <v>1</v>
      </c>
      <c r="U1361" s="37"/>
      <c r="V1361" s="37"/>
      <c r="W1361" s="9"/>
      <c r="X1361" s="8"/>
      <c r="Y1361" s="8"/>
      <c r="Z1361" s="8"/>
      <c r="AA1361" s="8"/>
      <c r="AB1361" s="8"/>
      <c r="AC1361" s="8"/>
      <c r="AD1361" s="8"/>
      <c r="AE1361" s="8"/>
      <c r="AG1361" s="37"/>
      <c r="AH1361" s="37"/>
      <c r="AI1361" s="9"/>
      <c r="AJ1361" s="8"/>
      <c r="AK1361" s="8"/>
      <c r="AL1361" s="8"/>
      <c r="AM1361" s="8"/>
      <c r="AN1361" s="8"/>
      <c r="AO1361" s="8"/>
      <c r="AP1361" s="8"/>
      <c r="AQ1361" s="8"/>
      <c r="AS1361" s="37"/>
      <c r="AT1361" s="37"/>
      <c r="AU1361" s="9"/>
      <c r="AV1361" s="8"/>
      <c r="AW1361" s="8"/>
      <c r="AX1361" s="8"/>
      <c r="AY1361" s="8"/>
      <c r="AZ1361" s="8"/>
      <c r="BA1361" s="8"/>
      <c r="BB1361" s="8"/>
      <c r="BC1361" s="8"/>
    </row>
    <row r="1362" spans="1:55" x14ac:dyDescent="0.25">
      <c r="A1362" s="46">
        <v>64.400000000000006</v>
      </c>
      <c r="B1362" s="48" t="b">
        <v>1</v>
      </c>
      <c r="U1362" s="37"/>
      <c r="V1362" s="37"/>
      <c r="W1362" s="9"/>
      <c r="X1362" s="8"/>
      <c r="Y1362" s="8"/>
      <c r="Z1362" s="8"/>
      <c r="AA1362" s="8"/>
      <c r="AB1362" s="8"/>
      <c r="AC1362" s="8"/>
      <c r="AD1362" s="8"/>
      <c r="AE1362" s="8"/>
      <c r="AG1362" s="37"/>
      <c r="AH1362" s="37"/>
      <c r="AI1362" s="9"/>
      <c r="AJ1362" s="8"/>
      <c r="AK1362" s="8"/>
      <c r="AL1362" s="8"/>
      <c r="AM1362" s="8"/>
      <c r="AN1362" s="8"/>
      <c r="AO1362" s="8"/>
      <c r="AP1362" s="8"/>
      <c r="AQ1362" s="8"/>
      <c r="AS1362" s="37"/>
      <c r="AT1362" s="37"/>
      <c r="AU1362" s="9"/>
      <c r="AV1362" s="8"/>
      <c r="AW1362" s="8"/>
      <c r="AX1362" s="8"/>
      <c r="AY1362" s="8"/>
      <c r="AZ1362" s="8"/>
      <c r="BA1362" s="8"/>
      <c r="BB1362" s="8"/>
      <c r="BC1362" s="8"/>
    </row>
    <row r="1363" spans="1:55" x14ac:dyDescent="0.25">
      <c r="A1363" s="46">
        <v>64.7</v>
      </c>
      <c r="B1363" s="48" t="b">
        <v>1</v>
      </c>
      <c r="U1363" s="37"/>
      <c r="V1363" s="37"/>
      <c r="W1363" s="9"/>
      <c r="X1363" s="8"/>
      <c r="Y1363" s="8"/>
      <c r="Z1363" s="8"/>
      <c r="AA1363" s="8"/>
      <c r="AB1363" s="8"/>
      <c r="AC1363" s="8"/>
      <c r="AD1363" s="8"/>
      <c r="AE1363" s="8"/>
      <c r="AG1363" s="37"/>
      <c r="AH1363" s="37"/>
      <c r="AI1363" s="9"/>
      <c r="AJ1363" s="8"/>
      <c r="AK1363" s="8"/>
      <c r="AL1363" s="8"/>
      <c r="AM1363" s="8"/>
      <c r="AN1363" s="8"/>
      <c r="AO1363" s="8"/>
      <c r="AP1363" s="8"/>
      <c r="AQ1363" s="8"/>
      <c r="AS1363" s="37"/>
      <c r="AT1363" s="37"/>
      <c r="AU1363" s="9"/>
      <c r="AV1363" s="8"/>
      <c r="AW1363" s="8"/>
      <c r="AX1363" s="8"/>
      <c r="AY1363" s="8"/>
      <c r="AZ1363" s="8"/>
      <c r="BA1363" s="8"/>
      <c r="BB1363" s="8"/>
      <c r="BC1363" s="8"/>
    </row>
    <row r="1364" spans="1:55" x14ac:dyDescent="0.25">
      <c r="A1364" s="46">
        <v>64.400000000000006</v>
      </c>
      <c r="B1364" s="48" t="b">
        <v>1</v>
      </c>
      <c r="U1364" s="37"/>
      <c r="V1364" s="37"/>
      <c r="W1364" s="9"/>
      <c r="X1364" s="8"/>
      <c r="Y1364" s="8"/>
      <c r="Z1364" s="8"/>
      <c r="AA1364" s="8"/>
      <c r="AB1364" s="8"/>
      <c r="AC1364" s="8"/>
      <c r="AD1364" s="8"/>
      <c r="AE1364" s="8"/>
      <c r="AG1364" s="37"/>
      <c r="AH1364" s="37"/>
      <c r="AI1364" s="9"/>
      <c r="AJ1364" s="8"/>
      <c r="AK1364" s="8"/>
      <c r="AL1364" s="8"/>
      <c r="AM1364" s="8"/>
      <c r="AN1364" s="8"/>
      <c r="AO1364" s="8"/>
      <c r="AP1364" s="8"/>
      <c r="AQ1364" s="8"/>
      <c r="AS1364" s="37"/>
      <c r="AT1364" s="37"/>
      <c r="AU1364" s="9"/>
      <c r="AV1364" s="8"/>
      <c r="AW1364" s="8"/>
      <c r="AX1364" s="8"/>
      <c r="AY1364" s="8"/>
      <c r="AZ1364" s="8"/>
      <c r="BA1364" s="8"/>
      <c r="BB1364" s="8"/>
      <c r="BC1364" s="8"/>
    </row>
    <row r="1365" spans="1:55" x14ac:dyDescent="0.25">
      <c r="A1365" s="46">
        <v>63.9</v>
      </c>
      <c r="B1365" s="48" t="b">
        <v>1</v>
      </c>
      <c r="U1365" s="37"/>
      <c r="V1365" s="37"/>
      <c r="W1365" s="9"/>
      <c r="X1365" s="8"/>
      <c r="Y1365" s="8"/>
      <c r="Z1365" s="8"/>
      <c r="AA1365" s="8"/>
      <c r="AB1365" s="8"/>
      <c r="AC1365" s="8"/>
      <c r="AD1365" s="8"/>
      <c r="AE1365" s="8"/>
      <c r="AG1365" s="37"/>
      <c r="AH1365" s="37"/>
      <c r="AI1365" s="9"/>
      <c r="AJ1365" s="8"/>
      <c r="AK1365" s="8"/>
      <c r="AL1365" s="8"/>
      <c r="AM1365" s="8"/>
      <c r="AN1365" s="8"/>
      <c r="AO1365" s="8"/>
      <c r="AP1365" s="8"/>
      <c r="AQ1365" s="8"/>
      <c r="AS1365" s="37"/>
      <c r="AT1365" s="37"/>
      <c r="AU1365" s="9"/>
      <c r="AV1365" s="8"/>
      <c r="AW1365" s="8"/>
      <c r="AX1365" s="8"/>
      <c r="AY1365" s="8"/>
      <c r="AZ1365" s="8"/>
      <c r="BA1365" s="8"/>
      <c r="BB1365" s="8"/>
      <c r="BC1365" s="8"/>
    </row>
    <row r="1366" spans="1:55" x14ac:dyDescent="0.25">
      <c r="A1366" s="46">
        <v>63.4</v>
      </c>
      <c r="B1366" s="48" t="b">
        <v>1</v>
      </c>
      <c r="U1366" s="37"/>
      <c r="V1366" s="37"/>
      <c r="W1366" s="9"/>
      <c r="X1366" s="8"/>
      <c r="Y1366" s="8"/>
      <c r="Z1366" s="8"/>
      <c r="AA1366" s="8"/>
      <c r="AB1366" s="8"/>
      <c r="AC1366" s="8"/>
      <c r="AD1366" s="8"/>
      <c r="AE1366" s="8"/>
      <c r="AG1366" s="37"/>
      <c r="AH1366" s="37"/>
      <c r="AI1366" s="9"/>
      <c r="AJ1366" s="8"/>
      <c r="AK1366" s="8"/>
      <c r="AL1366" s="8"/>
      <c r="AM1366" s="8"/>
      <c r="AN1366" s="8"/>
      <c r="AO1366" s="8"/>
      <c r="AP1366" s="8"/>
      <c r="AQ1366" s="8"/>
      <c r="AS1366" s="37"/>
      <c r="AT1366" s="37"/>
      <c r="AU1366" s="9"/>
      <c r="AV1366" s="8"/>
      <c r="AW1366" s="8"/>
      <c r="AX1366" s="8"/>
      <c r="AY1366" s="8"/>
      <c r="AZ1366" s="8"/>
      <c r="BA1366" s="8"/>
      <c r="BB1366" s="8"/>
      <c r="BC1366" s="8"/>
    </row>
    <row r="1367" spans="1:55" x14ac:dyDescent="0.25">
      <c r="A1367" s="46">
        <v>62.9</v>
      </c>
      <c r="B1367" s="48" t="b">
        <v>1</v>
      </c>
      <c r="U1367" s="37"/>
      <c r="V1367" s="37"/>
      <c r="W1367" s="9"/>
      <c r="X1367" s="8"/>
      <c r="Y1367" s="8"/>
      <c r="Z1367" s="8"/>
      <c r="AA1367" s="8"/>
      <c r="AB1367" s="8"/>
      <c r="AC1367" s="8"/>
      <c r="AD1367" s="8"/>
      <c r="AE1367" s="8"/>
      <c r="AG1367" s="37"/>
      <c r="AH1367" s="37"/>
      <c r="AI1367" s="9"/>
      <c r="AJ1367" s="8"/>
      <c r="AK1367" s="8"/>
      <c r="AL1367" s="8"/>
      <c r="AM1367" s="8"/>
      <c r="AN1367" s="8"/>
      <c r="AO1367" s="8"/>
      <c r="AP1367" s="8"/>
      <c r="AQ1367" s="8"/>
      <c r="AS1367" s="37"/>
      <c r="AT1367" s="37"/>
      <c r="AU1367" s="9"/>
      <c r="AV1367" s="8"/>
      <c r="AW1367" s="8"/>
      <c r="AX1367" s="8"/>
      <c r="AY1367" s="8"/>
      <c r="AZ1367" s="8"/>
      <c r="BA1367" s="8"/>
      <c r="BB1367" s="8"/>
      <c r="BC1367" s="8"/>
    </row>
    <row r="1368" spans="1:55" x14ac:dyDescent="0.25">
      <c r="A1368" s="46">
        <v>62.6</v>
      </c>
      <c r="B1368" s="48" t="b">
        <v>1</v>
      </c>
      <c r="U1368" s="37"/>
      <c r="V1368" s="37"/>
      <c r="W1368" s="9"/>
      <c r="X1368" s="8"/>
      <c r="Y1368" s="8"/>
      <c r="Z1368" s="8"/>
      <c r="AA1368" s="8"/>
      <c r="AB1368" s="8"/>
      <c r="AC1368" s="8"/>
      <c r="AD1368" s="8"/>
      <c r="AE1368" s="8"/>
      <c r="AG1368" s="37"/>
      <c r="AH1368" s="37"/>
      <c r="AI1368" s="9"/>
      <c r="AJ1368" s="8"/>
      <c r="AK1368" s="8"/>
      <c r="AL1368" s="8"/>
      <c r="AM1368" s="8"/>
      <c r="AN1368" s="8"/>
      <c r="AO1368" s="8"/>
      <c r="AP1368" s="8"/>
      <c r="AQ1368" s="8"/>
      <c r="AS1368" s="37"/>
      <c r="AT1368" s="37"/>
      <c r="AU1368" s="9"/>
      <c r="AV1368" s="8"/>
      <c r="AW1368" s="8"/>
      <c r="AX1368" s="8"/>
      <c r="AY1368" s="8"/>
      <c r="AZ1368" s="8"/>
      <c r="BA1368" s="8"/>
      <c r="BB1368" s="8"/>
      <c r="BC1368" s="8"/>
    </row>
    <row r="1369" spans="1:55" x14ac:dyDescent="0.25">
      <c r="A1369" s="46">
        <v>62.1</v>
      </c>
      <c r="B1369" s="48" t="b">
        <v>1</v>
      </c>
      <c r="U1369" s="37"/>
      <c r="V1369" s="37"/>
      <c r="W1369" s="9"/>
      <c r="X1369" s="8"/>
      <c r="Y1369" s="8"/>
      <c r="Z1369" s="8"/>
      <c r="AA1369" s="8"/>
      <c r="AB1369" s="8"/>
      <c r="AC1369" s="8"/>
      <c r="AD1369" s="8"/>
      <c r="AE1369" s="8"/>
      <c r="AG1369" s="37"/>
      <c r="AH1369" s="37"/>
      <c r="AI1369" s="9"/>
      <c r="AJ1369" s="8"/>
      <c r="AK1369" s="8"/>
      <c r="AL1369" s="8"/>
      <c r="AM1369" s="8"/>
      <c r="AN1369" s="8"/>
      <c r="AO1369" s="8"/>
      <c r="AP1369" s="8"/>
      <c r="AQ1369" s="8"/>
      <c r="AS1369" s="37"/>
      <c r="AT1369" s="37"/>
      <c r="AU1369" s="9"/>
      <c r="AV1369" s="8"/>
      <c r="AW1369" s="8"/>
      <c r="AX1369" s="8"/>
      <c r="AY1369" s="8"/>
      <c r="AZ1369" s="8"/>
      <c r="BA1369" s="8"/>
      <c r="BB1369" s="8"/>
      <c r="BC1369" s="8"/>
    </row>
    <row r="1370" spans="1:55" x14ac:dyDescent="0.25">
      <c r="A1370" s="46">
        <v>61.2</v>
      </c>
      <c r="B1370" s="48" t="b">
        <v>1</v>
      </c>
      <c r="U1370" s="37"/>
      <c r="V1370" s="37"/>
      <c r="W1370" s="9"/>
      <c r="X1370" s="8"/>
      <c r="Y1370" s="8"/>
      <c r="Z1370" s="8"/>
      <c r="AA1370" s="8"/>
      <c r="AB1370" s="8"/>
      <c r="AC1370" s="8"/>
      <c r="AD1370" s="8"/>
      <c r="AE1370" s="8"/>
      <c r="AG1370" s="37"/>
      <c r="AH1370" s="37"/>
      <c r="AI1370" s="9"/>
      <c r="AJ1370" s="8"/>
      <c r="AK1370" s="8"/>
      <c r="AL1370" s="8"/>
      <c r="AM1370" s="8"/>
      <c r="AN1370" s="8"/>
      <c r="AO1370" s="8"/>
      <c r="AP1370" s="8"/>
      <c r="AQ1370" s="8"/>
      <c r="AS1370" s="37"/>
      <c r="AT1370" s="37"/>
      <c r="AU1370" s="9"/>
      <c r="AV1370" s="8"/>
      <c r="AW1370" s="8"/>
      <c r="AX1370" s="8"/>
      <c r="AY1370" s="8"/>
      <c r="AZ1370" s="8"/>
      <c r="BA1370" s="8"/>
      <c r="BB1370" s="8"/>
      <c r="BC1370" s="8"/>
    </row>
    <row r="1371" spans="1:55" x14ac:dyDescent="0.25">
      <c r="A1371" s="46">
        <v>63</v>
      </c>
      <c r="B1371" s="48" t="b">
        <v>1</v>
      </c>
      <c r="U1371" s="37"/>
      <c r="V1371" s="37"/>
      <c r="W1371" s="9"/>
      <c r="X1371" s="8"/>
      <c r="Y1371" s="8"/>
      <c r="Z1371" s="8"/>
      <c r="AA1371" s="8"/>
      <c r="AB1371" s="8"/>
      <c r="AC1371" s="8"/>
      <c r="AD1371" s="8"/>
      <c r="AE1371" s="8"/>
      <c r="AG1371" s="37"/>
      <c r="AH1371" s="37"/>
      <c r="AI1371" s="9"/>
      <c r="AJ1371" s="8"/>
      <c r="AK1371" s="8"/>
      <c r="AL1371" s="8"/>
      <c r="AM1371" s="8"/>
      <c r="AN1371" s="8"/>
      <c r="AO1371" s="8"/>
      <c r="AP1371" s="8"/>
      <c r="AQ1371" s="8"/>
      <c r="AS1371" s="37"/>
      <c r="AT1371" s="37"/>
      <c r="AU1371" s="9"/>
      <c r="AV1371" s="8"/>
      <c r="AW1371" s="8"/>
      <c r="AX1371" s="8"/>
      <c r="AY1371" s="8"/>
      <c r="AZ1371" s="8"/>
      <c r="BA1371" s="8"/>
      <c r="BB1371" s="8"/>
      <c r="BC1371" s="8"/>
    </row>
    <row r="1372" spans="1:55" x14ac:dyDescent="0.25">
      <c r="A1372" s="46">
        <v>59.1</v>
      </c>
      <c r="B1372" s="48" t="b">
        <v>1</v>
      </c>
      <c r="U1372" s="37"/>
      <c r="V1372" s="37"/>
      <c r="W1372" s="9"/>
      <c r="X1372" s="8"/>
      <c r="Y1372" s="8"/>
      <c r="Z1372" s="8"/>
      <c r="AA1372" s="8"/>
      <c r="AB1372" s="8"/>
      <c r="AC1372" s="8"/>
      <c r="AD1372" s="8"/>
      <c r="AE1372" s="8"/>
      <c r="AG1372" s="37"/>
      <c r="AH1372" s="37"/>
      <c r="AI1372" s="9"/>
      <c r="AJ1372" s="8"/>
      <c r="AK1372" s="8"/>
      <c r="AL1372" s="8"/>
      <c r="AM1372" s="8"/>
      <c r="AN1372" s="8"/>
      <c r="AO1372" s="8"/>
      <c r="AP1372" s="8"/>
      <c r="AQ1372" s="8"/>
      <c r="AS1372" s="37"/>
      <c r="AT1372" s="37"/>
      <c r="AU1372" s="9"/>
      <c r="AV1372" s="8"/>
      <c r="AW1372" s="8"/>
      <c r="AX1372" s="8"/>
      <c r="AY1372" s="8"/>
      <c r="AZ1372" s="8"/>
      <c r="BA1372" s="8"/>
      <c r="BB1372" s="8"/>
      <c r="BC1372" s="8"/>
    </row>
    <row r="1373" spans="1:55" x14ac:dyDescent="0.25">
      <c r="A1373" s="46">
        <v>57.9</v>
      </c>
      <c r="B1373" s="48" t="b">
        <v>1</v>
      </c>
      <c r="U1373" s="37"/>
      <c r="V1373" s="37"/>
      <c r="W1373" s="9"/>
      <c r="X1373" s="8"/>
      <c r="Y1373" s="8"/>
      <c r="Z1373" s="8"/>
      <c r="AA1373" s="8"/>
      <c r="AB1373" s="8"/>
      <c r="AC1373" s="8"/>
      <c r="AD1373" s="8"/>
      <c r="AE1373" s="8"/>
      <c r="AG1373" s="37"/>
      <c r="AH1373" s="37"/>
      <c r="AI1373" s="9"/>
      <c r="AJ1373" s="8"/>
      <c r="AK1373" s="8"/>
      <c r="AL1373" s="8"/>
      <c r="AM1373" s="8"/>
      <c r="AN1373" s="8"/>
      <c r="AO1373" s="8"/>
      <c r="AP1373" s="8"/>
      <c r="AQ1373" s="8"/>
      <c r="AS1373" s="37"/>
      <c r="AT1373" s="37"/>
      <c r="AU1373" s="9"/>
      <c r="AV1373" s="8"/>
      <c r="AW1373" s="8"/>
      <c r="AX1373" s="8"/>
      <c r="AY1373" s="8"/>
      <c r="AZ1373" s="8"/>
      <c r="BA1373" s="8"/>
      <c r="BB1373" s="8"/>
      <c r="BC1373" s="8"/>
    </row>
    <row r="1374" spans="1:55" x14ac:dyDescent="0.25">
      <c r="A1374" s="46">
        <v>56.8</v>
      </c>
      <c r="B1374" s="48" t="b">
        <v>1</v>
      </c>
      <c r="U1374" s="37"/>
      <c r="V1374" s="37"/>
      <c r="W1374" s="9"/>
      <c r="X1374" s="8"/>
      <c r="Y1374" s="8"/>
      <c r="Z1374" s="8"/>
      <c r="AA1374" s="8"/>
      <c r="AB1374" s="8"/>
      <c r="AC1374" s="8"/>
      <c r="AD1374" s="8"/>
      <c r="AE1374" s="8"/>
      <c r="AG1374" s="37"/>
      <c r="AH1374" s="37"/>
      <c r="AI1374" s="9"/>
      <c r="AJ1374" s="8"/>
      <c r="AK1374" s="8"/>
      <c r="AL1374" s="8"/>
      <c r="AM1374" s="8"/>
      <c r="AN1374" s="8"/>
      <c r="AO1374" s="8"/>
      <c r="AP1374" s="8"/>
      <c r="AQ1374" s="8"/>
      <c r="AS1374" s="37"/>
      <c r="AT1374" s="37"/>
      <c r="AU1374" s="9"/>
      <c r="AV1374" s="8"/>
      <c r="AW1374" s="8"/>
      <c r="AX1374" s="8"/>
      <c r="AY1374" s="8"/>
      <c r="AZ1374" s="8"/>
      <c r="BA1374" s="8"/>
      <c r="BB1374" s="8"/>
      <c r="BC1374" s="8"/>
    </row>
    <row r="1375" spans="1:55" x14ac:dyDescent="0.25">
      <c r="A1375" s="46">
        <v>55.3</v>
      </c>
      <c r="B1375" s="48" t="b">
        <v>1</v>
      </c>
      <c r="U1375" s="37"/>
      <c r="V1375" s="37"/>
      <c r="W1375" s="9"/>
      <c r="X1375" s="8"/>
      <c r="Y1375" s="8"/>
      <c r="Z1375" s="8"/>
      <c r="AA1375" s="8"/>
      <c r="AB1375" s="8"/>
      <c r="AC1375" s="8"/>
      <c r="AD1375" s="8"/>
      <c r="AE1375" s="8"/>
      <c r="AG1375" s="37"/>
      <c r="AH1375" s="37"/>
      <c r="AI1375" s="9"/>
      <c r="AJ1375" s="8"/>
      <c r="AK1375" s="8"/>
      <c r="AL1375" s="8"/>
      <c r="AM1375" s="8"/>
      <c r="AN1375" s="8"/>
      <c r="AO1375" s="8"/>
      <c r="AP1375" s="8"/>
      <c r="AQ1375" s="8"/>
      <c r="AS1375" s="37"/>
      <c r="AT1375" s="37"/>
      <c r="AU1375" s="9"/>
      <c r="AV1375" s="8"/>
      <c r="AW1375" s="8"/>
      <c r="AX1375" s="8"/>
      <c r="AY1375" s="8"/>
      <c r="AZ1375" s="8"/>
      <c r="BA1375" s="8"/>
      <c r="BB1375" s="8"/>
      <c r="BC1375" s="8"/>
    </row>
    <row r="1376" spans="1:55" x14ac:dyDescent="0.25">
      <c r="A1376" s="46">
        <v>54.1</v>
      </c>
      <c r="B1376" s="48" t="b">
        <v>1</v>
      </c>
      <c r="U1376" s="37"/>
      <c r="V1376" s="37"/>
      <c r="W1376" s="9"/>
      <c r="X1376" s="8"/>
      <c r="Y1376" s="8"/>
      <c r="Z1376" s="8"/>
      <c r="AA1376" s="8"/>
      <c r="AB1376" s="8"/>
      <c r="AC1376" s="8"/>
      <c r="AD1376" s="8"/>
      <c r="AE1376" s="8"/>
      <c r="AG1376" s="37"/>
      <c r="AH1376" s="37"/>
      <c r="AI1376" s="9"/>
      <c r="AJ1376" s="8"/>
      <c r="AK1376" s="8"/>
      <c r="AL1376" s="8"/>
      <c r="AM1376" s="8"/>
      <c r="AN1376" s="8"/>
      <c r="AO1376" s="8"/>
      <c r="AP1376" s="8"/>
      <c r="AQ1376" s="8"/>
      <c r="AS1376" s="37"/>
      <c r="AT1376" s="37"/>
      <c r="AU1376" s="9"/>
      <c r="AV1376" s="8"/>
      <c r="AW1376" s="8"/>
      <c r="AX1376" s="8"/>
      <c r="AY1376" s="8"/>
      <c r="AZ1376" s="8"/>
      <c r="BA1376" s="8"/>
      <c r="BB1376" s="8"/>
      <c r="BC1376" s="8"/>
    </row>
    <row r="1377" spans="1:55" x14ac:dyDescent="0.25">
      <c r="A1377" s="46">
        <v>53</v>
      </c>
      <c r="B1377" s="48" t="b">
        <v>1</v>
      </c>
      <c r="U1377" s="37"/>
      <c r="V1377" s="37"/>
      <c r="W1377" s="9"/>
      <c r="X1377" s="8"/>
      <c r="Y1377" s="8"/>
      <c r="Z1377" s="8"/>
      <c r="AA1377" s="8"/>
      <c r="AB1377" s="8"/>
      <c r="AC1377" s="8"/>
      <c r="AD1377" s="8"/>
      <c r="AE1377" s="8"/>
      <c r="AG1377" s="37"/>
      <c r="AH1377" s="37"/>
      <c r="AI1377" s="9"/>
      <c r="AJ1377" s="8"/>
      <c r="AK1377" s="8"/>
      <c r="AL1377" s="8"/>
      <c r="AM1377" s="8"/>
      <c r="AN1377" s="8"/>
      <c r="AO1377" s="8"/>
      <c r="AP1377" s="8"/>
      <c r="AQ1377" s="8"/>
      <c r="AS1377" s="37"/>
      <c r="AT1377" s="37"/>
      <c r="AU1377" s="9"/>
      <c r="AV1377" s="8"/>
      <c r="AW1377" s="8"/>
      <c r="AX1377" s="8"/>
      <c r="AY1377" s="8"/>
      <c r="AZ1377" s="8"/>
      <c r="BA1377" s="8"/>
      <c r="BB1377" s="8"/>
      <c r="BC1377" s="8"/>
    </row>
    <row r="1378" spans="1:55" x14ac:dyDescent="0.25">
      <c r="A1378" s="46">
        <v>52.4</v>
      </c>
      <c r="B1378" s="48" t="b">
        <v>1</v>
      </c>
      <c r="U1378" s="37"/>
      <c r="V1378" s="37"/>
      <c r="W1378" s="9"/>
      <c r="X1378" s="8"/>
      <c r="Y1378" s="8"/>
      <c r="Z1378" s="8"/>
      <c r="AA1378" s="8"/>
      <c r="AB1378" s="8"/>
      <c r="AC1378" s="8"/>
      <c r="AD1378" s="8"/>
      <c r="AE1378" s="8"/>
      <c r="AG1378" s="37"/>
      <c r="AH1378" s="37"/>
      <c r="AI1378" s="9"/>
      <c r="AJ1378" s="8"/>
      <c r="AK1378" s="8"/>
      <c r="AL1378" s="8"/>
      <c r="AM1378" s="8"/>
      <c r="AN1378" s="8"/>
      <c r="AO1378" s="8"/>
      <c r="AP1378" s="8"/>
      <c r="AQ1378" s="8"/>
      <c r="AS1378" s="37"/>
      <c r="AT1378" s="37"/>
      <c r="AU1378" s="9"/>
      <c r="AV1378" s="8"/>
      <c r="AW1378" s="8"/>
      <c r="AX1378" s="8"/>
      <c r="AY1378" s="8"/>
      <c r="AZ1378" s="8"/>
      <c r="BA1378" s="8"/>
      <c r="BB1378" s="8"/>
      <c r="BC1378" s="8"/>
    </row>
    <row r="1379" spans="1:55" x14ac:dyDescent="0.25">
      <c r="A1379" s="46">
        <v>52.1</v>
      </c>
      <c r="B1379" s="48" t="b">
        <v>1</v>
      </c>
      <c r="U1379" s="37"/>
      <c r="V1379" s="37"/>
      <c r="W1379" s="9"/>
      <c r="X1379" s="8"/>
      <c r="Y1379" s="8"/>
      <c r="Z1379" s="8"/>
      <c r="AA1379" s="8"/>
      <c r="AB1379" s="8"/>
      <c r="AC1379" s="8"/>
      <c r="AD1379" s="8"/>
      <c r="AE1379" s="8"/>
      <c r="AG1379" s="37"/>
      <c r="AH1379" s="37"/>
      <c r="AI1379" s="9"/>
      <c r="AJ1379" s="8"/>
      <c r="AK1379" s="8"/>
      <c r="AL1379" s="8"/>
      <c r="AM1379" s="8"/>
      <c r="AN1379" s="8"/>
      <c r="AO1379" s="8"/>
      <c r="AP1379" s="8"/>
      <c r="AQ1379" s="8"/>
      <c r="AS1379" s="37"/>
      <c r="AT1379" s="37"/>
      <c r="AU1379" s="9"/>
      <c r="AV1379" s="8"/>
      <c r="AW1379" s="8"/>
      <c r="AX1379" s="8"/>
      <c r="AY1379" s="8"/>
      <c r="AZ1379" s="8"/>
      <c r="BA1379" s="8"/>
      <c r="BB1379" s="8"/>
      <c r="BC1379" s="8"/>
    </row>
    <row r="1380" spans="1:55" x14ac:dyDescent="0.25">
      <c r="A1380" s="46">
        <v>51.9</v>
      </c>
      <c r="B1380" s="48" t="b">
        <v>1</v>
      </c>
      <c r="U1380" s="37"/>
      <c r="V1380" s="37"/>
      <c r="W1380" s="9"/>
      <c r="X1380" s="8"/>
      <c r="Y1380" s="8"/>
      <c r="Z1380" s="8"/>
      <c r="AA1380" s="8"/>
      <c r="AB1380" s="8"/>
      <c r="AC1380" s="8"/>
      <c r="AD1380" s="8"/>
      <c r="AE1380" s="8"/>
      <c r="AG1380" s="37"/>
      <c r="AH1380" s="37"/>
      <c r="AI1380" s="9"/>
      <c r="AJ1380" s="8"/>
      <c r="AK1380" s="8"/>
      <c r="AL1380" s="8"/>
      <c r="AM1380" s="8"/>
      <c r="AN1380" s="8"/>
      <c r="AO1380" s="8"/>
      <c r="AP1380" s="8"/>
      <c r="AQ1380" s="8"/>
      <c r="AS1380" s="37"/>
      <c r="AT1380" s="37"/>
      <c r="AU1380" s="9"/>
      <c r="AV1380" s="8"/>
      <c r="AW1380" s="8"/>
      <c r="AX1380" s="8"/>
      <c r="AY1380" s="8"/>
      <c r="AZ1380" s="8"/>
      <c r="BA1380" s="8"/>
      <c r="BB1380" s="8"/>
      <c r="BC1380" s="8"/>
    </row>
    <row r="1381" spans="1:55" x14ac:dyDescent="0.25">
      <c r="A1381" s="46">
        <v>51.9</v>
      </c>
      <c r="B1381" s="48" t="b">
        <v>1</v>
      </c>
      <c r="U1381" s="37"/>
      <c r="V1381" s="37"/>
      <c r="W1381" s="9"/>
      <c r="X1381" s="8"/>
      <c r="Y1381" s="8"/>
      <c r="Z1381" s="8"/>
      <c r="AA1381" s="8"/>
      <c r="AB1381" s="8"/>
      <c r="AC1381" s="8"/>
      <c r="AD1381" s="8"/>
      <c r="AE1381" s="8"/>
      <c r="AG1381" s="37"/>
      <c r="AH1381" s="37"/>
      <c r="AI1381" s="9"/>
      <c r="AJ1381" s="8"/>
      <c r="AK1381" s="8"/>
      <c r="AL1381" s="8"/>
      <c r="AM1381" s="8"/>
      <c r="AN1381" s="8"/>
      <c r="AO1381" s="8"/>
      <c r="AP1381" s="8"/>
      <c r="AQ1381" s="8"/>
      <c r="AS1381" s="37"/>
      <c r="AT1381" s="37"/>
      <c r="AU1381" s="9"/>
      <c r="AV1381" s="8"/>
      <c r="AW1381" s="8"/>
      <c r="AX1381" s="8"/>
      <c r="AY1381" s="8"/>
      <c r="AZ1381" s="8"/>
      <c r="BA1381" s="8"/>
      <c r="BB1381" s="8"/>
      <c r="BC1381" s="8"/>
    </row>
    <row r="1382" spans="1:55" x14ac:dyDescent="0.25">
      <c r="A1382" s="46">
        <v>66.3</v>
      </c>
      <c r="B1382" s="48" t="b">
        <v>1</v>
      </c>
      <c r="U1382" s="37"/>
      <c r="V1382" s="37"/>
      <c r="W1382" s="9"/>
      <c r="X1382" s="8"/>
      <c r="Y1382" s="8"/>
      <c r="Z1382" s="8"/>
      <c r="AA1382" s="8"/>
      <c r="AB1382" s="8"/>
      <c r="AC1382" s="8"/>
      <c r="AD1382" s="8"/>
      <c r="AE1382" s="8"/>
      <c r="AG1382" s="37"/>
      <c r="AH1382" s="37"/>
      <c r="AI1382" s="9"/>
      <c r="AJ1382" s="8"/>
      <c r="AK1382" s="8"/>
      <c r="AL1382" s="8"/>
      <c r="AM1382" s="8"/>
      <c r="AN1382" s="8"/>
      <c r="AO1382" s="8"/>
      <c r="AP1382" s="8"/>
      <c r="AQ1382" s="8"/>
      <c r="AS1382" s="37"/>
      <c r="AT1382" s="37"/>
      <c r="AU1382" s="9"/>
      <c r="AV1382" s="8"/>
      <c r="AW1382" s="8"/>
      <c r="AX1382" s="8"/>
      <c r="AY1382" s="8"/>
      <c r="AZ1382" s="8"/>
      <c r="BA1382" s="8"/>
      <c r="BB1382" s="8"/>
      <c r="BC1382" s="8"/>
    </row>
    <row r="1383" spans="1:55" x14ac:dyDescent="0.25">
      <c r="A1383" s="46">
        <v>66.099999999999994</v>
      </c>
      <c r="B1383" s="48" t="b">
        <v>1</v>
      </c>
      <c r="U1383" s="37"/>
      <c r="V1383" s="37"/>
      <c r="W1383" s="9"/>
      <c r="X1383" s="8"/>
      <c r="Y1383" s="8"/>
      <c r="Z1383" s="8"/>
      <c r="AA1383" s="8"/>
      <c r="AB1383" s="8"/>
      <c r="AC1383" s="8"/>
      <c r="AD1383" s="8"/>
      <c r="AE1383" s="8"/>
      <c r="AG1383" s="37"/>
      <c r="AH1383" s="37"/>
      <c r="AI1383" s="9"/>
      <c r="AJ1383" s="8"/>
      <c r="AK1383" s="8"/>
      <c r="AL1383" s="8"/>
      <c r="AM1383" s="8"/>
      <c r="AN1383" s="8"/>
      <c r="AO1383" s="8"/>
      <c r="AP1383" s="8"/>
      <c r="AQ1383" s="8"/>
      <c r="AS1383" s="37"/>
      <c r="AT1383" s="37"/>
      <c r="AU1383" s="9"/>
      <c r="AV1383" s="8"/>
      <c r="AW1383" s="8"/>
      <c r="AX1383" s="8"/>
      <c r="AY1383" s="8"/>
      <c r="AZ1383" s="8"/>
      <c r="BA1383" s="8"/>
      <c r="BB1383" s="8"/>
      <c r="BC1383" s="8"/>
    </row>
    <row r="1384" spans="1:55" x14ac:dyDescent="0.25">
      <c r="A1384" s="46">
        <v>65.8</v>
      </c>
      <c r="B1384" s="48" t="b">
        <v>1</v>
      </c>
      <c r="U1384" s="37"/>
      <c r="V1384" s="37"/>
      <c r="W1384" s="9"/>
      <c r="X1384" s="8"/>
      <c r="Y1384" s="8"/>
      <c r="Z1384" s="8"/>
      <c r="AA1384" s="8"/>
      <c r="AB1384" s="8"/>
      <c r="AC1384" s="8"/>
      <c r="AD1384" s="8"/>
      <c r="AE1384" s="8"/>
      <c r="AG1384" s="37"/>
      <c r="AH1384" s="37"/>
      <c r="AI1384" s="9"/>
      <c r="AJ1384" s="8"/>
      <c r="AK1384" s="8"/>
      <c r="AL1384" s="8"/>
      <c r="AM1384" s="8"/>
      <c r="AN1384" s="8"/>
      <c r="AO1384" s="8"/>
      <c r="AP1384" s="8"/>
      <c r="AQ1384" s="8"/>
      <c r="AS1384" s="37"/>
      <c r="AT1384" s="37"/>
      <c r="AU1384" s="9"/>
      <c r="AV1384" s="8"/>
      <c r="AW1384" s="8"/>
      <c r="AX1384" s="8"/>
      <c r="AY1384" s="8"/>
      <c r="AZ1384" s="8"/>
      <c r="BA1384" s="8"/>
      <c r="BB1384" s="8"/>
      <c r="BC1384" s="8"/>
    </row>
    <row r="1385" spans="1:55" x14ac:dyDescent="0.25">
      <c r="A1385" s="46">
        <v>65.7</v>
      </c>
      <c r="B1385" s="48" t="b">
        <v>1</v>
      </c>
      <c r="U1385" s="37"/>
      <c r="V1385" s="37"/>
      <c r="W1385" s="9"/>
      <c r="X1385" s="8"/>
      <c r="Y1385" s="8"/>
      <c r="Z1385" s="8"/>
      <c r="AA1385" s="8"/>
      <c r="AB1385" s="8"/>
      <c r="AC1385" s="8"/>
      <c r="AD1385" s="8"/>
      <c r="AE1385" s="8"/>
      <c r="AG1385" s="37"/>
      <c r="AH1385" s="37"/>
      <c r="AI1385" s="9"/>
      <c r="AJ1385" s="8"/>
      <c r="AK1385" s="8"/>
      <c r="AL1385" s="8"/>
      <c r="AM1385" s="8"/>
      <c r="AN1385" s="8"/>
      <c r="AO1385" s="8"/>
      <c r="AP1385" s="8"/>
      <c r="AQ1385" s="8"/>
      <c r="AS1385" s="37"/>
      <c r="AT1385" s="37"/>
      <c r="AU1385" s="9"/>
      <c r="AV1385" s="8"/>
      <c r="AW1385" s="8"/>
      <c r="AX1385" s="8"/>
      <c r="AY1385" s="8"/>
      <c r="AZ1385" s="8"/>
      <c r="BA1385" s="8"/>
      <c r="BB1385" s="8"/>
      <c r="BC1385" s="8"/>
    </row>
    <row r="1386" spans="1:55" x14ac:dyDescent="0.25">
      <c r="A1386" s="46">
        <v>65.5</v>
      </c>
      <c r="B1386" s="48" t="b">
        <v>1</v>
      </c>
      <c r="U1386" s="37"/>
      <c r="V1386" s="37"/>
      <c r="W1386" s="9"/>
      <c r="X1386" s="8"/>
      <c r="Y1386" s="8"/>
      <c r="Z1386" s="8"/>
      <c r="AA1386" s="8"/>
      <c r="AB1386" s="8"/>
      <c r="AC1386" s="8"/>
      <c r="AD1386" s="8"/>
      <c r="AE1386" s="8"/>
      <c r="AG1386" s="37"/>
      <c r="AH1386" s="37"/>
      <c r="AI1386" s="9"/>
      <c r="AJ1386" s="8"/>
      <c r="AK1386" s="8"/>
      <c r="AL1386" s="8"/>
      <c r="AM1386" s="8"/>
      <c r="AN1386" s="8"/>
      <c r="AO1386" s="8"/>
      <c r="AP1386" s="8"/>
      <c r="AQ1386" s="8"/>
      <c r="AS1386" s="37"/>
      <c r="AT1386" s="37"/>
      <c r="AU1386" s="9"/>
      <c r="AV1386" s="8"/>
      <c r="AW1386" s="8"/>
      <c r="AX1386" s="8"/>
      <c r="AY1386" s="8"/>
      <c r="AZ1386" s="8"/>
      <c r="BA1386" s="8"/>
      <c r="BB1386" s="8"/>
      <c r="BC1386" s="8"/>
    </row>
    <row r="1387" spans="1:55" x14ac:dyDescent="0.25">
      <c r="A1387" s="46">
        <v>65.3</v>
      </c>
      <c r="B1387" s="48" t="b">
        <v>1</v>
      </c>
      <c r="U1387" s="37"/>
      <c r="V1387" s="37"/>
      <c r="W1387" s="9"/>
      <c r="X1387" s="8"/>
      <c r="Y1387" s="8"/>
      <c r="Z1387" s="8"/>
      <c r="AA1387" s="8"/>
      <c r="AB1387" s="8"/>
      <c r="AC1387" s="8"/>
      <c r="AD1387" s="8"/>
      <c r="AE1387" s="8"/>
      <c r="AG1387" s="37"/>
      <c r="AH1387" s="37"/>
      <c r="AI1387" s="9"/>
      <c r="AJ1387" s="8"/>
      <c r="AK1387" s="8"/>
      <c r="AL1387" s="8"/>
      <c r="AM1387" s="8"/>
      <c r="AN1387" s="8"/>
      <c r="AO1387" s="8"/>
      <c r="AP1387" s="8"/>
      <c r="AQ1387" s="8"/>
      <c r="AS1387" s="37"/>
      <c r="AT1387" s="37"/>
      <c r="AU1387" s="9"/>
      <c r="AV1387" s="8"/>
      <c r="AW1387" s="8"/>
      <c r="AX1387" s="8"/>
      <c r="AY1387" s="8"/>
      <c r="AZ1387" s="8"/>
      <c r="BA1387" s="8"/>
      <c r="BB1387" s="8"/>
      <c r="BC1387" s="8"/>
    </row>
    <row r="1388" spans="1:55" x14ac:dyDescent="0.25">
      <c r="A1388" s="46">
        <v>65.2</v>
      </c>
      <c r="B1388" s="48" t="b">
        <v>1</v>
      </c>
      <c r="U1388" s="37"/>
      <c r="V1388" s="37"/>
      <c r="W1388" s="9"/>
      <c r="X1388" s="8"/>
      <c r="Y1388" s="8"/>
      <c r="Z1388" s="8"/>
      <c r="AA1388" s="8"/>
      <c r="AB1388" s="8"/>
      <c r="AC1388" s="8"/>
      <c r="AD1388" s="8"/>
      <c r="AE1388" s="8"/>
      <c r="AG1388" s="37"/>
      <c r="AH1388" s="37"/>
      <c r="AI1388" s="9"/>
      <c r="AJ1388" s="8"/>
      <c r="AK1388" s="8"/>
      <c r="AL1388" s="8"/>
      <c r="AM1388" s="8"/>
      <c r="AN1388" s="8"/>
      <c r="AO1388" s="8"/>
      <c r="AP1388" s="8"/>
      <c r="AQ1388" s="8"/>
      <c r="AS1388" s="37"/>
      <c r="AT1388" s="37"/>
      <c r="AU1388" s="9"/>
      <c r="AV1388" s="8"/>
      <c r="AW1388" s="8"/>
      <c r="AX1388" s="8"/>
      <c r="AY1388" s="8"/>
      <c r="AZ1388" s="8"/>
      <c r="BA1388" s="8"/>
      <c r="BB1388" s="8"/>
      <c r="BC1388" s="8"/>
    </row>
    <row r="1389" spans="1:55" x14ac:dyDescent="0.25">
      <c r="A1389" s="46">
        <v>65.099999999999994</v>
      </c>
      <c r="B1389" s="48" t="b">
        <v>1</v>
      </c>
      <c r="U1389" s="37"/>
      <c r="V1389" s="37"/>
      <c r="W1389" s="9"/>
      <c r="X1389" s="8"/>
      <c r="Y1389" s="8"/>
      <c r="Z1389" s="8"/>
      <c r="AA1389" s="8"/>
      <c r="AB1389" s="8"/>
      <c r="AC1389" s="8"/>
      <c r="AD1389" s="8"/>
      <c r="AE1389" s="8"/>
      <c r="AG1389" s="37"/>
      <c r="AH1389" s="37"/>
      <c r="AI1389" s="9"/>
      <c r="AJ1389" s="8"/>
      <c r="AK1389" s="8"/>
      <c r="AL1389" s="8"/>
      <c r="AM1389" s="8"/>
      <c r="AN1389" s="8"/>
      <c r="AO1389" s="8"/>
      <c r="AP1389" s="8"/>
      <c r="AQ1389" s="8"/>
      <c r="AS1389" s="37"/>
      <c r="AT1389" s="37"/>
      <c r="AU1389" s="9"/>
      <c r="AV1389" s="8"/>
      <c r="AW1389" s="8"/>
      <c r="AX1389" s="8"/>
      <c r="AY1389" s="8"/>
      <c r="AZ1389" s="8"/>
      <c r="BA1389" s="8"/>
      <c r="BB1389" s="8"/>
      <c r="BC1389" s="8"/>
    </row>
    <row r="1390" spans="1:55" x14ac:dyDescent="0.25">
      <c r="A1390" s="46">
        <v>65</v>
      </c>
      <c r="B1390" s="48" t="b">
        <v>1</v>
      </c>
      <c r="U1390" s="37"/>
      <c r="V1390" s="37"/>
      <c r="W1390" s="9"/>
      <c r="X1390" s="8"/>
      <c r="Y1390" s="8"/>
      <c r="Z1390" s="8"/>
      <c r="AA1390" s="8"/>
      <c r="AB1390" s="8"/>
      <c r="AC1390" s="8"/>
      <c r="AD1390" s="8"/>
      <c r="AE1390" s="8"/>
      <c r="AG1390" s="37"/>
      <c r="AH1390" s="37"/>
      <c r="AI1390" s="9"/>
      <c r="AJ1390" s="8"/>
      <c r="AK1390" s="8"/>
      <c r="AL1390" s="8"/>
      <c r="AM1390" s="8"/>
      <c r="AN1390" s="8"/>
      <c r="AO1390" s="8"/>
      <c r="AP1390" s="8"/>
      <c r="AQ1390" s="8"/>
      <c r="AS1390" s="37"/>
      <c r="AT1390" s="37"/>
      <c r="AU1390" s="9"/>
      <c r="AV1390" s="8"/>
      <c r="AW1390" s="8"/>
      <c r="AX1390" s="8"/>
      <c r="AY1390" s="8"/>
      <c r="AZ1390" s="8"/>
      <c r="BA1390" s="8"/>
      <c r="BB1390" s="8"/>
      <c r="BC1390" s="8"/>
    </row>
    <row r="1391" spans="1:55" x14ac:dyDescent="0.25">
      <c r="A1391" s="46">
        <v>65</v>
      </c>
      <c r="B1391" s="48" t="b">
        <v>1</v>
      </c>
      <c r="U1391" s="37"/>
      <c r="V1391" s="37"/>
      <c r="W1391" s="9"/>
      <c r="X1391" s="8"/>
      <c r="Y1391" s="8"/>
      <c r="Z1391" s="8"/>
      <c r="AA1391" s="8"/>
      <c r="AB1391" s="8"/>
      <c r="AC1391" s="8"/>
      <c r="AD1391" s="8"/>
      <c r="AE1391" s="8"/>
      <c r="AG1391" s="37"/>
      <c r="AH1391" s="37"/>
      <c r="AI1391" s="9"/>
      <c r="AJ1391" s="8"/>
      <c r="AK1391" s="8"/>
      <c r="AL1391" s="8"/>
      <c r="AM1391" s="8"/>
      <c r="AN1391" s="8"/>
      <c r="AO1391" s="8"/>
      <c r="AP1391" s="8"/>
      <c r="AQ1391" s="8"/>
      <c r="AS1391" s="37"/>
      <c r="AT1391" s="37"/>
      <c r="AU1391" s="9"/>
      <c r="AV1391" s="8"/>
      <c r="AW1391" s="8"/>
      <c r="AX1391" s="8"/>
      <c r="AY1391" s="8"/>
      <c r="AZ1391" s="8"/>
      <c r="BA1391" s="8"/>
      <c r="BB1391" s="8"/>
      <c r="BC1391" s="8"/>
    </row>
    <row r="1392" spans="1:55" x14ac:dyDescent="0.25">
      <c r="A1392" s="46">
        <v>64.900000000000006</v>
      </c>
      <c r="B1392" s="48" t="b">
        <v>1</v>
      </c>
      <c r="U1392" s="37"/>
      <c r="V1392" s="37"/>
      <c r="W1392" s="9"/>
      <c r="X1392" s="8"/>
      <c r="Y1392" s="8"/>
      <c r="Z1392" s="8"/>
      <c r="AA1392" s="8"/>
      <c r="AB1392" s="8"/>
      <c r="AC1392" s="8"/>
      <c r="AD1392" s="8"/>
      <c r="AE1392" s="8"/>
      <c r="AG1392" s="37"/>
      <c r="AH1392" s="37"/>
      <c r="AI1392" s="9"/>
      <c r="AJ1392" s="8"/>
      <c r="AK1392" s="8"/>
      <c r="AL1392" s="8"/>
      <c r="AM1392" s="8"/>
      <c r="AN1392" s="8"/>
      <c r="AO1392" s="8"/>
      <c r="AP1392" s="8"/>
      <c r="AQ1392" s="8"/>
      <c r="AS1392" s="37"/>
      <c r="AT1392" s="37"/>
      <c r="AU1392" s="9"/>
      <c r="AV1392" s="8"/>
      <c r="AW1392" s="8"/>
      <c r="AX1392" s="8"/>
      <c r="AY1392" s="8"/>
      <c r="AZ1392" s="8"/>
      <c r="BA1392" s="8"/>
      <c r="BB1392" s="8"/>
      <c r="BC1392" s="8"/>
    </row>
    <row r="1393" spans="1:55" x14ac:dyDescent="0.25">
      <c r="A1393" s="46">
        <v>64.8</v>
      </c>
      <c r="B1393" s="48" t="b">
        <v>1</v>
      </c>
      <c r="U1393" s="37"/>
      <c r="V1393" s="37"/>
      <c r="W1393" s="9"/>
      <c r="X1393" s="8"/>
      <c r="Y1393" s="8"/>
      <c r="Z1393" s="8"/>
      <c r="AA1393" s="8"/>
      <c r="AB1393" s="8"/>
      <c r="AC1393" s="8"/>
      <c r="AD1393" s="8"/>
      <c r="AE1393" s="8"/>
      <c r="AG1393" s="37"/>
      <c r="AH1393" s="37"/>
      <c r="AI1393" s="9"/>
      <c r="AJ1393" s="8"/>
      <c r="AK1393" s="8"/>
      <c r="AL1393" s="8"/>
      <c r="AM1393" s="8"/>
      <c r="AN1393" s="8"/>
      <c r="AO1393" s="8"/>
      <c r="AP1393" s="8"/>
      <c r="AQ1393" s="8"/>
      <c r="AS1393" s="37"/>
      <c r="AT1393" s="37"/>
      <c r="AU1393" s="9"/>
      <c r="AV1393" s="8"/>
      <c r="AW1393" s="8"/>
      <c r="AX1393" s="8"/>
      <c r="AY1393" s="8"/>
      <c r="AZ1393" s="8"/>
      <c r="BA1393" s="8"/>
      <c r="BB1393" s="8"/>
      <c r="BC1393" s="8"/>
    </row>
    <row r="1394" spans="1:55" x14ac:dyDescent="0.25">
      <c r="A1394" s="46">
        <v>64.7</v>
      </c>
      <c r="B1394" s="48" t="b">
        <v>1</v>
      </c>
      <c r="U1394" s="37"/>
      <c r="V1394" s="37"/>
      <c r="W1394" s="9"/>
      <c r="X1394" s="8"/>
      <c r="Y1394" s="8"/>
      <c r="Z1394" s="8"/>
      <c r="AA1394" s="8"/>
      <c r="AB1394" s="8"/>
      <c r="AC1394" s="8"/>
      <c r="AD1394" s="8"/>
      <c r="AE1394" s="8"/>
      <c r="AG1394" s="37"/>
      <c r="AH1394" s="37"/>
      <c r="AI1394" s="9"/>
      <c r="AJ1394" s="8"/>
      <c r="AK1394" s="8"/>
      <c r="AL1394" s="8"/>
      <c r="AM1394" s="8"/>
      <c r="AN1394" s="8"/>
      <c r="AO1394" s="8"/>
      <c r="AP1394" s="8"/>
      <c r="AQ1394" s="8"/>
      <c r="AS1394" s="37"/>
      <c r="AT1394" s="37"/>
      <c r="AU1394" s="9"/>
      <c r="AV1394" s="8"/>
      <c r="AW1394" s="8"/>
      <c r="AX1394" s="8"/>
      <c r="AY1394" s="8"/>
      <c r="AZ1394" s="8"/>
      <c r="BA1394" s="8"/>
      <c r="BB1394" s="8"/>
      <c r="BC1394" s="8"/>
    </row>
    <row r="1395" spans="1:55" x14ac:dyDescent="0.25">
      <c r="A1395" s="46">
        <v>64.599999999999994</v>
      </c>
      <c r="B1395" s="48" t="b">
        <v>1</v>
      </c>
      <c r="U1395" s="37"/>
      <c r="V1395" s="37"/>
      <c r="W1395" s="9"/>
      <c r="X1395" s="8"/>
      <c r="Y1395" s="8"/>
      <c r="Z1395" s="8"/>
      <c r="AA1395" s="8"/>
      <c r="AB1395" s="8"/>
      <c r="AC1395" s="8"/>
      <c r="AD1395" s="8"/>
      <c r="AE1395" s="8"/>
      <c r="AG1395" s="37"/>
      <c r="AH1395" s="37"/>
      <c r="AI1395" s="9"/>
      <c r="AJ1395" s="8"/>
      <c r="AK1395" s="8"/>
      <c r="AL1395" s="8"/>
      <c r="AM1395" s="8"/>
      <c r="AN1395" s="8"/>
      <c r="AO1395" s="8"/>
      <c r="AP1395" s="8"/>
      <c r="AQ1395" s="8"/>
      <c r="AS1395" s="37"/>
      <c r="AT1395" s="37"/>
      <c r="AU1395" s="9"/>
      <c r="AV1395" s="8"/>
      <c r="AW1395" s="8"/>
      <c r="AX1395" s="8"/>
      <c r="AY1395" s="8"/>
      <c r="AZ1395" s="8"/>
      <c r="BA1395" s="8"/>
      <c r="BB1395" s="8"/>
      <c r="BC1395" s="8"/>
    </row>
    <row r="1396" spans="1:55" x14ac:dyDescent="0.25">
      <c r="A1396" s="46">
        <v>64.3</v>
      </c>
      <c r="B1396" s="48" t="b">
        <v>1</v>
      </c>
      <c r="U1396" s="37"/>
      <c r="V1396" s="37"/>
      <c r="W1396" s="9"/>
      <c r="X1396" s="8"/>
      <c r="Y1396" s="8"/>
      <c r="Z1396" s="8"/>
      <c r="AA1396" s="8"/>
      <c r="AB1396" s="8"/>
      <c r="AC1396" s="8"/>
      <c r="AD1396" s="8"/>
      <c r="AE1396" s="8"/>
      <c r="AG1396" s="37"/>
      <c r="AH1396" s="37"/>
      <c r="AI1396" s="9"/>
      <c r="AJ1396" s="8"/>
      <c r="AK1396" s="8"/>
      <c r="AL1396" s="8"/>
      <c r="AM1396" s="8"/>
      <c r="AN1396" s="8"/>
      <c r="AO1396" s="8"/>
      <c r="AP1396" s="8"/>
      <c r="AQ1396" s="8"/>
      <c r="AS1396" s="37"/>
      <c r="AT1396" s="37"/>
      <c r="AU1396" s="9"/>
      <c r="AV1396" s="8"/>
      <c r="AW1396" s="8"/>
      <c r="AX1396" s="8"/>
      <c r="AY1396" s="8"/>
      <c r="AZ1396" s="8"/>
      <c r="BA1396" s="8"/>
      <c r="BB1396" s="8"/>
      <c r="BC1396" s="8"/>
    </row>
    <row r="1397" spans="1:55" x14ac:dyDescent="0.25">
      <c r="A1397" s="46">
        <v>64.099999999999994</v>
      </c>
      <c r="B1397" s="48" t="b">
        <v>1</v>
      </c>
      <c r="U1397" s="37"/>
      <c r="V1397" s="37"/>
      <c r="W1397" s="9"/>
      <c r="X1397" s="8"/>
      <c r="Y1397" s="8"/>
      <c r="Z1397" s="8"/>
      <c r="AA1397" s="8"/>
      <c r="AB1397" s="8"/>
      <c r="AC1397" s="8"/>
      <c r="AD1397" s="8"/>
      <c r="AE1397" s="8"/>
      <c r="AG1397" s="37"/>
      <c r="AH1397" s="37"/>
      <c r="AI1397" s="9"/>
      <c r="AJ1397" s="8"/>
      <c r="AK1397" s="8"/>
      <c r="AL1397" s="8"/>
      <c r="AM1397" s="8"/>
      <c r="AN1397" s="8"/>
      <c r="AO1397" s="8"/>
      <c r="AP1397" s="8"/>
      <c r="AQ1397" s="8"/>
      <c r="AS1397" s="37"/>
      <c r="AT1397" s="37"/>
      <c r="AU1397" s="9"/>
      <c r="AV1397" s="8"/>
      <c r="AW1397" s="8"/>
      <c r="AX1397" s="8"/>
      <c r="AY1397" s="8"/>
      <c r="AZ1397" s="8"/>
      <c r="BA1397" s="8"/>
      <c r="BB1397" s="8"/>
      <c r="BC1397" s="8"/>
    </row>
    <row r="1398" spans="1:55" x14ac:dyDescent="0.25">
      <c r="A1398" s="46">
        <v>74.7</v>
      </c>
      <c r="B1398" s="48" t="b">
        <v>1</v>
      </c>
      <c r="U1398" s="37"/>
      <c r="V1398" s="37"/>
      <c r="W1398" s="9"/>
      <c r="X1398" s="8"/>
      <c r="Y1398" s="8"/>
      <c r="Z1398" s="8"/>
      <c r="AA1398" s="8"/>
      <c r="AB1398" s="8"/>
      <c r="AC1398" s="8"/>
      <c r="AD1398" s="8"/>
      <c r="AE1398" s="8"/>
      <c r="AG1398" s="37"/>
      <c r="AH1398" s="37"/>
      <c r="AI1398" s="9"/>
      <c r="AJ1398" s="8"/>
      <c r="AK1398" s="8"/>
      <c r="AL1398" s="8"/>
      <c r="AM1398" s="8"/>
      <c r="AN1398" s="8"/>
      <c r="AO1398" s="8"/>
      <c r="AP1398" s="8"/>
      <c r="AQ1398" s="8"/>
      <c r="AS1398" s="37"/>
      <c r="AT1398" s="37"/>
      <c r="AU1398" s="9"/>
      <c r="AV1398" s="8"/>
      <c r="AW1398" s="8"/>
      <c r="AX1398" s="8"/>
      <c r="AY1398" s="8"/>
      <c r="AZ1398" s="8"/>
      <c r="BA1398" s="8"/>
      <c r="BB1398" s="8"/>
      <c r="BC1398" s="8"/>
    </row>
    <row r="1399" spans="1:55" x14ac:dyDescent="0.25">
      <c r="A1399" s="46">
        <v>74.599999999999994</v>
      </c>
      <c r="B1399" s="48" t="b">
        <v>1</v>
      </c>
      <c r="U1399" s="37"/>
      <c r="V1399" s="37"/>
      <c r="W1399" s="9"/>
      <c r="X1399" s="8"/>
      <c r="Y1399" s="8"/>
      <c r="Z1399" s="8"/>
      <c r="AA1399" s="8"/>
      <c r="AB1399" s="8"/>
      <c r="AC1399" s="8"/>
      <c r="AD1399" s="8"/>
      <c r="AE1399" s="8"/>
      <c r="AG1399" s="37"/>
      <c r="AH1399" s="37"/>
      <c r="AI1399" s="9"/>
      <c r="AJ1399" s="8"/>
      <c r="AK1399" s="8"/>
      <c r="AL1399" s="8"/>
      <c r="AM1399" s="8"/>
      <c r="AN1399" s="8"/>
      <c r="AO1399" s="8"/>
      <c r="AP1399" s="8"/>
      <c r="AQ1399" s="8"/>
      <c r="AS1399" s="37"/>
      <c r="AT1399" s="37"/>
      <c r="AU1399" s="9"/>
      <c r="AV1399" s="8"/>
      <c r="AW1399" s="8"/>
      <c r="AX1399" s="8"/>
      <c r="AY1399" s="8"/>
      <c r="AZ1399" s="8"/>
      <c r="BA1399" s="8"/>
      <c r="BB1399" s="8"/>
      <c r="BC1399" s="8"/>
    </row>
    <row r="1400" spans="1:55" x14ac:dyDescent="0.25">
      <c r="A1400" s="46">
        <v>74.5</v>
      </c>
      <c r="B1400" s="48" t="b">
        <v>1</v>
      </c>
      <c r="U1400" s="37"/>
      <c r="V1400" s="37"/>
      <c r="W1400" s="9"/>
      <c r="X1400" s="8"/>
      <c r="Y1400" s="8"/>
      <c r="Z1400" s="8"/>
      <c r="AA1400" s="8"/>
      <c r="AB1400" s="8"/>
      <c r="AC1400" s="8"/>
      <c r="AD1400" s="8"/>
      <c r="AE1400" s="8"/>
      <c r="AG1400" s="37"/>
      <c r="AH1400" s="37"/>
      <c r="AI1400" s="9"/>
      <c r="AJ1400" s="8"/>
      <c r="AK1400" s="8"/>
      <c r="AL1400" s="8"/>
      <c r="AM1400" s="8"/>
      <c r="AN1400" s="8"/>
      <c r="AO1400" s="8"/>
      <c r="AP1400" s="8"/>
      <c r="AQ1400" s="8"/>
      <c r="AS1400" s="37"/>
      <c r="AT1400" s="37"/>
      <c r="AU1400" s="9"/>
      <c r="AV1400" s="8"/>
      <c r="AW1400" s="8"/>
      <c r="AX1400" s="8"/>
      <c r="AY1400" s="8"/>
      <c r="AZ1400" s="8"/>
      <c r="BA1400" s="8"/>
      <c r="BB1400" s="8"/>
      <c r="BC1400" s="8"/>
    </row>
    <row r="1401" spans="1:55" x14ac:dyDescent="0.25">
      <c r="A1401" s="46">
        <v>74.3</v>
      </c>
      <c r="B1401" s="48" t="b">
        <v>1</v>
      </c>
      <c r="U1401" s="37"/>
      <c r="V1401" s="37"/>
      <c r="W1401" s="9"/>
      <c r="X1401" s="8"/>
      <c r="Y1401" s="8"/>
      <c r="Z1401" s="8"/>
      <c r="AA1401" s="8"/>
      <c r="AB1401" s="8"/>
      <c r="AC1401" s="8"/>
      <c r="AD1401" s="8"/>
      <c r="AE1401" s="8"/>
      <c r="AG1401" s="37"/>
      <c r="AH1401" s="37"/>
      <c r="AI1401" s="9"/>
      <c r="AJ1401" s="8"/>
      <c r="AK1401" s="8"/>
      <c r="AL1401" s="8"/>
      <c r="AM1401" s="8"/>
      <c r="AN1401" s="8"/>
      <c r="AO1401" s="8"/>
      <c r="AP1401" s="8"/>
      <c r="AQ1401" s="8"/>
      <c r="AS1401" s="37"/>
      <c r="AT1401" s="37"/>
      <c r="AU1401" s="9"/>
      <c r="AV1401" s="8"/>
      <c r="AW1401" s="8"/>
      <c r="AX1401" s="8"/>
      <c r="AY1401" s="8"/>
      <c r="AZ1401" s="8"/>
      <c r="BA1401" s="8"/>
      <c r="BB1401" s="8"/>
      <c r="BC1401" s="8"/>
    </row>
    <row r="1402" spans="1:55" x14ac:dyDescent="0.25">
      <c r="A1402" s="46">
        <v>74.2</v>
      </c>
      <c r="B1402" s="48" t="b">
        <v>1</v>
      </c>
      <c r="U1402" s="37"/>
      <c r="V1402" s="37"/>
      <c r="W1402" s="9"/>
      <c r="X1402" s="8"/>
      <c r="Y1402" s="8"/>
      <c r="Z1402" s="8"/>
      <c r="AA1402" s="8"/>
      <c r="AB1402" s="8"/>
      <c r="AC1402" s="8"/>
      <c r="AD1402" s="8"/>
      <c r="AE1402" s="8"/>
      <c r="AG1402" s="37"/>
      <c r="AH1402" s="37"/>
      <c r="AI1402" s="9"/>
      <c r="AJ1402" s="8"/>
      <c r="AK1402" s="8"/>
      <c r="AL1402" s="8"/>
      <c r="AM1402" s="8"/>
      <c r="AN1402" s="8"/>
      <c r="AO1402" s="8"/>
      <c r="AP1402" s="8"/>
      <c r="AQ1402" s="8"/>
      <c r="AS1402" s="37"/>
      <c r="AT1402" s="37"/>
      <c r="AU1402" s="9"/>
      <c r="AV1402" s="8"/>
      <c r="AW1402" s="8"/>
      <c r="AX1402" s="8"/>
      <c r="AY1402" s="8"/>
      <c r="AZ1402" s="8"/>
      <c r="BA1402" s="8"/>
      <c r="BB1402" s="8"/>
      <c r="BC1402" s="8"/>
    </row>
    <row r="1403" spans="1:55" x14ac:dyDescent="0.25">
      <c r="A1403" s="46">
        <v>74</v>
      </c>
      <c r="B1403" s="48" t="b">
        <v>1</v>
      </c>
      <c r="U1403" s="37"/>
      <c r="V1403" s="37"/>
      <c r="W1403" s="9"/>
      <c r="X1403" s="8"/>
      <c r="Y1403" s="8"/>
      <c r="Z1403" s="8"/>
      <c r="AA1403" s="8"/>
      <c r="AB1403" s="8"/>
      <c r="AC1403" s="8"/>
      <c r="AD1403" s="8"/>
      <c r="AE1403" s="8"/>
      <c r="AG1403" s="37"/>
      <c r="AH1403" s="37"/>
      <c r="AI1403" s="9"/>
      <c r="AJ1403" s="8"/>
      <c r="AK1403" s="8"/>
      <c r="AL1403" s="8"/>
      <c r="AM1403" s="8"/>
      <c r="AN1403" s="8"/>
      <c r="AO1403" s="8"/>
      <c r="AP1403" s="8"/>
      <c r="AQ1403" s="8"/>
      <c r="AS1403" s="37"/>
      <c r="AT1403" s="37"/>
      <c r="AU1403" s="9"/>
      <c r="AV1403" s="8"/>
      <c r="AW1403" s="8"/>
      <c r="AX1403" s="8"/>
      <c r="AY1403" s="8"/>
      <c r="AZ1403" s="8"/>
      <c r="BA1403" s="8"/>
      <c r="BB1403" s="8"/>
      <c r="BC1403" s="8"/>
    </row>
    <row r="1404" spans="1:55" x14ac:dyDescent="0.25">
      <c r="A1404" s="46">
        <v>73.900000000000006</v>
      </c>
      <c r="B1404" s="48" t="b">
        <v>1</v>
      </c>
      <c r="U1404" s="37"/>
      <c r="V1404" s="37"/>
      <c r="W1404" s="9"/>
      <c r="X1404" s="8"/>
      <c r="Y1404" s="8"/>
      <c r="Z1404" s="8"/>
      <c r="AA1404" s="8"/>
      <c r="AB1404" s="8"/>
      <c r="AC1404" s="8"/>
      <c r="AD1404" s="8"/>
      <c r="AE1404" s="8"/>
      <c r="AG1404" s="37"/>
      <c r="AH1404" s="37"/>
      <c r="AI1404" s="9"/>
      <c r="AJ1404" s="8"/>
      <c r="AK1404" s="8"/>
      <c r="AL1404" s="8"/>
      <c r="AM1404" s="8"/>
      <c r="AN1404" s="8"/>
      <c r="AO1404" s="8"/>
      <c r="AP1404" s="8"/>
      <c r="AQ1404" s="8"/>
      <c r="AS1404" s="37"/>
      <c r="AT1404" s="37"/>
      <c r="AU1404" s="9"/>
      <c r="AV1404" s="8"/>
      <c r="AW1404" s="8"/>
      <c r="AX1404" s="8"/>
      <c r="AY1404" s="8"/>
      <c r="AZ1404" s="8"/>
      <c r="BA1404" s="8"/>
      <c r="BB1404" s="8"/>
      <c r="BC1404" s="8"/>
    </row>
    <row r="1405" spans="1:55" x14ac:dyDescent="0.25">
      <c r="A1405" s="46">
        <v>73.8</v>
      </c>
      <c r="B1405" s="48" t="b">
        <v>1</v>
      </c>
      <c r="U1405" s="37"/>
      <c r="V1405" s="37"/>
      <c r="W1405" s="9"/>
      <c r="X1405" s="8"/>
      <c r="Y1405" s="8"/>
      <c r="Z1405" s="8"/>
      <c r="AA1405" s="8"/>
      <c r="AB1405" s="8"/>
      <c r="AC1405" s="8"/>
      <c r="AD1405" s="8"/>
      <c r="AE1405" s="8"/>
      <c r="AG1405" s="37"/>
      <c r="AH1405" s="37"/>
      <c r="AI1405" s="9"/>
      <c r="AJ1405" s="8"/>
      <c r="AK1405" s="8"/>
      <c r="AL1405" s="8"/>
      <c r="AM1405" s="8"/>
      <c r="AN1405" s="8"/>
      <c r="AO1405" s="8"/>
      <c r="AP1405" s="8"/>
      <c r="AQ1405" s="8"/>
      <c r="AS1405" s="37"/>
      <c r="AT1405" s="37"/>
      <c r="AU1405" s="9"/>
      <c r="AV1405" s="8"/>
      <c r="AW1405" s="8"/>
      <c r="AX1405" s="8"/>
      <c r="AY1405" s="8"/>
      <c r="AZ1405" s="8"/>
      <c r="BA1405" s="8"/>
      <c r="BB1405" s="8"/>
      <c r="BC1405" s="8"/>
    </row>
    <row r="1406" spans="1:55" x14ac:dyDescent="0.25">
      <c r="A1406" s="46">
        <v>73.7</v>
      </c>
      <c r="B1406" s="48" t="b">
        <v>1</v>
      </c>
      <c r="U1406" s="37"/>
      <c r="V1406" s="37"/>
      <c r="W1406" s="9"/>
      <c r="X1406" s="8"/>
      <c r="Y1406" s="8"/>
      <c r="Z1406" s="8"/>
      <c r="AA1406" s="8"/>
      <c r="AB1406" s="8"/>
      <c r="AC1406" s="8"/>
      <c r="AD1406" s="8"/>
      <c r="AE1406" s="8"/>
      <c r="AG1406" s="37"/>
      <c r="AH1406" s="37"/>
      <c r="AI1406" s="9"/>
      <c r="AJ1406" s="8"/>
      <c r="AK1406" s="8"/>
      <c r="AL1406" s="8"/>
      <c r="AM1406" s="8"/>
      <c r="AN1406" s="8"/>
      <c r="AO1406" s="8"/>
      <c r="AP1406" s="8"/>
      <c r="AQ1406" s="8"/>
      <c r="AS1406" s="37"/>
      <c r="AT1406" s="37"/>
      <c r="AU1406" s="9"/>
      <c r="AV1406" s="8"/>
      <c r="AW1406" s="8"/>
      <c r="AX1406" s="8"/>
      <c r="AY1406" s="8"/>
      <c r="AZ1406" s="8"/>
      <c r="BA1406" s="8"/>
      <c r="BB1406" s="8"/>
      <c r="BC1406" s="8"/>
    </row>
    <row r="1407" spans="1:55" x14ac:dyDescent="0.25">
      <c r="A1407" s="46">
        <v>73.599999999999994</v>
      </c>
      <c r="B1407" s="48" t="b">
        <v>1</v>
      </c>
      <c r="U1407" s="37"/>
      <c r="V1407" s="37"/>
      <c r="W1407" s="9"/>
      <c r="X1407" s="8"/>
      <c r="Y1407" s="8"/>
      <c r="Z1407" s="8"/>
      <c r="AA1407" s="8"/>
      <c r="AB1407" s="8"/>
      <c r="AC1407" s="8"/>
      <c r="AD1407" s="8"/>
      <c r="AE1407" s="8"/>
      <c r="AG1407" s="37"/>
      <c r="AH1407" s="37"/>
      <c r="AI1407" s="9"/>
      <c r="AJ1407" s="8"/>
      <c r="AK1407" s="8"/>
      <c r="AL1407" s="8"/>
      <c r="AM1407" s="8"/>
      <c r="AN1407" s="8"/>
      <c r="AO1407" s="8"/>
      <c r="AP1407" s="8"/>
      <c r="AQ1407" s="8"/>
      <c r="AS1407" s="37"/>
      <c r="AT1407" s="37"/>
      <c r="AU1407" s="9"/>
      <c r="AV1407" s="8"/>
      <c r="AW1407" s="8"/>
      <c r="AX1407" s="8"/>
      <c r="AY1407" s="8"/>
      <c r="AZ1407" s="8"/>
      <c r="BA1407" s="8"/>
      <c r="BB1407" s="8"/>
      <c r="BC1407" s="8"/>
    </row>
    <row r="1408" spans="1:55" x14ac:dyDescent="0.25">
      <c r="A1408" s="46">
        <v>73.599999999999994</v>
      </c>
      <c r="B1408" s="48" t="b">
        <v>1</v>
      </c>
      <c r="U1408" s="37"/>
      <c r="V1408" s="37"/>
      <c r="W1408" s="9"/>
      <c r="X1408" s="8"/>
      <c r="Y1408" s="8"/>
      <c r="Z1408" s="8"/>
      <c r="AA1408" s="8"/>
      <c r="AB1408" s="8"/>
      <c r="AC1408" s="8"/>
      <c r="AD1408" s="8"/>
      <c r="AE1408" s="8"/>
      <c r="AG1408" s="37"/>
      <c r="AH1408" s="37"/>
      <c r="AI1408" s="9"/>
      <c r="AJ1408" s="8"/>
      <c r="AK1408" s="8"/>
      <c r="AL1408" s="8"/>
      <c r="AM1408" s="8"/>
      <c r="AN1408" s="8"/>
      <c r="AO1408" s="8"/>
      <c r="AP1408" s="8"/>
      <c r="AQ1408" s="8"/>
      <c r="AS1408" s="37"/>
      <c r="AT1408" s="37"/>
      <c r="AU1408" s="9"/>
      <c r="AV1408" s="8"/>
      <c r="AW1408" s="8"/>
      <c r="AX1408" s="8"/>
      <c r="AY1408" s="8"/>
      <c r="AZ1408" s="8"/>
      <c r="BA1408" s="8"/>
      <c r="BB1408" s="8"/>
      <c r="BC1408" s="8"/>
    </row>
    <row r="1409" spans="1:55" x14ac:dyDescent="0.25">
      <c r="A1409" s="46">
        <v>73.5</v>
      </c>
      <c r="B1409" s="48" t="b">
        <v>1</v>
      </c>
      <c r="U1409" s="37"/>
      <c r="V1409" s="37"/>
      <c r="W1409" s="9"/>
      <c r="X1409" s="8"/>
      <c r="Y1409" s="8"/>
      <c r="Z1409" s="8"/>
      <c r="AA1409" s="8"/>
      <c r="AB1409" s="8"/>
      <c r="AC1409" s="8"/>
      <c r="AD1409" s="8"/>
      <c r="AE1409" s="8"/>
      <c r="AG1409" s="37"/>
      <c r="AH1409" s="37"/>
      <c r="AI1409" s="9"/>
      <c r="AJ1409" s="8"/>
      <c r="AK1409" s="8"/>
      <c r="AL1409" s="8"/>
      <c r="AM1409" s="8"/>
      <c r="AN1409" s="8"/>
      <c r="AO1409" s="8"/>
      <c r="AP1409" s="8"/>
      <c r="AQ1409" s="8"/>
      <c r="AS1409" s="37"/>
      <c r="AT1409" s="37"/>
      <c r="AU1409" s="9"/>
      <c r="AV1409" s="8"/>
      <c r="AW1409" s="8"/>
      <c r="AX1409" s="8"/>
      <c r="AY1409" s="8"/>
      <c r="AZ1409" s="8"/>
      <c r="BA1409" s="8"/>
      <c r="BB1409" s="8"/>
      <c r="BC1409" s="8"/>
    </row>
    <row r="1410" spans="1:55" x14ac:dyDescent="0.25">
      <c r="A1410" s="46">
        <v>73.400000000000006</v>
      </c>
      <c r="B1410" s="48" t="b">
        <v>1</v>
      </c>
      <c r="U1410" s="37"/>
      <c r="V1410" s="37"/>
      <c r="W1410" s="9"/>
      <c r="X1410" s="8"/>
      <c r="Y1410" s="8"/>
      <c r="Z1410" s="8"/>
      <c r="AA1410" s="8"/>
      <c r="AB1410" s="8"/>
      <c r="AC1410" s="8"/>
      <c r="AD1410" s="8"/>
      <c r="AE1410" s="8"/>
      <c r="AG1410" s="37"/>
      <c r="AH1410" s="37"/>
      <c r="AI1410" s="9"/>
      <c r="AJ1410" s="8"/>
      <c r="AK1410" s="8"/>
      <c r="AL1410" s="8"/>
      <c r="AM1410" s="8"/>
      <c r="AN1410" s="8"/>
      <c r="AO1410" s="8"/>
      <c r="AP1410" s="8"/>
      <c r="AQ1410" s="8"/>
      <c r="AS1410" s="37"/>
      <c r="AT1410" s="37"/>
      <c r="AU1410" s="9"/>
      <c r="AV1410" s="8"/>
      <c r="AW1410" s="8"/>
      <c r="AX1410" s="8"/>
      <c r="AY1410" s="8"/>
      <c r="AZ1410" s="8"/>
      <c r="BA1410" s="8"/>
      <c r="BB1410" s="8"/>
      <c r="BC1410" s="8"/>
    </row>
    <row r="1411" spans="1:55" x14ac:dyDescent="0.25">
      <c r="A1411" s="46">
        <v>73.3</v>
      </c>
      <c r="B1411" s="48" t="b">
        <v>1</v>
      </c>
      <c r="U1411" s="37"/>
      <c r="V1411" s="37"/>
      <c r="W1411" s="9"/>
      <c r="X1411" s="8"/>
      <c r="Y1411" s="8"/>
      <c r="Z1411" s="8"/>
      <c r="AA1411" s="8"/>
      <c r="AB1411" s="8"/>
      <c r="AC1411" s="8"/>
      <c r="AD1411" s="8"/>
      <c r="AE1411" s="8"/>
      <c r="AG1411" s="37"/>
      <c r="AH1411" s="37"/>
      <c r="AI1411" s="9"/>
      <c r="AJ1411" s="8"/>
      <c r="AK1411" s="8"/>
      <c r="AL1411" s="8"/>
      <c r="AM1411" s="8"/>
      <c r="AN1411" s="8"/>
      <c r="AO1411" s="8"/>
      <c r="AP1411" s="8"/>
      <c r="AQ1411" s="8"/>
      <c r="AS1411" s="37"/>
      <c r="AT1411" s="37"/>
      <c r="AU1411" s="9"/>
      <c r="AV1411" s="8"/>
      <c r="AW1411" s="8"/>
      <c r="AX1411" s="8"/>
      <c r="AY1411" s="8"/>
      <c r="AZ1411" s="8"/>
      <c r="BA1411" s="8"/>
      <c r="BB1411" s="8"/>
      <c r="BC1411" s="8"/>
    </row>
    <row r="1412" spans="1:55" x14ac:dyDescent="0.25">
      <c r="A1412" s="46">
        <v>73.2</v>
      </c>
      <c r="B1412" s="48" t="b">
        <v>1</v>
      </c>
      <c r="U1412" s="37"/>
      <c r="V1412" s="37"/>
      <c r="W1412" s="9"/>
      <c r="X1412" s="8"/>
      <c r="Y1412" s="8"/>
      <c r="Z1412" s="8"/>
      <c r="AA1412" s="8"/>
      <c r="AB1412" s="8"/>
      <c r="AC1412" s="8"/>
      <c r="AD1412" s="8"/>
      <c r="AE1412" s="8"/>
      <c r="AG1412" s="37"/>
      <c r="AH1412" s="37"/>
      <c r="AI1412" s="9"/>
      <c r="AJ1412" s="8"/>
      <c r="AK1412" s="8"/>
      <c r="AL1412" s="8"/>
      <c r="AM1412" s="8"/>
      <c r="AN1412" s="8"/>
      <c r="AO1412" s="8"/>
      <c r="AP1412" s="8"/>
      <c r="AQ1412" s="8"/>
      <c r="AS1412" s="37"/>
      <c r="AT1412" s="37"/>
      <c r="AU1412" s="9"/>
      <c r="AV1412" s="8"/>
      <c r="AW1412" s="8"/>
      <c r="AX1412" s="8"/>
      <c r="AY1412" s="8"/>
      <c r="AZ1412" s="8"/>
      <c r="BA1412" s="8"/>
      <c r="BB1412" s="8"/>
      <c r="BC1412" s="8"/>
    </row>
    <row r="1413" spans="1:55" x14ac:dyDescent="0.25">
      <c r="A1413" s="46">
        <v>73.2</v>
      </c>
      <c r="B1413" s="48" t="b">
        <v>1</v>
      </c>
      <c r="U1413" s="37"/>
      <c r="V1413" s="37"/>
      <c r="W1413" s="9"/>
      <c r="X1413" s="8"/>
      <c r="Y1413" s="8"/>
      <c r="Z1413" s="8"/>
      <c r="AA1413" s="8"/>
      <c r="AB1413" s="8"/>
      <c r="AC1413" s="8"/>
      <c r="AD1413" s="8"/>
      <c r="AE1413" s="8"/>
      <c r="AG1413" s="37"/>
      <c r="AH1413" s="37"/>
      <c r="AI1413" s="9"/>
      <c r="AJ1413" s="8"/>
      <c r="AK1413" s="8"/>
      <c r="AL1413" s="8"/>
      <c r="AM1413" s="8"/>
      <c r="AN1413" s="8"/>
      <c r="AO1413" s="8"/>
      <c r="AP1413" s="8"/>
      <c r="AQ1413" s="8"/>
      <c r="AS1413" s="37"/>
      <c r="AT1413" s="37"/>
      <c r="AU1413" s="9"/>
      <c r="AV1413" s="8"/>
      <c r="AW1413" s="8"/>
      <c r="AX1413" s="8"/>
      <c r="AY1413" s="8"/>
      <c r="AZ1413" s="8"/>
      <c r="BA1413" s="8"/>
      <c r="BB1413" s="8"/>
      <c r="BC1413" s="8"/>
    </row>
    <row r="1414" spans="1:55" x14ac:dyDescent="0.25">
      <c r="A1414" s="46">
        <v>71.099999999999994</v>
      </c>
      <c r="B1414" s="48" t="b">
        <v>1</v>
      </c>
      <c r="U1414" s="37"/>
      <c r="V1414" s="37"/>
      <c r="W1414" s="9"/>
      <c r="X1414" s="8"/>
      <c r="Y1414" s="8"/>
      <c r="Z1414" s="8"/>
      <c r="AA1414" s="8"/>
      <c r="AB1414" s="8"/>
      <c r="AC1414" s="8"/>
      <c r="AD1414" s="8"/>
      <c r="AE1414" s="8"/>
      <c r="AG1414" s="37"/>
      <c r="AH1414" s="37"/>
      <c r="AI1414" s="9"/>
      <c r="AJ1414" s="8"/>
      <c r="AK1414" s="8"/>
      <c r="AL1414" s="8"/>
      <c r="AM1414" s="8"/>
      <c r="AN1414" s="8"/>
      <c r="AO1414" s="8"/>
      <c r="AP1414" s="8"/>
      <c r="AQ1414" s="8"/>
      <c r="AS1414" s="37"/>
      <c r="AT1414" s="37"/>
      <c r="AU1414" s="9"/>
      <c r="AV1414" s="8"/>
      <c r="AW1414" s="8"/>
      <c r="AX1414" s="8"/>
      <c r="AY1414" s="8"/>
      <c r="AZ1414" s="8"/>
      <c r="BA1414" s="8"/>
      <c r="BB1414" s="8"/>
      <c r="BC1414" s="8"/>
    </row>
    <row r="1415" spans="1:55" x14ac:dyDescent="0.25">
      <c r="A1415" s="46">
        <v>78</v>
      </c>
      <c r="B1415" s="48" t="b">
        <v>1</v>
      </c>
      <c r="U1415" s="37"/>
      <c r="V1415" s="37"/>
      <c r="W1415" s="9"/>
      <c r="X1415" s="8"/>
      <c r="Y1415" s="8"/>
      <c r="Z1415" s="8"/>
      <c r="AA1415" s="8"/>
      <c r="AB1415" s="8"/>
      <c r="AC1415" s="8"/>
      <c r="AD1415" s="8"/>
      <c r="AE1415" s="8"/>
      <c r="AG1415" s="37"/>
      <c r="AH1415" s="37"/>
      <c r="AI1415" s="9"/>
      <c r="AJ1415" s="8"/>
      <c r="AK1415" s="8"/>
      <c r="AL1415" s="8"/>
      <c r="AM1415" s="8"/>
      <c r="AN1415" s="8"/>
      <c r="AO1415" s="8"/>
      <c r="AP1415" s="8"/>
      <c r="AQ1415" s="8"/>
      <c r="AS1415" s="37"/>
      <c r="AT1415" s="37"/>
      <c r="AU1415" s="9"/>
      <c r="AV1415" s="8"/>
      <c r="AW1415" s="8"/>
      <c r="AX1415" s="8"/>
      <c r="AY1415" s="8"/>
      <c r="AZ1415" s="8"/>
      <c r="BA1415" s="8"/>
      <c r="BB1415" s="8"/>
      <c r="BC1415" s="8"/>
    </row>
    <row r="1416" spans="1:55" x14ac:dyDescent="0.25">
      <c r="A1416" s="46">
        <v>77</v>
      </c>
      <c r="B1416" s="48" t="b">
        <v>1</v>
      </c>
      <c r="U1416" s="37"/>
      <c r="V1416" s="37"/>
      <c r="W1416" s="9"/>
      <c r="X1416" s="8"/>
      <c r="Y1416" s="8"/>
      <c r="Z1416" s="8"/>
      <c r="AA1416" s="8"/>
      <c r="AB1416" s="8"/>
      <c r="AC1416" s="8"/>
      <c r="AD1416" s="8"/>
      <c r="AE1416" s="8"/>
      <c r="AG1416" s="37"/>
      <c r="AH1416" s="37"/>
      <c r="AI1416" s="9"/>
      <c r="AJ1416" s="8"/>
      <c r="AK1416" s="8"/>
      <c r="AL1416" s="8"/>
      <c r="AM1416" s="8"/>
      <c r="AN1416" s="8"/>
      <c r="AO1416" s="8"/>
      <c r="AP1416" s="8"/>
      <c r="AQ1416" s="8"/>
      <c r="AS1416" s="37"/>
      <c r="AT1416" s="37"/>
      <c r="AU1416" s="9"/>
      <c r="AV1416" s="8"/>
      <c r="AW1416" s="8"/>
      <c r="AX1416" s="8"/>
      <c r="AY1416" s="8"/>
      <c r="AZ1416" s="8"/>
      <c r="BA1416" s="8"/>
      <c r="BB1416" s="8"/>
      <c r="BC1416" s="8"/>
    </row>
    <row r="1417" spans="1:55" x14ac:dyDescent="0.25">
      <c r="A1417" s="46">
        <v>69.900000000000006</v>
      </c>
      <c r="B1417" s="48" t="b">
        <v>1</v>
      </c>
      <c r="U1417" s="37"/>
      <c r="V1417" s="37"/>
      <c r="W1417" s="9"/>
      <c r="X1417" s="8"/>
      <c r="Y1417" s="8"/>
      <c r="Z1417" s="8"/>
      <c r="AA1417" s="8"/>
      <c r="AB1417" s="8"/>
      <c r="AC1417" s="8"/>
      <c r="AD1417" s="8"/>
      <c r="AE1417" s="8"/>
      <c r="AG1417" s="37"/>
      <c r="AH1417" s="37"/>
      <c r="AI1417" s="9"/>
      <c r="AJ1417" s="8"/>
      <c r="AK1417" s="8"/>
      <c r="AL1417" s="8"/>
      <c r="AM1417" s="8"/>
      <c r="AN1417" s="8"/>
      <c r="AO1417" s="8"/>
      <c r="AP1417" s="8"/>
      <c r="AQ1417" s="8"/>
      <c r="AS1417" s="37"/>
      <c r="AT1417" s="37"/>
      <c r="AU1417" s="9"/>
      <c r="AV1417" s="8"/>
      <c r="AW1417" s="8"/>
      <c r="AX1417" s="8"/>
      <c r="AY1417" s="8"/>
      <c r="AZ1417" s="8"/>
      <c r="BA1417" s="8"/>
      <c r="BB1417" s="8"/>
      <c r="BC1417" s="8"/>
    </row>
    <row r="1418" spans="1:55" x14ac:dyDescent="0.25">
      <c r="A1418" s="46">
        <v>69.400000000000006</v>
      </c>
      <c r="B1418" s="48" t="b">
        <v>1</v>
      </c>
      <c r="U1418" s="37"/>
      <c r="V1418" s="37"/>
      <c r="W1418" s="9"/>
      <c r="X1418" s="8"/>
      <c r="Y1418" s="8"/>
      <c r="Z1418" s="8"/>
      <c r="AA1418" s="8"/>
      <c r="AB1418" s="8"/>
      <c r="AC1418" s="8"/>
      <c r="AD1418" s="8"/>
      <c r="AE1418" s="8"/>
      <c r="AG1418" s="37"/>
      <c r="AH1418" s="37"/>
      <c r="AI1418" s="9"/>
      <c r="AJ1418" s="8"/>
      <c r="AK1418" s="8"/>
      <c r="AL1418" s="8"/>
      <c r="AM1418" s="8"/>
      <c r="AN1418" s="8"/>
      <c r="AO1418" s="8"/>
      <c r="AP1418" s="8"/>
      <c r="AQ1418" s="8"/>
      <c r="AS1418" s="37"/>
      <c r="AT1418" s="37"/>
      <c r="AU1418" s="9"/>
      <c r="AV1418" s="8"/>
      <c r="AW1418" s="8"/>
      <c r="AX1418" s="8"/>
      <c r="AY1418" s="8"/>
      <c r="AZ1418" s="8"/>
      <c r="BA1418" s="8"/>
      <c r="BB1418" s="8"/>
      <c r="BC1418" s="8"/>
    </row>
    <row r="1419" spans="1:55" x14ac:dyDescent="0.25">
      <c r="A1419" s="46">
        <v>68.8</v>
      </c>
      <c r="B1419" s="48" t="b">
        <v>1</v>
      </c>
      <c r="U1419" s="37"/>
      <c r="V1419" s="37"/>
      <c r="W1419" s="9"/>
      <c r="X1419" s="8"/>
      <c r="Y1419" s="8"/>
      <c r="Z1419" s="8"/>
      <c r="AA1419" s="8"/>
      <c r="AB1419" s="8"/>
      <c r="AC1419" s="8"/>
      <c r="AD1419" s="8"/>
      <c r="AE1419" s="8"/>
      <c r="AG1419" s="37"/>
      <c r="AH1419" s="37"/>
      <c r="AI1419" s="9"/>
      <c r="AJ1419" s="8"/>
      <c r="AK1419" s="8"/>
      <c r="AL1419" s="8"/>
      <c r="AM1419" s="8"/>
      <c r="AN1419" s="8"/>
      <c r="AO1419" s="8"/>
      <c r="AP1419" s="8"/>
      <c r="AQ1419" s="8"/>
      <c r="AS1419" s="37"/>
      <c r="AT1419" s="37"/>
      <c r="AU1419" s="9"/>
      <c r="AV1419" s="8"/>
      <c r="AW1419" s="8"/>
      <c r="AX1419" s="8"/>
      <c r="AY1419" s="8"/>
      <c r="AZ1419" s="8"/>
      <c r="BA1419" s="8"/>
      <c r="BB1419" s="8"/>
      <c r="BC1419" s="8"/>
    </row>
    <row r="1420" spans="1:55" x14ac:dyDescent="0.25">
      <c r="A1420" s="46">
        <v>68.5</v>
      </c>
      <c r="B1420" s="48" t="b">
        <v>1</v>
      </c>
      <c r="U1420" s="37"/>
      <c r="V1420" s="37"/>
      <c r="W1420" s="9"/>
      <c r="X1420" s="8"/>
      <c r="Y1420" s="8"/>
      <c r="Z1420" s="8"/>
      <c r="AA1420" s="8"/>
      <c r="AB1420" s="8"/>
      <c r="AC1420" s="8"/>
      <c r="AD1420" s="8"/>
      <c r="AE1420" s="8"/>
      <c r="AG1420" s="37"/>
      <c r="AH1420" s="37"/>
      <c r="AI1420" s="9"/>
      <c r="AJ1420" s="8"/>
      <c r="AK1420" s="8"/>
      <c r="AL1420" s="8"/>
      <c r="AM1420" s="8"/>
      <c r="AN1420" s="8"/>
      <c r="AO1420" s="8"/>
      <c r="AP1420" s="8"/>
      <c r="AQ1420" s="8"/>
      <c r="AS1420" s="37"/>
      <c r="AT1420" s="37"/>
      <c r="AU1420" s="9"/>
      <c r="AV1420" s="8"/>
      <c r="AW1420" s="8"/>
      <c r="AX1420" s="8"/>
      <c r="AY1420" s="8"/>
      <c r="AZ1420" s="8"/>
      <c r="BA1420" s="8"/>
      <c r="BB1420" s="8"/>
      <c r="BC1420" s="8"/>
    </row>
    <row r="1421" spans="1:55" x14ac:dyDescent="0.25">
      <c r="A1421" s="46">
        <v>67.599999999999994</v>
      </c>
      <c r="B1421" s="48" t="b">
        <v>1</v>
      </c>
      <c r="U1421" s="37"/>
      <c r="V1421" s="37"/>
      <c r="W1421" s="9"/>
      <c r="X1421" s="8"/>
      <c r="Y1421" s="8"/>
      <c r="Z1421" s="8"/>
      <c r="AA1421" s="8"/>
      <c r="AB1421" s="8"/>
      <c r="AC1421" s="8"/>
      <c r="AD1421" s="8"/>
      <c r="AE1421" s="8"/>
      <c r="AG1421" s="37"/>
      <c r="AH1421" s="37"/>
      <c r="AI1421" s="9"/>
      <c r="AJ1421" s="8"/>
      <c r="AK1421" s="8"/>
      <c r="AL1421" s="8"/>
      <c r="AM1421" s="8"/>
      <c r="AN1421" s="8"/>
      <c r="AO1421" s="8"/>
      <c r="AP1421" s="8"/>
      <c r="AQ1421" s="8"/>
      <c r="AS1421" s="37"/>
      <c r="AT1421" s="37"/>
      <c r="AU1421" s="9"/>
      <c r="AV1421" s="8"/>
      <c r="AW1421" s="8"/>
      <c r="AX1421" s="8"/>
      <c r="AY1421" s="8"/>
      <c r="AZ1421" s="8"/>
      <c r="BA1421" s="8"/>
      <c r="BB1421" s="8"/>
      <c r="BC1421" s="8"/>
    </row>
    <row r="1422" spans="1:55" x14ac:dyDescent="0.25">
      <c r="A1422" s="46">
        <v>67.2</v>
      </c>
      <c r="B1422" s="48" t="b">
        <v>1</v>
      </c>
      <c r="U1422" s="37"/>
      <c r="V1422" s="37"/>
      <c r="W1422" s="9"/>
      <c r="X1422" s="8"/>
      <c r="Y1422" s="8"/>
      <c r="Z1422" s="8"/>
      <c r="AA1422" s="8"/>
      <c r="AB1422" s="8"/>
      <c r="AC1422" s="8"/>
      <c r="AD1422" s="8"/>
      <c r="AE1422" s="8"/>
      <c r="AG1422" s="37"/>
      <c r="AH1422" s="37"/>
      <c r="AI1422" s="9"/>
      <c r="AJ1422" s="8"/>
      <c r="AK1422" s="8"/>
      <c r="AL1422" s="8"/>
      <c r="AM1422" s="8"/>
      <c r="AN1422" s="8"/>
      <c r="AO1422" s="8"/>
      <c r="AP1422" s="8"/>
      <c r="AQ1422" s="8"/>
      <c r="AS1422" s="37"/>
      <c r="AT1422" s="37"/>
      <c r="AU1422" s="9"/>
      <c r="AV1422" s="8"/>
      <c r="AW1422" s="8"/>
      <c r="AX1422" s="8"/>
      <c r="AY1422" s="8"/>
      <c r="AZ1422" s="8"/>
      <c r="BA1422" s="8"/>
      <c r="BB1422" s="8"/>
      <c r="BC1422" s="8"/>
    </row>
    <row r="1423" spans="1:55" x14ac:dyDescent="0.25">
      <c r="A1423" s="46">
        <v>66.7</v>
      </c>
      <c r="B1423" s="48" t="b">
        <v>1</v>
      </c>
      <c r="U1423" s="37"/>
      <c r="V1423" s="37"/>
      <c r="W1423" s="9"/>
      <c r="X1423" s="8"/>
      <c r="Y1423" s="8"/>
      <c r="Z1423" s="8"/>
      <c r="AA1423" s="8"/>
      <c r="AB1423" s="8"/>
      <c r="AC1423" s="8"/>
      <c r="AD1423" s="8"/>
      <c r="AE1423" s="8"/>
      <c r="AG1423" s="37"/>
      <c r="AH1423" s="37"/>
      <c r="AI1423" s="9"/>
      <c r="AJ1423" s="8"/>
      <c r="AK1423" s="8"/>
      <c r="AL1423" s="8"/>
      <c r="AM1423" s="8"/>
      <c r="AN1423" s="8"/>
      <c r="AO1423" s="8"/>
      <c r="AP1423" s="8"/>
      <c r="AQ1423" s="8"/>
      <c r="AS1423" s="37"/>
      <c r="AT1423" s="37"/>
      <c r="AU1423" s="9"/>
      <c r="AV1423" s="8"/>
      <c r="AW1423" s="8"/>
      <c r="AX1423" s="8"/>
      <c r="AY1423" s="8"/>
      <c r="AZ1423" s="8"/>
      <c r="BA1423" s="8"/>
      <c r="BB1423" s="8"/>
      <c r="BC1423" s="8"/>
    </row>
    <row r="1424" spans="1:55" x14ac:dyDescent="0.25">
      <c r="A1424" s="46">
        <v>66.900000000000006</v>
      </c>
      <c r="B1424" s="48" t="b">
        <v>1</v>
      </c>
      <c r="U1424" s="37"/>
      <c r="V1424" s="37"/>
      <c r="W1424" s="9"/>
      <c r="X1424" s="8"/>
      <c r="Y1424" s="8"/>
      <c r="Z1424" s="8"/>
      <c r="AA1424" s="8"/>
      <c r="AB1424" s="8"/>
      <c r="AC1424" s="8"/>
      <c r="AD1424" s="8"/>
      <c r="AE1424" s="8"/>
      <c r="AG1424" s="37"/>
      <c r="AH1424" s="37"/>
      <c r="AI1424" s="9"/>
      <c r="AJ1424" s="8"/>
      <c r="AK1424" s="8"/>
      <c r="AL1424" s="8"/>
      <c r="AM1424" s="8"/>
      <c r="AN1424" s="8"/>
      <c r="AO1424" s="8"/>
      <c r="AP1424" s="8"/>
      <c r="AQ1424" s="8"/>
      <c r="AS1424" s="37"/>
      <c r="AT1424" s="37"/>
      <c r="AU1424" s="9"/>
      <c r="AV1424" s="8"/>
      <c r="AW1424" s="8"/>
      <c r="AX1424" s="8"/>
      <c r="AY1424" s="8"/>
      <c r="AZ1424" s="8"/>
      <c r="BA1424" s="8"/>
      <c r="BB1424" s="8"/>
      <c r="BC1424" s="8"/>
    </row>
    <row r="1425" spans="1:55" x14ac:dyDescent="0.25">
      <c r="A1425" s="46">
        <v>67.099999999999994</v>
      </c>
      <c r="B1425" s="48" t="b">
        <v>1</v>
      </c>
      <c r="U1425" s="37"/>
      <c r="V1425" s="37"/>
      <c r="W1425" s="9"/>
      <c r="X1425" s="8"/>
      <c r="Y1425" s="8"/>
      <c r="Z1425" s="8"/>
      <c r="AA1425" s="8"/>
      <c r="AB1425" s="8"/>
      <c r="AC1425" s="8"/>
      <c r="AD1425" s="8"/>
      <c r="AE1425" s="8"/>
      <c r="AG1425" s="37"/>
      <c r="AH1425" s="37"/>
      <c r="AI1425" s="9"/>
      <c r="AJ1425" s="8"/>
      <c r="AK1425" s="8"/>
      <c r="AL1425" s="8"/>
      <c r="AM1425" s="8"/>
      <c r="AN1425" s="8"/>
      <c r="AO1425" s="8"/>
      <c r="AP1425" s="8"/>
      <c r="AQ1425" s="8"/>
      <c r="AS1425" s="37"/>
      <c r="AT1425" s="37"/>
      <c r="AU1425" s="9"/>
      <c r="AV1425" s="8"/>
      <c r="AW1425" s="8"/>
      <c r="AX1425" s="8"/>
      <c r="AY1425" s="8"/>
      <c r="AZ1425" s="8"/>
      <c r="BA1425" s="8"/>
      <c r="BB1425" s="8"/>
      <c r="BC1425" s="8"/>
    </row>
    <row r="1426" spans="1:55" x14ac:dyDescent="0.25">
      <c r="A1426" s="46">
        <v>66.599999999999994</v>
      </c>
      <c r="B1426" s="48" t="b">
        <v>1</v>
      </c>
      <c r="U1426" s="37"/>
      <c r="V1426" s="37"/>
      <c r="W1426" s="9"/>
      <c r="X1426" s="8"/>
      <c r="Y1426" s="8"/>
      <c r="Z1426" s="8"/>
      <c r="AA1426" s="8"/>
      <c r="AB1426" s="8"/>
      <c r="AC1426" s="8"/>
      <c r="AD1426" s="8"/>
      <c r="AE1426" s="8"/>
      <c r="AG1426" s="37"/>
      <c r="AH1426" s="37"/>
      <c r="AI1426" s="9"/>
      <c r="AJ1426" s="8"/>
      <c r="AK1426" s="8"/>
      <c r="AL1426" s="8"/>
      <c r="AM1426" s="8"/>
      <c r="AN1426" s="8"/>
      <c r="AO1426" s="8"/>
      <c r="AP1426" s="8"/>
      <c r="AQ1426" s="8"/>
      <c r="AS1426" s="37"/>
      <c r="AT1426" s="37"/>
      <c r="AU1426" s="9"/>
      <c r="AV1426" s="8"/>
      <c r="AW1426" s="8"/>
      <c r="AX1426" s="8"/>
      <c r="AY1426" s="8"/>
      <c r="AZ1426" s="8"/>
      <c r="BA1426" s="8"/>
      <c r="BB1426" s="8"/>
      <c r="BC1426" s="8"/>
    </row>
    <row r="1427" spans="1:55" x14ac:dyDescent="0.25">
      <c r="A1427" s="46">
        <v>66.7</v>
      </c>
      <c r="B1427" s="48" t="b">
        <v>1</v>
      </c>
      <c r="U1427" s="37"/>
      <c r="V1427" s="37"/>
      <c r="W1427" s="9"/>
      <c r="X1427" s="8"/>
      <c r="Y1427" s="8"/>
      <c r="Z1427" s="8"/>
      <c r="AA1427" s="8"/>
      <c r="AB1427" s="8"/>
      <c r="AC1427" s="8"/>
      <c r="AD1427" s="8"/>
      <c r="AE1427" s="8"/>
      <c r="AG1427" s="37"/>
      <c r="AH1427" s="37"/>
      <c r="AI1427" s="9"/>
      <c r="AJ1427" s="8"/>
      <c r="AK1427" s="8"/>
      <c r="AL1427" s="8"/>
      <c r="AM1427" s="8"/>
      <c r="AN1427" s="8"/>
      <c r="AO1427" s="8"/>
      <c r="AP1427" s="8"/>
      <c r="AQ1427" s="8"/>
      <c r="AS1427" s="37"/>
      <c r="AT1427" s="37"/>
      <c r="AU1427" s="9"/>
      <c r="AV1427" s="8"/>
      <c r="AW1427" s="8"/>
      <c r="AX1427" s="8"/>
      <c r="AY1427" s="8"/>
      <c r="AZ1427" s="8"/>
      <c r="BA1427" s="8"/>
      <c r="BB1427" s="8"/>
      <c r="BC1427" s="8"/>
    </row>
    <row r="1428" spans="1:55" x14ac:dyDescent="0.25">
      <c r="A1428" s="46">
        <v>67.2</v>
      </c>
      <c r="B1428" s="48" t="b">
        <v>1</v>
      </c>
      <c r="U1428" s="37"/>
      <c r="V1428" s="37"/>
      <c r="W1428" s="9"/>
      <c r="X1428" s="8"/>
      <c r="Y1428" s="8"/>
      <c r="Z1428" s="8"/>
      <c r="AA1428" s="8"/>
      <c r="AB1428" s="8"/>
      <c r="AC1428" s="8"/>
      <c r="AD1428" s="8"/>
      <c r="AE1428" s="8"/>
      <c r="AG1428" s="37"/>
      <c r="AH1428" s="37"/>
      <c r="AI1428" s="9"/>
      <c r="AJ1428" s="8"/>
      <c r="AK1428" s="8"/>
      <c r="AL1428" s="8"/>
      <c r="AM1428" s="8"/>
      <c r="AN1428" s="8"/>
      <c r="AO1428" s="8"/>
      <c r="AP1428" s="8"/>
      <c r="AQ1428" s="8"/>
      <c r="AS1428" s="37"/>
      <c r="AT1428" s="37"/>
      <c r="AU1428" s="9"/>
      <c r="AV1428" s="8"/>
      <c r="AW1428" s="8"/>
      <c r="AX1428" s="8"/>
      <c r="AY1428" s="8"/>
      <c r="AZ1428" s="8"/>
      <c r="BA1428" s="8"/>
      <c r="BB1428" s="8"/>
      <c r="BC1428" s="8"/>
    </row>
    <row r="1429" spans="1:55" x14ac:dyDescent="0.25">
      <c r="A1429" s="46">
        <v>66.599999999999994</v>
      </c>
      <c r="B1429" s="48" t="b">
        <v>1</v>
      </c>
      <c r="U1429" s="37"/>
      <c r="V1429" s="37"/>
      <c r="W1429" s="9"/>
      <c r="X1429" s="8"/>
      <c r="Y1429" s="8"/>
      <c r="Z1429" s="8"/>
      <c r="AA1429" s="8"/>
      <c r="AB1429" s="8"/>
      <c r="AC1429" s="8"/>
      <c r="AD1429" s="8"/>
      <c r="AE1429" s="8"/>
      <c r="AG1429" s="37"/>
      <c r="AH1429" s="37"/>
      <c r="AI1429" s="9"/>
      <c r="AJ1429" s="8"/>
      <c r="AK1429" s="8"/>
      <c r="AL1429" s="8"/>
      <c r="AM1429" s="8"/>
      <c r="AN1429" s="8"/>
      <c r="AO1429" s="8"/>
      <c r="AP1429" s="8"/>
      <c r="AQ1429" s="8"/>
      <c r="AS1429" s="37"/>
      <c r="AT1429" s="37"/>
      <c r="AU1429" s="9"/>
      <c r="AV1429" s="8"/>
      <c r="AW1429" s="8"/>
      <c r="AX1429" s="8"/>
      <c r="AY1429" s="8"/>
      <c r="AZ1429" s="8"/>
      <c r="BA1429" s="8"/>
      <c r="BB1429" s="8"/>
      <c r="BC1429" s="8"/>
    </row>
    <row r="1430" spans="1:55" x14ac:dyDescent="0.25">
      <c r="A1430" s="46">
        <v>65.7</v>
      </c>
      <c r="B1430" s="48" t="b">
        <v>1</v>
      </c>
      <c r="U1430" s="37"/>
      <c r="V1430" s="37"/>
      <c r="W1430" s="9"/>
      <c r="X1430" s="8"/>
      <c r="Y1430" s="8"/>
      <c r="Z1430" s="8"/>
      <c r="AA1430" s="8"/>
      <c r="AB1430" s="8"/>
      <c r="AC1430" s="8"/>
      <c r="AD1430" s="8"/>
      <c r="AE1430" s="8"/>
      <c r="AG1430" s="37"/>
      <c r="AH1430" s="37"/>
      <c r="AI1430" s="9"/>
      <c r="AJ1430" s="8"/>
      <c r="AK1430" s="8"/>
      <c r="AL1430" s="8"/>
      <c r="AM1430" s="8"/>
      <c r="AN1430" s="8"/>
      <c r="AO1430" s="8"/>
      <c r="AP1430" s="8"/>
      <c r="AQ1430" s="8"/>
      <c r="AS1430" s="37"/>
      <c r="AT1430" s="37"/>
      <c r="AU1430" s="9"/>
      <c r="AV1430" s="8"/>
      <c r="AW1430" s="8"/>
      <c r="AX1430" s="8"/>
      <c r="AY1430" s="8"/>
      <c r="AZ1430" s="8"/>
      <c r="BA1430" s="8"/>
      <c r="BB1430" s="8"/>
      <c r="BC1430" s="8"/>
    </row>
    <row r="1431" spans="1:55" x14ac:dyDescent="0.25">
      <c r="A1431" s="46">
        <v>65.3</v>
      </c>
      <c r="B1431" s="48" t="b">
        <v>1</v>
      </c>
      <c r="U1431" s="37"/>
      <c r="V1431" s="37"/>
      <c r="W1431" s="9"/>
      <c r="X1431" s="8"/>
      <c r="Y1431" s="8"/>
      <c r="Z1431" s="8"/>
      <c r="AA1431" s="8"/>
      <c r="AB1431" s="8"/>
      <c r="AC1431" s="8"/>
      <c r="AD1431" s="8"/>
      <c r="AE1431" s="8"/>
      <c r="AG1431" s="37"/>
      <c r="AH1431" s="37"/>
      <c r="AI1431" s="9"/>
      <c r="AJ1431" s="8"/>
      <c r="AK1431" s="8"/>
      <c r="AL1431" s="8"/>
      <c r="AM1431" s="8"/>
      <c r="AN1431" s="8"/>
      <c r="AO1431" s="8"/>
      <c r="AP1431" s="8"/>
      <c r="AQ1431" s="8"/>
      <c r="AS1431" s="37"/>
      <c r="AT1431" s="37"/>
      <c r="AU1431" s="9"/>
      <c r="AV1431" s="8"/>
      <c r="AW1431" s="8"/>
      <c r="AX1431" s="8"/>
      <c r="AY1431" s="8"/>
      <c r="AZ1431" s="8"/>
      <c r="BA1431" s="8"/>
      <c r="BB1431" s="8"/>
      <c r="BC1431" s="8"/>
    </row>
    <row r="1432" spans="1:55" x14ac:dyDescent="0.25">
      <c r="A1432" s="46">
        <v>64.900000000000006</v>
      </c>
      <c r="B1432" s="48" t="b">
        <v>1</v>
      </c>
      <c r="U1432" s="37"/>
      <c r="V1432" s="37"/>
      <c r="W1432" s="9"/>
      <c r="X1432" s="8"/>
      <c r="Y1432" s="8"/>
      <c r="Z1432" s="8"/>
      <c r="AA1432" s="8"/>
      <c r="AB1432" s="8"/>
      <c r="AC1432" s="8"/>
      <c r="AD1432" s="8"/>
      <c r="AE1432" s="8"/>
      <c r="AG1432" s="37"/>
      <c r="AH1432" s="37"/>
      <c r="AI1432" s="9"/>
      <c r="AJ1432" s="8"/>
      <c r="AK1432" s="8"/>
      <c r="AL1432" s="8"/>
      <c r="AM1432" s="8"/>
      <c r="AN1432" s="8"/>
      <c r="AO1432" s="8"/>
      <c r="AP1432" s="8"/>
      <c r="AQ1432" s="8"/>
      <c r="AS1432" s="37"/>
      <c r="AT1432" s="37"/>
      <c r="AU1432" s="9"/>
      <c r="AV1432" s="8"/>
      <c r="AW1432" s="8"/>
      <c r="AX1432" s="8"/>
      <c r="AY1432" s="8"/>
      <c r="AZ1432" s="8"/>
      <c r="BA1432" s="8"/>
      <c r="BB1432" s="8"/>
      <c r="BC1432" s="8"/>
    </row>
    <row r="1433" spans="1:55" x14ac:dyDescent="0.25">
      <c r="A1433" s="46">
        <v>64.400000000000006</v>
      </c>
      <c r="B1433" s="48" t="b">
        <v>1</v>
      </c>
      <c r="U1433" s="37"/>
      <c r="V1433" s="37"/>
      <c r="W1433" s="9"/>
      <c r="X1433" s="8"/>
      <c r="Y1433" s="8"/>
      <c r="Z1433" s="8"/>
      <c r="AA1433" s="8"/>
      <c r="AB1433" s="8"/>
      <c r="AC1433" s="8"/>
      <c r="AD1433" s="8"/>
      <c r="AE1433" s="8"/>
      <c r="AG1433" s="37"/>
      <c r="AH1433" s="37"/>
      <c r="AI1433" s="9"/>
      <c r="AJ1433" s="8"/>
      <c r="AK1433" s="8"/>
      <c r="AL1433" s="8"/>
      <c r="AM1433" s="8"/>
      <c r="AN1433" s="8"/>
      <c r="AO1433" s="8"/>
      <c r="AP1433" s="8"/>
      <c r="AQ1433" s="8"/>
      <c r="AS1433" s="37"/>
      <c r="AT1433" s="37"/>
      <c r="AU1433" s="9"/>
      <c r="AV1433" s="8"/>
      <c r="AW1433" s="8"/>
      <c r="AX1433" s="8"/>
      <c r="AY1433" s="8"/>
      <c r="AZ1433" s="8"/>
      <c r="BA1433" s="8"/>
      <c r="BB1433" s="8"/>
      <c r="BC1433" s="8"/>
    </row>
    <row r="1434" spans="1:55" x14ac:dyDescent="0.25">
      <c r="A1434" s="46">
        <v>64</v>
      </c>
      <c r="B1434" s="48" t="b">
        <v>1</v>
      </c>
      <c r="U1434" s="37"/>
      <c r="V1434" s="37"/>
      <c r="W1434" s="9"/>
      <c r="X1434" s="8"/>
      <c r="Y1434" s="8"/>
      <c r="Z1434" s="8"/>
      <c r="AA1434" s="8"/>
      <c r="AB1434" s="8"/>
      <c r="AC1434" s="8"/>
      <c r="AD1434" s="8"/>
      <c r="AE1434" s="8"/>
      <c r="AG1434" s="37"/>
      <c r="AH1434" s="37"/>
      <c r="AI1434" s="9"/>
      <c r="AJ1434" s="8"/>
      <c r="AK1434" s="8"/>
      <c r="AL1434" s="8"/>
      <c r="AM1434" s="8"/>
      <c r="AN1434" s="8"/>
      <c r="AO1434" s="8"/>
      <c r="AP1434" s="8"/>
      <c r="AQ1434" s="8"/>
      <c r="AS1434" s="37"/>
      <c r="AT1434" s="37"/>
      <c r="AU1434" s="9"/>
      <c r="AV1434" s="8"/>
      <c r="AW1434" s="8"/>
      <c r="AX1434" s="8"/>
      <c r="AY1434" s="8"/>
      <c r="AZ1434" s="8"/>
      <c r="BA1434" s="8"/>
      <c r="BB1434" s="8"/>
      <c r="BC1434" s="8"/>
    </row>
    <row r="1435" spans="1:55" x14ac:dyDescent="0.25">
      <c r="A1435" s="46">
        <v>63.6</v>
      </c>
      <c r="B1435" s="48" t="b">
        <v>1</v>
      </c>
      <c r="U1435" s="37"/>
      <c r="V1435" s="37"/>
      <c r="W1435" s="9"/>
      <c r="X1435" s="8"/>
      <c r="Y1435" s="8"/>
      <c r="Z1435" s="8"/>
      <c r="AA1435" s="8"/>
      <c r="AB1435" s="8"/>
      <c r="AC1435" s="8"/>
      <c r="AD1435" s="8"/>
      <c r="AE1435" s="8"/>
      <c r="AG1435" s="37"/>
      <c r="AH1435" s="37"/>
      <c r="AI1435" s="9"/>
      <c r="AJ1435" s="8"/>
      <c r="AK1435" s="8"/>
      <c r="AL1435" s="8"/>
      <c r="AM1435" s="8"/>
      <c r="AN1435" s="8"/>
      <c r="AO1435" s="8"/>
      <c r="AP1435" s="8"/>
      <c r="AQ1435" s="8"/>
      <c r="AS1435" s="37"/>
      <c r="AT1435" s="37"/>
      <c r="AU1435" s="9"/>
      <c r="AV1435" s="8"/>
      <c r="AW1435" s="8"/>
      <c r="AX1435" s="8"/>
      <c r="AY1435" s="8"/>
      <c r="AZ1435" s="8"/>
      <c r="BA1435" s="8"/>
      <c r="BB1435" s="8"/>
      <c r="BC1435" s="8"/>
    </row>
    <row r="1436" spans="1:55" x14ac:dyDescent="0.25">
      <c r="A1436" s="46">
        <v>63.1</v>
      </c>
      <c r="B1436" s="48" t="b">
        <v>1</v>
      </c>
      <c r="U1436" s="37"/>
      <c r="V1436" s="37"/>
      <c r="W1436" s="9"/>
      <c r="X1436" s="8"/>
      <c r="Y1436" s="8"/>
      <c r="Z1436" s="8"/>
      <c r="AA1436" s="8"/>
      <c r="AB1436" s="8"/>
      <c r="AC1436" s="8"/>
      <c r="AD1436" s="8"/>
      <c r="AE1436" s="8"/>
      <c r="AG1436" s="37"/>
      <c r="AH1436" s="37"/>
      <c r="AI1436" s="9"/>
      <c r="AJ1436" s="8"/>
      <c r="AK1436" s="8"/>
      <c r="AL1436" s="8"/>
      <c r="AM1436" s="8"/>
      <c r="AN1436" s="8"/>
      <c r="AO1436" s="8"/>
      <c r="AP1436" s="8"/>
      <c r="AQ1436" s="8"/>
      <c r="AS1436" s="37"/>
      <c r="AT1436" s="37"/>
      <c r="AU1436" s="9"/>
      <c r="AV1436" s="8"/>
      <c r="AW1436" s="8"/>
      <c r="AX1436" s="8"/>
      <c r="AY1436" s="8"/>
      <c r="AZ1436" s="8"/>
      <c r="BA1436" s="8"/>
      <c r="BB1436" s="8"/>
      <c r="BC1436" s="8"/>
    </row>
    <row r="1437" spans="1:55" x14ac:dyDescent="0.25">
      <c r="A1437" s="46">
        <v>62.6</v>
      </c>
      <c r="B1437" s="48" t="b">
        <v>1</v>
      </c>
      <c r="U1437" s="37"/>
      <c r="V1437" s="37"/>
      <c r="W1437" s="9"/>
      <c r="X1437" s="8"/>
      <c r="Y1437" s="8"/>
      <c r="Z1437" s="8"/>
      <c r="AA1437" s="8"/>
      <c r="AB1437" s="8"/>
      <c r="AC1437" s="8"/>
      <c r="AD1437" s="8"/>
      <c r="AE1437" s="8"/>
      <c r="AG1437" s="37"/>
      <c r="AH1437" s="37"/>
      <c r="AI1437" s="9"/>
      <c r="AJ1437" s="8"/>
      <c r="AK1437" s="8"/>
      <c r="AL1437" s="8"/>
      <c r="AM1437" s="8"/>
      <c r="AN1437" s="8"/>
      <c r="AO1437" s="8"/>
      <c r="AP1437" s="8"/>
      <c r="AQ1437" s="8"/>
      <c r="AS1437" s="37"/>
      <c r="AT1437" s="37"/>
      <c r="AU1437" s="9"/>
      <c r="AV1437" s="8"/>
      <c r="AW1437" s="8"/>
      <c r="AX1437" s="8"/>
      <c r="AY1437" s="8"/>
      <c r="AZ1437" s="8"/>
      <c r="BA1437" s="8"/>
      <c r="BB1437" s="8"/>
      <c r="BC1437" s="8"/>
    </row>
    <row r="1438" spans="1:55" x14ac:dyDescent="0.25">
      <c r="A1438" s="46">
        <v>62.1</v>
      </c>
      <c r="B1438" s="48" t="b">
        <v>1</v>
      </c>
      <c r="U1438" s="37"/>
      <c r="V1438" s="37"/>
      <c r="W1438" s="9"/>
      <c r="X1438" s="8"/>
      <c r="Y1438" s="8"/>
      <c r="Z1438" s="8"/>
      <c r="AA1438" s="8"/>
      <c r="AB1438" s="8"/>
      <c r="AC1438" s="8"/>
      <c r="AD1438" s="8"/>
      <c r="AE1438" s="8"/>
      <c r="AG1438" s="37"/>
      <c r="AH1438" s="37"/>
      <c r="AI1438" s="9"/>
      <c r="AJ1438" s="8"/>
      <c r="AK1438" s="8"/>
      <c r="AL1438" s="8"/>
      <c r="AM1438" s="8"/>
      <c r="AN1438" s="8"/>
      <c r="AO1438" s="8"/>
      <c r="AP1438" s="8"/>
      <c r="AQ1438" s="8"/>
      <c r="AS1438" s="37"/>
      <c r="AT1438" s="37"/>
      <c r="AU1438" s="9"/>
      <c r="AV1438" s="8"/>
      <c r="AW1438" s="8"/>
      <c r="AX1438" s="8"/>
      <c r="AY1438" s="8"/>
      <c r="AZ1438" s="8"/>
      <c r="BA1438" s="8"/>
      <c r="BB1438" s="8"/>
      <c r="BC1438" s="8"/>
    </row>
    <row r="1439" spans="1:55" x14ac:dyDescent="0.25">
      <c r="A1439" s="46">
        <v>61.5</v>
      </c>
      <c r="B1439" s="48" t="b">
        <v>1</v>
      </c>
      <c r="U1439" s="37"/>
      <c r="V1439" s="37"/>
      <c r="W1439" s="9"/>
      <c r="X1439" s="8"/>
      <c r="Y1439" s="8"/>
      <c r="Z1439" s="8"/>
      <c r="AA1439" s="8"/>
      <c r="AB1439" s="8"/>
      <c r="AC1439" s="8"/>
      <c r="AD1439" s="8"/>
      <c r="AE1439" s="8"/>
      <c r="AG1439" s="37"/>
      <c r="AH1439" s="37"/>
      <c r="AI1439" s="9"/>
      <c r="AJ1439" s="8"/>
      <c r="AK1439" s="8"/>
      <c r="AL1439" s="8"/>
      <c r="AM1439" s="8"/>
      <c r="AN1439" s="8"/>
      <c r="AO1439" s="8"/>
      <c r="AP1439" s="8"/>
      <c r="AQ1439" s="8"/>
      <c r="AS1439" s="37"/>
      <c r="AT1439" s="37"/>
      <c r="AU1439" s="9"/>
      <c r="AV1439" s="8"/>
      <c r="AW1439" s="8"/>
      <c r="AX1439" s="8"/>
      <c r="AY1439" s="8"/>
      <c r="AZ1439" s="8"/>
      <c r="BA1439" s="8"/>
      <c r="BB1439" s="8"/>
      <c r="BC1439" s="8"/>
    </row>
    <row r="1440" spans="1:55" x14ac:dyDescent="0.25">
      <c r="A1440" s="46">
        <v>61</v>
      </c>
      <c r="B1440" s="48" t="b">
        <v>1</v>
      </c>
      <c r="U1440" s="37"/>
      <c r="V1440" s="37"/>
      <c r="W1440" s="9"/>
      <c r="X1440" s="8"/>
      <c r="Y1440" s="8"/>
      <c r="Z1440" s="8"/>
      <c r="AA1440" s="8"/>
      <c r="AB1440" s="8"/>
      <c r="AC1440" s="8"/>
      <c r="AD1440" s="8"/>
      <c r="AE1440" s="8"/>
      <c r="AG1440" s="37"/>
      <c r="AH1440" s="37"/>
      <c r="AI1440" s="9"/>
      <c r="AJ1440" s="8"/>
      <c r="AK1440" s="8"/>
      <c r="AL1440" s="8"/>
      <c r="AM1440" s="8"/>
      <c r="AN1440" s="8"/>
      <c r="AO1440" s="8"/>
      <c r="AP1440" s="8"/>
      <c r="AQ1440" s="8"/>
      <c r="AS1440" s="37"/>
      <c r="AT1440" s="37"/>
      <c r="AU1440" s="9"/>
      <c r="AV1440" s="8"/>
      <c r="AW1440" s="8"/>
      <c r="AX1440" s="8"/>
      <c r="AY1440" s="8"/>
      <c r="AZ1440" s="8"/>
      <c r="BA1440" s="8"/>
      <c r="BB1440" s="8"/>
      <c r="BC1440" s="8"/>
    </row>
    <row r="1441" spans="1:55" x14ac:dyDescent="0.25">
      <c r="A1441" s="46">
        <v>64</v>
      </c>
      <c r="B1441" s="48" t="b">
        <v>1</v>
      </c>
      <c r="U1441" s="37"/>
      <c r="V1441" s="37"/>
      <c r="W1441" s="9"/>
      <c r="X1441" s="8"/>
      <c r="Y1441" s="8"/>
      <c r="Z1441" s="8"/>
      <c r="AA1441" s="8"/>
      <c r="AB1441" s="8"/>
      <c r="AC1441" s="8"/>
      <c r="AD1441" s="8"/>
      <c r="AE1441" s="8"/>
      <c r="AG1441" s="37"/>
      <c r="AH1441" s="37"/>
      <c r="AI1441" s="9"/>
      <c r="AJ1441" s="8"/>
      <c r="AK1441" s="8"/>
      <c r="AL1441" s="8"/>
      <c r="AM1441" s="8"/>
      <c r="AN1441" s="8"/>
      <c r="AO1441" s="8"/>
      <c r="AP1441" s="8"/>
      <c r="AQ1441" s="8"/>
      <c r="AS1441" s="37"/>
      <c r="AT1441" s="37"/>
      <c r="AU1441" s="9"/>
      <c r="AV1441" s="8"/>
      <c r="AW1441" s="8"/>
      <c r="AX1441" s="8"/>
      <c r="AY1441" s="8"/>
      <c r="AZ1441" s="8"/>
      <c r="BA1441" s="8"/>
      <c r="BB1441" s="8"/>
      <c r="BC1441" s="8"/>
    </row>
    <row r="1442" spans="1:55" x14ac:dyDescent="0.25">
      <c r="A1442" s="46">
        <v>59.8</v>
      </c>
      <c r="B1442" s="48" t="b">
        <v>1</v>
      </c>
      <c r="U1442" s="37"/>
      <c r="V1442" s="37"/>
      <c r="W1442" s="9"/>
      <c r="X1442" s="8"/>
      <c r="Y1442" s="8"/>
      <c r="Z1442" s="8"/>
      <c r="AA1442" s="8"/>
      <c r="AB1442" s="8"/>
      <c r="AC1442" s="8"/>
      <c r="AD1442" s="8"/>
      <c r="AE1442" s="8"/>
      <c r="AG1442" s="37"/>
      <c r="AH1442" s="37"/>
      <c r="AI1442" s="9"/>
      <c r="AJ1442" s="8"/>
      <c r="AK1442" s="8"/>
      <c r="AL1442" s="8"/>
      <c r="AM1442" s="8"/>
      <c r="AN1442" s="8"/>
      <c r="AO1442" s="8"/>
      <c r="AP1442" s="8"/>
      <c r="AQ1442" s="8"/>
      <c r="AS1442" s="37"/>
      <c r="AT1442" s="37"/>
      <c r="AU1442" s="9"/>
      <c r="AV1442" s="8"/>
      <c r="AW1442" s="8"/>
      <c r="AX1442" s="8"/>
      <c r="AY1442" s="8"/>
      <c r="AZ1442" s="8"/>
      <c r="BA1442" s="8"/>
      <c r="BB1442" s="8"/>
      <c r="BC1442" s="8"/>
    </row>
    <row r="1443" spans="1:55" x14ac:dyDescent="0.25">
      <c r="A1443" s="46">
        <v>59.3</v>
      </c>
      <c r="B1443" s="48" t="b">
        <v>1</v>
      </c>
      <c r="U1443" s="37"/>
      <c r="V1443" s="37"/>
      <c r="W1443" s="9"/>
      <c r="X1443" s="8"/>
      <c r="Y1443" s="8"/>
      <c r="Z1443" s="8"/>
      <c r="AA1443" s="8"/>
      <c r="AB1443" s="8"/>
      <c r="AC1443" s="8"/>
      <c r="AD1443" s="8"/>
      <c r="AE1443" s="8"/>
      <c r="AG1443" s="37"/>
      <c r="AH1443" s="37"/>
      <c r="AI1443" s="9"/>
      <c r="AJ1443" s="8"/>
      <c r="AK1443" s="8"/>
      <c r="AL1443" s="8"/>
      <c r="AM1443" s="8"/>
      <c r="AN1443" s="8"/>
      <c r="AO1443" s="8"/>
      <c r="AP1443" s="8"/>
      <c r="AQ1443" s="8"/>
      <c r="AS1443" s="37"/>
      <c r="AT1443" s="37"/>
      <c r="AU1443" s="9"/>
      <c r="AV1443" s="8"/>
      <c r="AW1443" s="8"/>
      <c r="AX1443" s="8"/>
      <c r="AY1443" s="8"/>
      <c r="AZ1443" s="8"/>
      <c r="BA1443" s="8"/>
      <c r="BB1443" s="8"/>
      <c r="BC1443" s="8"/>
    </row>
    <row r="1444" spans="1:55" x14ac:dyDescent="0.25">
      <c r="A1444" s="46">
        <v>58.7</v>
      </c>
      <c r="B1444" s="48" t="b">
        <v>1</v>
      </c>
      <c r="U1444" s="37"/>
      <c r="V1444" s="37"/>
      <c r="W1444" s="9"/>
      <c r="X1444" s="8"/>
      <c r="Y1444" s="8"/>
      <c r="Z1444" s="8"/>
      <c r="AA1444" s="8"/>
      <c r="AB1444" s="8"/>
      <c r="AC1444" s="8"/>
      <c r="AD1444" s="8"/>
      <c r="AE1444" s="8"/>
      <c r="AG1444" s="37"/>
      <c r="AH1444" s="37"/>
      <c r="AI1444" s="9"/>
      <c r="AJ1444" s="8"/>
      <c r="AK1444" s="8"/>
      <c r="AL1444" s="8"/>
      <c r="AM1444" s="8"/>
      <c r="AN1444" s="8"/>
      <c r="AO1444" s="8"/>
      <c r="AP1444" s="8"/>
      <c r="AQ1444" s="8"/>
      <c r="AS1444" s="37"/>
      <c r="AT1444" s="37"/>
      <c r="AU1444" s="9"/>
      <c r="AV1444" s="8"/>
      <c r="AW1444" s="8"/>
      <c r="AX1444" s="8"/>
      <c r="AY1444" s="8"/>
      <c r="AZ1444" s="8"/>
      <c r="BA1444" s="8"/>
      <c r="BB1444" s="8"/>
      <c r="BC1444" s="8"/>
    </row>
    <row r="1445" spans="1:55" x14ac:dyDescent="0.25">
      <c r="A1445" s="46">
        <v>58.1</v>
      </c>
      <c r="B1445" s="48" t="b">
        <v>1</v>
      </c>
      <c r="U1445" s="37"/>
      <c r="V1445" s="37"/>
      <c r="W1445" s="9"/>
      <c r="X1445" s="8"/>
      <c r="Y1445" s="8"/>
      <c r="Z1445" s="8"/>
      <c r="AA1445" s="8"/>
      <c r="AB1445" s="8"/>
      <c r="AC1445" s="8"/>
      <c r="AD1445" s="8"/>
      <c r="AE1445" s="8"/>
      <c r="AG1445" s="37"/>
      <c r="AH1445" s="37"/>
      <c r="AI1445" s="9"/>
      <c r="AJ1445" s="8"/>
      <c r="AK1445" s="8"/>
      <c r="AL1445" s="8"/>
      <c r="AM1445" s="8"/>
      <c r="AN1445" s="8"/>
      <c r="AO1445" s="8"/>
      <c r="AP1445" s="8"/>
      <c r="AQ1445" s="8"/>
      <c r="AS1445" s="37"/>
      <c r="AT1445" s="37"/>
      <c r="AU1445" s="9"/>
      <c r="AV1445" s="8"/>
      <c r="AW1445" s="8"/>
      <c r="AX1445" s="8"/>
      <c r="AY1445" s="8"/>
      <c r="AZ1445" s="8"/>
      <c r="BA1445" s="8"/>
      <c r="BB1445" s="8"/>
      <c r="BC1445" s="8"/>
    </row>
    <row r="1446" spans="1:55" x14ac:dyDescent="0.25">
      <c r="A1446" s="46">
        <v>74.599999999999994</v>
      </c>
      <c r="B1446" s="48" t="b">
        <v>1</v>
      </c>
      <c r="U1446" s="37"/>
      <c r="V1446" s="37"/>
      <c r="W1446" s="9"/>
      <c r="X1446" s="8"/>
      <c r="Y1446" s="8"/>
      <c r="Z1446" s="8"/>
      <c r="AA1446" s="8"/>
      <c r="AB1446" s="8"/>
      <c r="AC1446" s="8"/>
      <c r="AD1446" s="8"/>
      <c r="AE1446" s="8"/>
      <c r="AG1446" s="37"/>
      <c r="AH1446" s="37"/>
      <c r="AI1446" s="9"/>
      <c r="AJ1446" s="8"/>
      <c r="AK1446" s="8"/>
      <c r="AL1446" s="8"/>
      <c r="AM1446" s="8"/>
      <c r="AN1446" s="8"/>
      <c r="AO1446" s="8"/>
      <c r="AP1446" s="8"/>
      <c r="AQ1446" s="8"/>
      <c r="AS1446" s="37"/>
      <c r="AT1446" s="37"/>
      <c r="AU1446" s="9"/>
      <c r="AV1446" s="8"/>
      <c r="AW1446" s="8"/>
      <c r="AX1446" s="8"/>
      <c r="AY1446" s="8"/>
      <c r="AZ1446" s="8"/>
      <c r="BA1446" s="8"/>
      <c r="BB1446" s="8"/>
      <c r="BC1446" s="8"/>
    </row>
    <row r="1447" spans="1:55" x14ac:dyDescent="0.25">
      <c r="A1447" s="46">
        <v>74.400000000000006</v>
      </c>
      <c r="B1447" s="48" t="b">
        <v>1</v>
      </c>
      <c r="U1447" s="37"/>
      <c r="V1447" s="37"/>
      <c r="W1447" s="9"/>
      <c r="X1447" s="8"/>
      <c r="Y1447" s="8"/>
      <c r="Z1447" s="8"/>
      <c r="AA1447" s="8"/>
      <c r="AB1447" s="8"/>
      <c r="AC1447" s="8"/>
      <c r="AD1447" s="8"/>
      <c r="AE1447" s="8"/>
      <c r="AG1447" s="37"/>
      <c r="AH1447" s="37"/>
      <c r="AI1447" s="9"/>
      <c r="AJ1447" s="8"/>
      <c r="AK1447" s="8"/>
      <c r="AL1447" s="8"/>
      <c r="AM1447" s="8"/>
      <c r="AN1447" s="8"/>
      <c r="AO1447" s="8"/>
      <c r="AP1447" s="8"/>
      <c r="AQ1447" s="8"/>
      <c r="AS1447" s="37"/>
      <c r="AT1447" s="37"/>
      <c r="AU1447" s="9"/>
      <c r="AV1447" s="8"/>
      <c r="AW1447" s="8"/>
      <c r="AX1447" s="8"/>
      <c r="AY1447" s="8"/>
      <c r="AZ1447" s="8"/>
      <c r="BA1447" s="8"/>
      <c r="BB1447" s="8"/>
      <c r="BC1447" s="8"/>
    </row>
    <row r="1448" spans="1:55" x14ac:dyDescent="0.25">
      <c r="A1448" s="46">
        <v>74.099999999999994</v>
      </c>
      <c r="B1448" s="48" t="b">
        <v>1</v>
      </c>
      <c r="U1448" s="37"/>
      <c r="V1448" s="37"/>
      <c r="W1448" s="9"/>
      <c r="X1448" s="8"/>
      <c r="Y1448" s="8"/>
      <c r="Z1448" s="8"/>
      <c r="AA1448" s="8"/>
      <c r="AB1448" s="8"/>
      <c r="AC1448" s="8"/>
      <c r="AD1448" s="8"/>
      <c r="AE1448" s="8"/>
      <c r="AG1448" s="37"/>
      <c r="AH1448" s="37"/>
      <c r="AI1448" s="9"/>
      <c r="AJ1448" s="8"/>
      <c r="AK1448" s="8"/>
      <c r="AL1448" s="8"/>
      <c r="AM1448" s="8"/>
      <c r="AN1448" s="8"/>
      <c r="AO1448" s="8"/>
      <c r="AP1448" s="8"/>
      <c r="AQ1448" s="8"/>
      <c r="AS1448" s="37"/>
      <c r="AT1448" s="37"/>
      <c r="AU1448" s="9"/>
      <c r="AV1448" s="8"/>
      <c r="AW1448" s="8"/>
      <c r="AX1448" s="8"/>
      <c r="AY1448" s="8"/>
      <c r="AZ1448" s="8"/>
      <c r="BA1448" s="8"/>
      <c r="BB1448" s="8"/>
      <c r="BC1448" s="8"/>
    </row>
    <row r="1449" spans="1:55" x14ac:dyDescent="0.25">
      <c r="A1449" s="46">
        <v>73.8</v>
      </c>
      <c r="B1449" s="48" t="b">
        <v>1</v>
      </c>
      <c r="U1449" s="37"/>
      <c r="V1449" s="37"/>
      <c r="W1449" s="9"/>
      <c r="X1449" s="8"/>
      <c r="Y1449" s="8"/>
      <c r="Z1449" s="8"/>
      <c r="AA1449" s="8"/>
      <c r="AB1449" s="8"/>
      <c r="AC1449" s="8"/>
      <c r="AD1449" s="8"/>
      <c r="AE1449" s="8"/>
      <c r="AG1449" s="37"/>
      <c r="AH1449" s="37"/>
      <c r="AI1449" s="9"/>
      <c r="AJ1449" s="8"/>
      <c r="AK1449" s="8"/>
      <c r="AL1449" s="8"/>
      <c r="AM1449" s="8"/>
      <c r="AN1449" s="8"/>
      <c r="AO1449" s="8"/>
      <c r="AP1449" s="8"/>
      <c r="AQ1449" s="8"/>
      <c r="AS1449" s="37"/>
      <c r="AT1449" s="37"/>
      <c r="AU1449" s="9"/>
      <c r="AV1449" s="8"/>
      <c r="AW1449" s="8"/>
      <c r="AX1449" s="8"/>
      <c r="AY1449" s="8"/>
      <c r="AZ1449" s="8"/>
      <c r="BA1449" s="8"/>
      <c r="BB1449" s="8"/>
      <c r="BC1449" s="8"/>
    </row>
    <row r="1450" spans="1:55" x14ac:dyDescent="0.25">
      <c r="A1450" s="46">
        <v>73.599999999999994</v>
      </c>
      <c r="B1450" s="48" t="b">
        <v>1</v>
      </c>
      <c r="U1450" s="37"/>
      <c r="V1450" s="37"/>
      <c r="W1450" s="9"/>
      <c r="X1450" s="8"/>
      <c r="Y1450" s="8"/>
      <c r="Z1450" s="8"/>
      <c r="AA1450" s="8"/>
      <c r="AB1450" s="8"/>
      <c r="AC1450" s="8"/>
      <c r="AD1450" s="8"/>
      <c r="AE1450" s="8"/>
      <c r="AG1450" s="37"/>
      <c r="AH1450" s="37"/>
      <c r="AI1450" s="9"/>
      <c r="AJ1450" s="8"/>
      <c r="AK1450" s="8"/>
      <c r="AL1450" s="8"/>
      <c r="AM1450" s="8"/>
      <c r="AN1450" s="8"/>
      <c r="AO1450" s="8"/>
      <c r="AP1450" s="8"/>
      <c r="AQ1450" s="8"/>
      <c r="AS1450" s="37"/>
      <c r="AT1450" s="37"/>
      <c r="AU1450" s="9"/>
      <c r="AV1450" s="8"/>
      <c r="AW1450" s="8"/>
      <c r="AX1450" s="8"/>
      <c r="AY1450" s="8"/>
      <c r="AZ1450" s="8"/>
      <c r="BA1450" s="8"/>
      <c r="BB1450" s="8"/>
      <c r="BC1450" s="8"/>
    </row>
    <row r="1451" spans="1:55" x14ac:dyDescent="0.25">
      <c r="A1451" s="46">
        <v>72.8</v>
      </c>
      <c r="B1451" s="48" t="b">
        <v>1</v>
      </c>
      <c r="U1451" s="37"/>
      <c r="V1451" s="37"/>
      <c r="W1451" s="9"/>
      <c r="X1451" s="8"/>
      <c r="Y1451" s="8"/>
      <c r="Z1451" s="8"/>
      <c r="AA1451" s="8"/>
      <c r="AB1451" s="8"/>
      <c r="AC1451" s="8"/>
      <c r="AD1451" s="8"/>
      <c r="AE1451" s="8"/>
      <c r="AG1451" s="37"/>
      <c r="AH1451" s="37"/>
      <c r="AI1451" s="9"/>
      <c r="AJ1451" s="8"/>
      <c r="AK1451" s="8"/>
      <c r="AL1451" s="8"/>
      <c r="AM1451" s="8"/>
      <c r="AN1451" s="8"/>
      <c r="AO1451" s="8"/>
      <c r="AP1451" s="8"/>
      <c r="AQ1451" s="8"/>
      <c r="AS1451" s="37"/>
      <c r="AT1451" s="37"/>
      <c r="AU1451" s="9"/>
      <c r="AV1451" s="8"/>
      <c r="AW1451" s="8"/>
      <c r="AX1451" s="8"/>
      <c r="AY1451" s="8"/>
      <c r="AZ1451" s="8"/>
      <c r="BA1451" s="8"/>
      <c r="BB1451" s="8"/>
      <c r="BC1451" s="8"/>
    </row>
    <row r="1452" spans="1:55" x14ac:dyDescent="0.25">
      <c r="A1452" s="46">
        <v>72.599999999999994</v>
      </c>
      <c r="B1452" s="48" t="b">
        <v>1</v>
      </c>
      <c r="U1452" s="37"/>
      <c r="V1452" s="37"/>
      <c r="W1452" s="9"/>
      <c r="X1452" s="8"/>
      <c r="Y1452" s="8"/>
      <c r="Z1452" s="8"/>
      <c r="AA1452" s="8"/>
      <c r="AB1452" s="8"/>
      <c r="AC1452" s="8"/>
      <c r="AD1452" s="8"/>
      <c r="AE1452" s="8"/>
      <c r="AG1452" s="37"/>
      <c r="AH1452" s="37"/>
      <c r="AI1452" s="9"/>
      <c r="AJ1452" s="8"/>
      <c r="AK1452" s="8"/>
      <c r="AL1452" s="8"/>
      <c r="AM1452" s="8"/>
      <c r="AN1452" s="8"/>
      <c r="AO1452" s="8"/>
      <c r="AP1452" s="8"/>
      <c r="AQ1452" s="8"/>
      <c r="AS1452" s="37"/>
      <c r="AT1452" s="37"/>
      <c r="AU1452" s="9"/>
      <c r="AV1452" s="8"/>
      <c r="AW1452" s="8"/>
      <c r="AX1452" s="8"/>
      <c r="AY1452" s="8"/>
      <c r="AZ1452" s="8"/>
      <c r="BA1452" s="8"/>
      <c r="BB1452" s="8"/>
      <c r="BC1452" s="8"/>
    </row>
    <row r="1453" spans="1:55" x14ac:dyDescent="0.25">
      <c r="A1453" s="46">
        <v>71.900000000000006</v>
      </c>
      <c r="B1453" s="48" t="b">
        <v>1</v>
      </c>
      <c r="U1453" s="37"/>
      <c r="V1453" s="37"/>
      <c r="W1453" s="9"/>
      <c r="X1453" s="8"/>
      <c r="Y1453" s="8"/>
      <c r="Z1453" s="8"/>
      <c r="AA1453" s="8"/>
      <c r="AB1453" s="8"/>
      <c r="AC1453" s="8"/>
      <c r="AD1453" s="8"/>
      <c r="AE1453" s="8"/>
      <c r="AG1453" s="37"/>
      <c r="AH1453" s="37"/>
      <c r="AI1453" s="9"/>
      <c r="AJ1453" s="8"/>
      <c r="AK1453" s="8"/>
      <c r="AL1453" s="8"/>
      <c r="AM1453" s="8"/>
      <c r="AN1453" s="8"/>
      <c r="AO1453" s="8"/>
      <c r="AP1453" s="8"/>
      <c r="AQ1453" s="8"/>
      <c r="AS1453" s="37"/>
      <c r="AT1453" s="37"/>
      <c r="AU1453" s="9"/>
      <c r="AV1453" s="8"/>
      <c r="AW1453" s="8"/>
      <c r="AX1453" s="8"/>
      <c r="AY1453" s="8"/>
      <c r="AZ1453" s="8"/>
      <c r="BA1453" s="8"/>
      <c r="BB1453" s="8"/>
      <c r="BC1453" s="8"/>
    </row>
    <row r="1454" spans="1:55" x14ac:dyDescent="0.25">
      <c r="A1454" s="46">
        <v>78</v>
      </c>
      <c r="B1454" s="48" t="b">
        <v>1</v>
      </c>
      <c r="U1454" s="37"/>
      <c r="V1454" s="37"/>
      <c r="W1454" s="9"/>
      <c r="X1454" s="8"/>
      <c r="Y1454" s="8"/>
      <c r="Z1454" s="8"/>
      <c r="AA1454" s="8"/>
      <c r="AB1454" s="8"/>
      <c r="AC1454" s="8"/>
      <c r="AD1454" s="8"/>
      <c r="AE1454" s="8"/>
      <c r="AG1454" s="37"/>
      <c r="AH1454" s="37"/>
      <c r="AI1454" s="9"/>
      <c r="AJ1454" s="8"/>
      <c r="AK1454" s="8"/>
      <c r="AL1454" s="8"/>
      <c r="AM1454" s="8"/>
      <c r="AN1454" s="8"/>
      <c r="AO1454" s="8"/>
      <c r="AP1454" s="8"/>
      <c r="AQ1454" s="8"/>
      <c r="AS1454" s="37"/>
      <c r="AT1454" s="37"/>
      <c r="AU1454" s="9"/>
      <c r="AV1454" s="8"/>
      <c r="AW1454" s="8"/>
      <c r="AX1454" s="8"/>
      <c r="AY1454" s="8"/>
      <c r="AZ1454" s="8"/>
      <c r="BA1454" s="8"/>
      <c r="BB1454" s="8"/>
      <c r="BC1454" s="8"/>
    </row>
    <row r="1455" spans="1:55" x14ac:dyDescent="0.25">
      <c r="A1455" s="46">
        <v>75</v>
      </c>
      <c r="B1455" s="48" t="b">
        <v>1</v>
      </c>
      <c r="U1455" s="37"/>
      <c r="V1455" s="37"/>
      <c r="W1455" s="9"/>
      <c r="X1455" s="8"/>
      <c r="Y1455" s="8"/>
      <c r="Z1455" s="8"/>
      <c r="AA1455" s="8"/>
      <c r="AB1455" s="8"/>
      <c r="AC1455" s="8"/>
      <c r="AD1455" s="8"/>
      <c r="AE1455" s="8"/>
      <c r="AG1455" s="37"/>
      <c r="AH1455" s="37"/>
      <c r="AI1455" s="9"/>
      <c r="AJ1455" s="8"/>
      <c r="AK1455" s="8"/>
      <c r="AL1455" s="8"/>
      <c r="AM1455" s="8"/>
      <c r="AN1455" s="8"/>
      <c r="AO1455" s="8"/>
      <c r="AP1455" s="8"/>
      <c r="AQ1455" s="8"/>
      <c r="AS1455" s="37"/>
      <c r="AT1455" s="37"/>
      <c r="AU1455" s="9"/>
      <c r="AV1455" s="8"/>
      <c r="AW1455" s="8"/>
      <c r="AX1455" s="8"/>
      <c r="AY1455" s="8"/>
      <c r="AZ1455" s="8"/>
      <c r="BA1455" s="8"/>
      <c r="BB1455" s="8"/>
      <c r="BC1455" s="8"/>
    </row>
    <row r="1456" spans="1:55" x14ac:dyDescent="0.25">
      <c r="A1456" s="46">
        <v>76</v>
      </c>
      <c r="B1456" s="48" t="b">
        <v>1</v>
      </c>
      <c r="U1456" s="37"/>
      <c r="V1456" s="37"/>
      <c r="W1456" s="9"/>
      <c r="X1456" s="8"/>
      <c r="Y1456" s="8"/>
      <c r="Z1456" s="8"/>
      <c r="AA1456" s="8"/>
      <c r="AB1456" s="8"/>
      <c r="AC1456" s="8"/>
      <c r="AD1456" s="8"/>
      <c r="AE1456" s="8"/>
      <c r="AG1456" s="37"/>
      <c r="AH1456" s="37"/>
      <c r="AI1456" s="9"/>
      <c r="AJ1456" s="8"/>
      <c r="AK1456" s="8"/>
      <c r="AL1456" s="8"/>
      <c r="AM1456" s="8"/>
      <c r="AN1456" s="8"/>
      <c r="AO1456" s="8"/>
      <c r="AP1456" s="8"/>
      <c r="AQ1456" s="8"/>
      <c r="AS1456" s="37"/>
      <c r="AT1456" s="37"/>
      <c r="AU1456" s="9"/>
      <c r="AV1456" s="8"/>
      <c r="AW1456" s="8"/>
      <c r="AX1456" s="8"/>
      <c r="AY1456" s="8"/>
      <c r="AZ1456" s="8"/>
      <c r="BA1456" s="8"/>
      <c r="BB1456" s="8"/>
      <c r="BC1456" s="8"/>
    </row>
    <row r="1457" spans="1:55" x14ac:dyDescent="0.25">
      <c r="A1457" s="46">
        <v>71</v>
      </c>
      <c r="B1457" s="48" t="b">
        <v>1</v>
      </c>
      <c r="U1457" s="37"/>
      <c r="V1457" s="37"/>
      <c r="W1457" s="9"/>
      <c r="X1457" s="8"/>
      <c r="Y1457" s="8"/>
      <c r="Z1457" s="8"/>
      <c r="AA1457" s="8"/>
      <c r="AB1457" s="8"/>
      <c r="AC1457" s="8"/>
      <c r="AD1457" s="8"/>
      <c r="AE1457" s="8"/>
      <c r="AG1457" s="37"/>
      <c r="AH1457" s="37"/>
      <c r="AI1457" s="9"/>
      <c r="AJ1457" s="8"/>
      <c r="AK1457" s="8"/>
      <c r="AL1457" s="8"/>
      <c r="AM1457" s="8"/>
      <c r="AN1457" s="8"/>
      <c r="AO1457" s="8"/>
      <c r="AP1457" s="8"/>
      <c r="AQ1457" s="8"/>
      <c r="AS1457" s="37"/>
      <c r="AT1457" s="37"/>
      <c r="AU1457" s="9"/>
      <c r="AV1457" s="8"/>
      <c r="AW1457" s="8"/>
      <c r="AX1457" s="8"/>
      <c r="AY1457" s="8"/>
      <c r="AZ1457" s="8"/>
      <c r="BA1457" s="8"/>
      <c r="BB1457" s="8"/>
      <c r="BC1457" s="8"/>
    </row>
    <row r="1458" spans="1:55" x14ac:dyDescent="0.25">
      <c r="A1458" s="46">
        <v>78</v>
      </c>
      <c r="B1458" s="48" t="b">
        <v>1</v>
      </c>
      <c r="U1458" s="37"/>
      <c r="V1458" s="37"/>
      <c r="W1458" s="9"/>
      <c r="X1458" s="8"/>
      <c r="Y1458" s="8"/>
      <c r="Z1458" s="8"/>
      <c r="AA1458" s="8"/>
      <c r="AB1458" s="8"/>
      <c r="AC1458" s="8"/>
      <c r="AD1458" s="8"/>
      <c r="AE1458" s="8"/>
      <c r="AG1458" s="37"/>
      <c r="AH1458" s="37"/>
      <c r="AI1458" s="9"/>
      <c r="AJ1458" s="8"/>
      <c r="AK1458" s="8"/>
      <c r="AL1458" s="8"/>
      <c r="AM1458" s="8"/>
      <c r="AN1458" s="8"/>
      <c r="AO1458" s="8"/>
      <c r="AP1458" s="8"/>
      <c r="AQ1458" s="8"/>
      <c r="AS1458" s="37"/>
      <c r="AT1458" s="37"/>
      <c r="AU1458" s="9"/>
      <c r="AV1458" s="8"/>
      <c r="AW1458" s="8"/>
      <c r="AX1458" s="8"/>
      <c r="AY1458" s="8"/>
      <c r="AZ1458" s="8"/>
      <c r="BA1458" s="8"/>
      <c r="BB1458" s="8"/>
      <c r="BC1458" s="8"/>
    </row>
    <row r="1459" spans="1:55" x14ac:dyDescent="0.25">
      <c r="A1459" s="46">
        <v>73</v>
      </c>
      <c r="B1459" s="48" t="b">
        <v>1</v>
      </c>
      <c r="U1459" s="37"/>
      <c r="V1459" s="37"/>
      <c r="W1459" s="9"/>
      <c r="X1459" s="8"/>
      <c r="Y1459" s="8"/>
      <c r="Z1459" s="8"/>
      <c r="AA1459" s="8"/>
      <c r="AB1459" s="8"/>
      <c r="AC1459" s="8"/>
      <c r="AD1459" s="8"/>
      <c r="AE1459" s="8"/>
      <c r="AG1459" s="37"/>
      <c r="AH1459" s="37"/>
      <c r="AI1459" s="9"/>
      <c r="AJ1459" s="8"/>
      <c r="AK1459" s="8"/>
      <c r="AL1459" s="8"/>
      <c r="AM1459" s="8"/>
      <c r="AN1459" s="8"/>
      <c r="AO1459" s="8"/>
      <c r="AP1459" s="8"/>
      <c r="AQ1459" s="8"/>
      <c r="AS1459" s="37"/>
      <c r="AT1459" s="37"/>
      <c r="AU1459" s="9"/>
      <c r="AV1459" s="8"/>
      <c r="AW1459" s="8"/>
      <c r="AX1459" s="8"/>
      <c r="AY1459" s="8"/>
      <c r="AZ1459" s="8"/>
      <c r="BA1459" s="8"/>
      <c r="BB1459" s="8"/>
      <c r="BC1459" s="8"/>
    </row>
    <row r="1460" spans="1:55" x14ac:dyDescent="0.25">
      <c r="A1460" s="46">
        <v>69.900000000000006</v>
      </c>
      <c r="B1460" s="48" t="b">
        <v>1</v>
      </c>
      <c r="U1460" s="37"/>
      <c r="V1460" s="37"/>
      <c r="W1460" s="9"/>
      <c r="X1460" s="8"/>
      <c r="Y1460" s="8"/>
      <c r="Z1460" s="8"/>
      <c r="AA1460" s="8"/>
      <c r="AB1460" s="8"/>
      <c r="AC1460" s="8"/>
      <c r="AD1460" s="8"/>
      <c r="AE1460" s="8"/>
      <c r="AG1460" s="37"/>
      <c r="AH1460" s="37"/>
      <c r="AI1460" s="9"/>
      <c r="AJ1460" s="8"/>
      <c r="AK1460" s="8"/>
      <c r="AL1460" s="8"/>
      <c r="AM1460" s="8"/>
      <c r="AN1460" s="8"/>
      <c r="AO1460" s="8"/>
      <c r="AP1460" s="8"/>
      <c r="AQ1460" s="8"/>
      <c r="AS1460" s="37"/>
      <c r="AT1460" s="37"/>
      <c r="AU1460" s="9"/>
      <c r="AV1460" s="8"/>
      <c r="AW1460" s="8"/>
      <c r="AX1460" s="8"/>
      <c r="AY1460" s="8"/>
      <c r="AZ1460" s="8"/>
      <c r="BA1460" s="8"/>
      <c r="BB1460" s="8"/>
      <c r="BC1460" s="8"/>
    </row>
    <row r="1461" spans="1:55" x14ac:dyDescent="0.25">
      <c r="A1461" s="46">
        <v>71</v>
      </c>
      <c r="B1461" s="48" t="b">
        <v>1</v>
      </c>
      <c r="U1461" s="37"/>
      <c r="V1461" s="37"/>
      <c r="W1461" s="9"/>
      <c r="X1461" s="8"/>
      <c r="Y1461" s="8"/>
      <c r="Z1461" s="8"/>
      <c r="AA1461" s="8"/>
      <c r="AB1461" s="8"/>
      <c r="AC1461" s="8"/>
      <c r="AD1461" s="8"/>
      <c r="AE1461" s="8"/>
      <c r="AG1461" s="37"/>
      <c r="AH1461" s="37"/>
      <c r="AI1461" s="9"/>
      <c r="AJ1461" s="8"/>
      <c r="AK1461" s="8"/>
      <c r="AL1461" s="8"/>
      <c r="AM1461" s="8"/>
      <c r="AN1461" s="8"/>
      <c r="AO1461" s="8"/>
      <c r="AP1461" s="8"/>
      <c r="AQ1461" s="8"/>
      <c r="AS1461" s="37"/>
      <c r="AT1461" s="37"/>
      <c r="AU1461" s="9"/>
      <c r="AV1461" s="8"/>
      <c r="AW1461" s="8"/>
      <c r="AX1461" s="8"/>
      <c r="AY1461" s="8"/>
      <c r="AZ1461" s="8"/>
      <c r="BA1461" s="8"/>
      <c r="BB1461" s="8"/>
      <c r="BC1461" s="8"/>
    </row>
    <row r="1462" spans="1:55" x14ac:dyDescent="0.25">
      <c r="A1462" s="46">
        <v>74.900000000000006</v>
      </c>
      <c r="B1462" s="48" t="b">
        <v>1</v>
      </c>
      <c r="U1462" s="37"/>
      <c r="V1462" s="37"/>
      <c r="W1462" s="9"/>
      <c r="X1462" s="8"/>
      <c r="Y1462" s="8"/>
      <c r="Z1462" s="8"/>
      <c r="AA1462" s="8"/>
      <c r="AB1462" s="8"/>
      <c r="AC1462" s="8"/>
      <c r="AD1462" s="8"/>
      <c r="AE1462" s="8"/>
      <c r="AG1462" s="37"/>
      <c r="AH1462" s="37"/>
      <c r="AI1462" s="9"/>
      <c r="AJ1462" s="8"/>
      <c r="AK1462" s="8"/>
      <c r="AL1462" s="8"/>
      <c r="AM1462" s="8"/>
      <c r="AN1462" s="8"/>
      <c r="AO1462" s="8"/>
      <c r="AP1462" s="8"/>
      <c r="AQ1462" s="8"/>
      <c r="AS1462" s="37"/>
      <c r="AT1462" s="37"/>
      <c r="AU1462" s="9"/>
      <c r="AV1462" s="8"/>
      <c r="AW1462" s="8"/>
      <c r="AX1462" s="8"/>
      <c r="AY1462" s="8"/>
      <c r="AZ1462" s="8"/>
      <c r="BA1462" s="8"/>
      <c r="BB1462" s="8"/>
      <c r="BC1462" s="8"/>
    </row>
    <row r="1463" spans="1:55" x14ac:dyDescent="0.25">
      <c r="A1463" s="46">
        <v>74.8</v>
      </c>
      <c r="B1463" s="48" t="b">
        <v>1</v>
      </c>
      <c r="U1463" s="37"/>
      <c r="V1463" s="37"/>
      <c r="W1463" s="9"/>
      <c r="X1463" s="8"/>
      <c r="Y1463" s="8"/>
      <c r="Z1463" s="8"/>
      <c r="AA1463" s="8"/>
      <c r="AB1463" s="8"/>
      <c r="AC1463" s="8"/>
      <c r="AD1463" s="8"/>
      <c r="AE1463" s="8"/>
      <c r="AG1463" s="37"/>
      <c r="AH1463" s="37"/>
      <c r="AI1463" s="9"/>
      <c r="AJ1463" s="8"/>
      <c r="AK1463" s="8"/>
      <c r="AL1463" s="8"/>
      <c r="AM1463" s="8"/>
      <c r="AN1463" s="8"/>
      <c r="AO1463" s="8"/>
      <c r="AP1463" s="8"/>
      <c r="AQ1463" s="8"/>
      <c r="AS1463" s="37"/>
      <c r="AT1463" s="37"/>
      <c r="AU1463" s="9"/>
      <c r="AV1463" s="8"/>
      <c r="AW1463" s="8"/>
      <c r="AX1463" s="8"/>
      <c r="AY1463" s="8"/>
      <c r="AZ1463" s="8"/>
      <c r="BA1463" s="8"/>
      <c r="BB1463" s="8"/>
      <c r="BC1463" s="8"/>
    </row>
    <row r="1464" spans="1:55" x14ac:dyDescent="0.25">
      <c r="A1464" s="46">
        <v>74.900000000000006</v>
      </c>
      <c r="B1464" s="48" t="b">
        <v>1</v>
      </c>
      <c r="U1464" s="37"/>
      <c r="V1464" s="37"/>
      <c r="W1464" s="9"/>
      <c r="X1464" s="8"/>
      <c r="Y1464" s="8"/>
      <c r="Z1464" s="8"/>
      <c r="AA1464" s="8"/>
      <c r="AB1464" s="8"/>
      <c r="AC1464" s="8"/>
      <c r="AD1464" s="8"/>
      <c r="AE1464" s="8"/>
      <c r="AG1464" s="37"/>
      <c r="AH1464" s="37"/>
      <c r="AI1464" s="9"/>
      <c r="AJ1464" s="8"/>
      <c r="AK1464" s="8"/>
      <c r="AL1464" s="8"/>
      <c r="AM1464" s="8"/>
      <c r="AN1464" s="8"/>
      <c r="AO1464" s="8"/>
      <c r="AP1464" s="8"/>
      <c r="AQ1464" s="8"/>
      <c r="AS1464" s="37"/>
      <c r="AT1464" s="37"/>
      <c r="AU1464" s="9"/>
      <c r="AV1464" s="8"/>
      <c r="AW1464" s="8"/>
      <c r="AX1464" s="8"/>
      <c r="AY1464" s="8"/>
      <c r="AZ1464" s="8"/>
      <c r="BA1464" s="8"/>
      <c r="BB1464" s="8"/>
      <c r="BC1464" s="8"/>
    </row>
    <row r="1465" spans="1:55" x14ac:dyDescent="0.25">
      <c r="A1465" s="46">
        <v>75</v>
      </c>
      <c r="B1465" s="48" t="b">
        <v>1</v>
      </c>
      <c r="U1465" s="37"/>
      <c r="V1465" s="37"/>
      <c r="W1465" s="9"/>
      <c r="X1465" s="8"/>
      <c r="Y1465" s="8"/>
      <c r="Z1465" s="8"/>
      <c r="AA1465" s="8"/>
      <c r="AB1465" s="8"/>
      <c r="AC1465" s="8"/>
      <c r="AD1465" s="8"/>
      <c r="AE1465" s="8"/>
      <c r="AG1465" s="37"/>
      <c r="AH1465" s="37"/>
      <c r="AI1465" s="9"/>
      <c r="AJ1465" s="8"/>
      <c r="AK1465" s="8"/>
      <c r="AL1465" s="8"/>
      <c r="AM1465" s="8"/>
      <c r="AN1465" s="8"/>
      <c r="AO1465" s="8"/>
      <c r="AP1465" s="8"/>
      <c r="AQ1465" s="8"/>
      <c r="AS1465" s="37"/>
      <c r="AT1465" s="37"/>
      <c r="AU1465" s="9"/>
      <c r="AV1465" s="8"/>
      <c r="AW1465" s="8"/>
      <c r="AX1465" s="8"/>
      <c r="AY1465" s="8"/>
      <c r="AZ1465" s="8"/>
      <c r="BA1465" s="8"/>
      <c r="BB1465" s="8"/>
      <c r="BC1465" s="8"/>
    </row>
    <row r="1466" spans="1:55" x14ac:dyDescent="0.25">
      <c r="A1466" s="46">
        <v>75</v>
      </c>
      <c r="B1466" s="48" t="b">
        <v>1</v>
      </c>
      <c r="U1466" s="37"/>
      <c r="V1466" s="37"/>
      <c r="W1466" s="9"/>
      <c r="X1466" s="8"/>
      <c r="Y1466" s="8"/>
      <c r="Z1466" s="8"/>
      <c r="AA1466" s="8"/>
      <c r="AB1466" s="8"/>
      <c r="AC1466" s="8"/>
      <c r="AD1466" s="8"/>
      <c r="AE1466" s="8"/>
      <c r="AG1466" s="37"/>
      <c r="AH1466" s="37"/>
      <c r="AI1466" s="9"/>
      <c r="AJ1466" s="8"/>
      <c r="AK1466" s="8"/>
      <c r="AL1466" s="8"/>
      <c r="AM1466" s="8"/>
      <c r="AN1466" s="8"/>
      <c r="AO1466" s="8"/>
      <c r="AP1466" s="8"/>
      <c r="AQ1466" s="8"/>
      <c r="AS1466" s="37"/>
      <c r="AT1466" s="37"/>
      <c r="AU1466" s="9"/>
      <c r="AV1466" s="8"/>
      <c r="AW1466" s="8"/>
      <c r="AX1466" s="8"/>
      <c r="AY1466" s="8"/>
      <c r="AZ1466" s="8"/>
      <c r="BA1466" s="8"/>
      <c r="BB1466" s="8"/>
      <c r="BC1466" s="8"/>
    </row>
    <row r="1467" spans="1:55" x14ac:dyDescent="0.25">
      <c r="A1467" s="46">
        <v>74.900000000000006</v>
      </c>
      <c r="B1467" s="48" t="b">
        <v>1</v>
      </c>
      <c r="U1467" s="37"/>
      <c r="V1467" s="37"/>
      <c r="W1467" s="9"/>
      <c r="X1467" s="8"/>
      <c r="Y1467" s="8"/>
      <c r="Z1467" s="8"/>
      <c r="AA1467" s="8"/>
      <c r="AB1467" s="8"/>
      <c r="AC1467" s="8"/>
      <c r="AD1467" s="8"/>
      <c r="AE1467" s="8"/>
      <c r="AG1467" s="37"/>
      <c r="AH1467" s="37"/>
      <c r="AI1467" s="9"/>
      <c r="AJ1467" s="8"/>
      <c r="AK1467" s="8"/>
      <c r="AL1467" s="8"/>
      <c r="AM1467" s="8"/>
      <c r="AN1467" s="8"/>
      <c r="AO1467" s="8"/>
      <c r="AP1467" s="8"/>
      <c r="AQ1467" s="8"/>
      <c r="AS1467" s="37"/>
      <c r="AT1467" s="37"/>
      <c r="AU1467" s="9"/>
      <c r="AV1467" s="8"/>
      <c r="AW1467" s="8"/>
      <c r="AX1467" s="8"/>
      <c r="AY1467" s="8"/>
      <c r="AZ1467" s="8"/>
      <c r="BA1467" s="8"/>
      <c r="BB1467" s="8"/>
      <c r="BC1467" s="8"/>
    </row>
    <row r="1468" spans="1:55" x14ac:dyDescent="0.25">
      <c r="A1468" s="46">
        <v>74.7</v>
      </c>
      <c r="B1468" s="48" t="b">
        <v>1</v>
      </c>
      <c r="U1468" s="37"/>
      <c r="V1468" s="37"/>
      <c r="W1468" s="9"/>
      <c r="X1468" s="8"/>
      <c r="Y1468" s="8"/>
      <c r="Z1468" s="8"/>
      <c r="AA1468" s="8"/>
      <c r="AB1468" s="8"/>
      <c r="AC1468" s="8"/>
      <c r="AD1468" s="8"/>
      <c r="AE1468" s="8"/>
      <c r="AG1468" s="37"/>
      <c r="AH1468" s="37"/>
      <c r="AI1468" s="9"/>
      <c r="AJ1468" s="8"/>
      <c r="AK1468" s="8"/>
      <c r="AL1468" s="8"/>
      <c r="AM1468" s="8"/>
      <c r="AN1468" s="8"/>
      <c r="AO1468" s="8"/>
      <c r="AP1468" s="8"/>
      <c r="AQ1468" s="8"/>
      <c r="AS1468" s="37"/>
      <c r="AT1468" s="37"/>
      <c r="AU1468" s="9"/>
      <c r="AV1468" s="8"/>
      <c r="AW1468" s="8"/>
      <c r="AX1468" s="8"/>
      <c r="AY1468" s="8"/>
      <c r="AZ1468" s="8"/>
      <c r="BA1468" s="8"/>
      <c r="BB1468" s="8"/>
      <c r="BC1468" s="8"/>
    </row>
    <row r="1469" spans="1:55" x14ac:dyDescent="0.25">
      <c r="A1469" s="46">
        <v>74.5</v>
      </c>
      <c r="B1469" s="48" t="b">
        <v>1</v>
      </c>
      <c r="U1469" s="37"/>
      <c r="V1469" s="37"/>
      <c r="W1469" s="9"/>
      <c r="X1469" s="8"/>
      <c r="Y1469" s="8"/>
      <c r="Z1469" s="8"/>
      <c r="AA1469" s="8"/>
      <c r="AB1469" s="8"/>
      <c r="AC1469" s="8"/>
      <c r="AD1469" s="8"/>
      <c r="AE1469" s="8"/>
      <c r="AG1469" s="37"/>
      <c r="AH1469" s="37"/>
      <c r="AI1469" s="9"/>
      <c r="AJ1469" s="8"/>
      <c r="AK1469" s="8"/>
      <c r="AL1469" s="8"/>
      <c r="AM1469" s="8"/>
      <c r="AN1469" s="8"/>
      <c r="AO1469" s="8"/>
      <c r="AP1469" s="8"/>
      <c r="AQ1469" s="8"/>
      <c r="AS1469" s="37"/>
      <c r="AT1469" s="37"/>
      <c r="AU1469" s="9"/>
      <c r="AV1469" s="8"/>
      <c r="AW1469" s="8"/>
      <c r="AX1469" s="8"/>
      <c r="AY1469" s="8"/>
      <c r="AZ1469" s="8"/>
      <c r="BA1469" s="8"/>
      <c r="BB1469" s="8"/>
      <c r="BC1469" s="8"/>
    </row>
    <row r="1470" spans="1:55" x14ac:dyDescent="0.25">
      <c r="A1470" s="46">
        <v>74.400000000000006</v>
      </c>
      <c r="B1470" s="48" t="b">
        <v>1</v>
      </c>
      <c r="U1470" s="37"/>
      <c r="V1470" s="37"/>
      <c r="W1470" s="9"/>
      <c r="X1470" s="8"/>
      <c r="Y1470" s="8"/>
      <c r="Z1470" s="8"/>
      <c r="AA1470" s="8"/>
      <c r="AB1470" s="8"/>
      <c r="AC1470" s="8"/>
      <c r="AD1470" s="8"/>
      <c r="AE1470" s="8"/>
      <c r="AG1470" s="37"/>
      <c r="AH1470" s="37"/>
      <c r="AI1470" s="9"/>
      <c r="AJ1470" s="8"/>
      <c r="AK1470" s="8"/>
      <c r="AL1470" s="8"/>
      <c r="AM1470" s="8"/>
      <c r="AN1470" s="8"/>
      <c r="AO1470" s="8"/>
      <c r="AP1470" s="8"/>
      <c r="AQ1470" s="8"/>
      <c r="AS1470" s="37"/>
      <c r="AT1470" s="37"/>
      <c r="AU1470" s="9"/>
      <c r="AV1470" s="8"/>
      <c r="AW1470" s="8"/>
      <c r="AX1470" s="8"/>
      <c r="AY1470" s="8"/>
      <c r="AZ1470" s="8"/>
      <c r="BA1470" s="8"/>
      <c r="BB1470" s="8"/>
      <c r="BC1470" s="8"/>
    </row>
    <row r="1471" spans="1:55" x14ac:dyDescent="0.25">
      <c r="A1471" s="46">
        <v>74.099999999999994</v>
      </c>
      <c r="B1471" s="48" t="b">
        <v>1</v>
      </c>
      <c r="U1471" s="37"/>
      <c r="V1471" s="37"/>
      <c r="W1471" s="9"/>
      <c r="X1471" s="8"/>
      <c r="Y1471" s="8"/>
      <c r="Z1471" s="8"/>
      <c r="AA1471" s="8"/>
      <c r="AB1471" s="8"/>
      <c r="AC1471" s="8"/>
      <c r="AD1471" s="8"/>
      <c r="AE1471" s="8"/>
      <c r="AG1471" s="37"/>
      <c r="AH1471" s="37"/>
      <c r="AI1471" s="9"/>
      <c r="AJ1471" s="8"/>
      <c r="AK1471" s="8"/>
      <c r="AL1471" s="8"/>
      <c r="AM1471" s="8"/>
      <c r="AN1471" s="8"/>
      <c r="AO1471" s="8"/>
      <c r="AP1471" s="8"/>
      <c r="AQ1471" s="8"/>
      <c r="AS1471" s="37"/>
      <c r="AT1471" s="37"/>
      <c r="AU1471" s="9"/>
      <c r="AV1471" s="8"/>
      <c r="AW1471" s="8"/>
      <c r="AX1471" s="8"/>
      <c r="AY1471" s="8"/>
      <c r="AZ1471" s="8"/>
      <c r="BA1471" s="8"/>
      <c r="BB1471" s="8"/>
      <c r="BC1471" s="8"/>
    </row>
    <row r="1472" spans="1:55" x14ac:dyDescent="0.25">
      <c r="A1472" s="46">
        <v>73.900000000000006</v>
      </c>
      <c r="B1472" s="48" t="b">
        <v>1</v>
      </c>
      <c r="U1472" s="37"/>
      <c r="V1472" s="37"/>
      <c r="W1472" s="9"/>
      <c r="X1472" s="8"/>
      <c r="Y1472" s="8"/>
      <c r="Z1472" s="8"/>
      <c r="AA1472" s="8"/>
      <c r="AB1472" s="8"/>
      <c r="AC1472" s="8"/>
      <c r="AD1472" s="8"/>
      <c r="AE1472" s="8"/>
      <c r="AG1472" s="37"/>
      <c r="AH1472" s="37"/>
      <c r="AI1472" s="9"/>
      <c r="AJ1472" s="8"/>
      <c r="AK1472" s="8"/>
      <c r="AL1472" s="8"/>
      <c r="AM1472" s="8"/>
      <c r="AN1472" s="8"/>
      <c r="AO1472" s="8"/>
      <c r="AP1472" s="8"/>
      <c r="AQ1472" s="8"/>
      <c r="AS1472" s="37"/>
      <c r="AT1472" s="37"/>
      <c r="AU1472" s="9"/>
      <c r="AV1472" s="8"/>
      <c r="AW1472" s="8"/>
      <c r="AX1472" s="8"/>
      <c r="AY1472" s="8"/>
      <c r="AZ1472" s="8"/>
      <c r="BA1472" s="8"/>
      <c r="BB1472" s="8"/>
      <c r="BC1472" s="8"/>
    </row>
    <row r="1473" spans="1:55" x14ac:dyDescent="0.25">
      <c r="A1473" s="46">
        <v>73.7</v>
      </c>
      <c r="B1473" s="48" t="b">
        <v>1</v>
      </c>
      <c r="U1473" s="37"/>
      <c r="V1473" s="37"/>
      <c r="W1473" s="9"/>
      <c r="X1473" s="8"/>
      <c r="Y1473" s="8"/>
      <c r="Z1473" s="8"/>
      <c r="AA1473" s="8"/>
      <c r="AB1473" s="8"/>
      <c r="AC1473" s="8"/>
      <c r="AD1473" s="8"/>
      <c r="AE1473" s="8"/>
      <c r="AG1473" s="37"/>
      <c r="AH1473" s="37"/>
      <c r="AI1473" s="9"/>
      <c r="AJ1473" s="8"/>
      <c r="AK1473" s="8"/>
      <c r="AL1473" s="8"/>
      <c r="AM1473" s="8"/>
      <c r="AN1473" s="8"/>
      <c r="AO1473" s="8"/>
      <c r="AP1473" s="8"/>
      <c r="AQ1473" s="8"/>
      <c r="AS1473" s="37"/>
      <c r="AT1473" s="37"/>
      <c r="AU1473" s="9"/>
      <c r="AV1473" s="8"/>
      <c r="AW1473" s="8"/>
      <c r="AX1473" s="8"/>
      <c r="AY1473" s="8"/>
      <c r="AZ1473" s="8"/>
      <c r="BA1473" s="8"/>
      <c r="BB1473" s="8"/>
      <c r="BC1473" s="8"/>
    </row>
    <row r="1474" spans="1:55" x14ac:dyDescent="0.25">
      <c r="A1474" s="46">
        <v>73.5</v>
      </c>
      <c r="B1474" s="48" t="b">
        <v>1</v>
      </c>
      <c r="U1474" s="37"/>
      <c r="V1474" s="37"/>
      <c r="W1474" s="9"/>
      <c r="X1474" s="8"/>
      <c r="Y1474" s="8"/>
      <c r="Z1474" s="8"/>
      <c r="AA1474" s="8"/>
      <c r="AB1474" s="8"/>
      <c r="AC1474" s="8"/>
      <c r="AD1474" s="8"/>
      <c r="AE1474" s="8"/>
      <c r="AG1474" s="37"/>
      <c r="AH1474" s="37"/>
      <c r="AI1474" s="9"/>
      <c r="AJ1474" s="8"/>
      <c r="AK1474" s="8"/>
      <c r="AL1474" s="8"/>
      <c r="AM1474" s="8"/>
      <c r="AN1474" s="8"/>
      <c r="AO1474" s="8"/>
      <c r="AP1474" s="8"/>
      <c r="AQ1474" s="8"/>
      <c r="AS1474" s="37"/>
      <c r="AT1474" s="37"/>
      <c r="AU1474" s="9"/>
      <c r="AV1474" s="8"/>
      <c r="AW1474" s="8"/>
      <c r="AX1474" s="8"/>
      <c r="AY1474" s="8"/>
      <c r="AZ1474" s="8"/>
      <c r="BA1474" s="8"/>
      <c r="BB1474" s="8"/>
      <c r="BC1474" s="8"/>
    </row>
    <row r="1475" spans="1:55" x14ac:dyDescent="0.25">
      <c r="A1475" s="46">
        <v>73.2</v>
      </c>
      <c r="B1475" s="48" t="b">
        <v>1</v>
      </c>
      <c r="U1475" s="37"/>
      <c r="V1475" s="37"/>
      <c r="W1475" s="9"/>
      <c r="X1475" s="8"/>
      <c r="Y1475" s="8"/>
      <c r="Z1475" s="8"/>
      <c r="AA1475" s="8"/>
      <c r="AB1475" s="8"/>
      <c r="AC1475" s="8"/>
      <c r="AD1475" s="8"/>
      <c r="AE1475" s="8"/>
      <c r="AG1475" s="37"/>
      <c r="AH1475" s="37"/>
      <c r="AI1475" s="9"/>
      <c r="AJ1475" s="8"/>
      <c r="AK1475" s="8"/>
      <c r="AL1475" s="8"/>
      <c r="AM1475" s="8"/>
      <c r="AN1475" s="8"/>
      <c r="AO1475" s="8"/>
      <c r="AP1475" s="8"/>
      <c r="AQ1475" s="8"/>
      <c r="AS1475" s="37"/>
      <c r="AT1475" s="37"/>
      <c r="AU1475" s="9"/>
      <c r="AV1475" s="8"/>
      <c r="AW1475" s="8"/>
      <c r="AX1475" s="8"/>
      <c r="AY1475" s="8"/>
      <c r="AZ1475" s="8"/>
      <c r="BA1475" s="8"/>
      <c r="BB1475" s="8"/>
      <c r="BC1475" s="8"/>
    </row>
    <row r="1476" spans="1:55" x14ac:dyDescent="0.25">
      <c r="A1476" s="46">
        <v>73</v>
      </c>
      <c r="B1476" s="48" t="b">
        <v>1</v>
      </c>
      <c r="U1476" s="37"/>
      <c r="V1476" s="37"/>
      <c r="W1476" s="9"/>
      <c r="X1476" s="8"/>
      <c r="Y1476" s="8"/>
      <c r="Z1476" s="8"/>
      <c r="AA1476" s="8"/>
      <c r="AB1476" s="8"/>
      <c r="AC1476" s="8"/>
      <c r="AD1476" s="8"/>
      <c r="AE1476" s="8"/>
      <c r="AG1476" s="37"/>
      <c r="AH1476" s="37"/>
      <c r="AI1476" s="9"/>
      <c r="AJ1476" s="8"/>
      <c r="AK1476" s="8"/>
      <c r="AL1476" s="8"/>
      <c r="AM1476" s="8"/>
      <c r="AN1476" s="8"/>
      <c r="AO1476" s="8"/>
      <c r="AP1476" s="8"/>
      <c r="AQ1476" s="8"/>
      <c r="AS1476" s="37"/>
      <c r="AT1476" s="37"/>
      <c r="AU1476" s="9"/>
      <c r="AV1476" s="8"/>
      <c r="AW1476" s="8"/>
      <c r="AX1476" s="8"/>
      <c r="AY1476" s="8"/>
      <c r="AZ1476" s="8"/>
      <c r="BA1476" s="8"/>
      <c r="BB1476" s="8"/>
      <c r="BC1476" s="8"/>
    </row>
    <row r="1477" spans="1:55" x14ac:dyDescent="0.25">
      <c r="A1477" s="46">
        <v>72.7</v>
      </c>
      <c r="B1477" s="48" t="b">
        <v>1</v>
      </c>
      <c r="U1477" s="37"/>
      <c r="V1477" s="37"/>
      <c r="W1477" s="9"/>
      <c r="X1477" s="8"/>
      <c r="Y1477" s="8"/>
      <c r="Z1477" s="8"/>
      <c r="AA1477" s="8"/>
      <c r="AB1477" s="8"/>
      <c r="AC1477" s="8"/>
      <c r="AD1477" s="8"/>
      <c r="AE1477" s="8"/>
      <c r="AG1477" s="37"/>
      <c r="AH1477" s="37"/>
      <c r="AI1477" s="9"/>
      <c r="AJ1477" s="8"/>
      <c r="AK1477" s="8"/>
      <c r="AL1477" s="8"/>
      <c r="AM1477" s="8"/>
      <c r="AN1477" s="8"/>
      <c r="AO1477" s="8"/>
      <c r="AP1477" s="8"/>
      <c r="AQ1477" s="8"/>
      <c r="AS1477" s="37"/>
      <c r="AT1477" s="37"/>
      <c r="AU1477" s="9"/>
      <c r="AV1477" s="8"/>
      <c r="AW1477" s="8"/>
      <c r="AX1477" s="8"/>
      <c r="AY1477" s="8"/>
      <c r="AZ1477" s="8"/>
      <c r="BA1477" s="8"/>
      <c r="BB1477" s="8"/>
      <c r="BC1477" s="8"/>
    </row>
    <row r="1478" spans="1:55" x14ac:dyDescent="0.25">
      <c r="A1478" s="46">
        <v>53.7</v>
      </c>
      <c r="B1478" s="48" t="b">
        <v>1</v>
      </c>
      <c r="U1478" s="37"/>
      <c r="V1478" s="37"/>
      <c r="W1478" s="9"/>
      <c r="X1478" s="8"/>
      <c r="Y1478" s="8"/>
      <c r="Z1478" s="8"/>
      <c r="AA1478" s="8"/>
      <c r="AB1478" s="8"/>
      <c r="AC1478" s="8"/>
      <c r="AD1478" s="8"/>
      <c r="AE1478" s="8"/>
      <c r="AG1478" s="37"/>
      <c r="AH1478" s="37"/>
      <c r="AI1478" s="9"/>
      <c r="AJ1478" s="8"/>
      <c r="AK1478" s="8"/>
      <c r="AL1478" s="8"/>
      <c r="AM1478" s="8"/>
      <c r="AN1478" s="8"/>
      <c r="AO1478" s="8"/>
      <c r="AP1478" s="8"/>
      <c r="AQ1478" s="8"/>
      <c r="AS1478" s="37"/>
      <c r="AT1478" s="37"/>
      <c r="AU1478" s="9"/>
      <c r="AV1478" s="8"/>
      <c r="AW1478" s="8"/>
      <c r="AX1478" s="8"/>
      <c r="AY1478" s="8"/>
      <c r="AZ1478" s="8"/>
      <c r="BA1478" s="8"/>
      <c r="BB1478" s="8"/>
      <c r="BC1478" s="8"/>
    </row>
    <row r="1479" spans="1:55" x14ac:dyDescent="0.25">
      <c r="A1479" s="46">
        <v>52.1</v>
      </c>
      <c r="B1479" s="48" t="b">
        <v>1</v>
      </c>
      <c r="U1479" s="37"/>
      <c r="V1479" s="37"/>
      <c r="W1479" s="9"/>
      <c r="X1479" s="8"/>
      <c r="Y1479" s="8"/>
      <c r="Z1479" s="8"/>
      <c r="AA1479" s="8"/>
      <c r="AB1479" s="8"/>
      <c r="AC1479" s="8"/>
      <c r="AD1479" s="8"/>
      <c r="AE1479" s="8"/>
      <c r="AG1479" s="37"/>
      <c r="AH1479" s="37"/>
      <c r="AI1479" s="9"/>
      <c r="AJ1479" s="8"/>
      <c r="AK1479" s="8"/>
      <c r="AL1479" s="8"/>
      <c r="AM1479" s="8"/>
      <c r="AN1479" s="8"/>
      <c r="AO1479" s="8"/>
      <c r="AP1479" s="8"/>
      <c r="AQ1479" s="8"/>
      <c r="AS1479" s="37"/>
      <c r="AT1479" s="37"/>
      <c r="AU1479" s="9"/>
      <c r="AV1479" s="8"/>
      <c r="AW1479" s="8"/>
      <c r="AX1479" s="8"/>
      <c r="AY1479" s="8"/>
      <c r="AZ1479" s="8"/>
      <c r="BA1479" s="8"/>
      <c r="BB1479" s="8"/>
      <c r="BC1479" s="8"/>
    </row>
    <row r="1480" spans="1:55" x14ac:dyDescent="0.25">
      <c r="A1480" s="46">
        <v>52.1</v>
      </c>
      <c r="B1480" s="48" t="b">
        <v>1</v>
      </c>
      <c r="U1480" s="37"/>
      <c r="V1480" s="37"/>
      <c r="W1480" s="9"/>
      <c r="X1480" s="8"/>
      <c r="Y1480" s="8"/>
      <c r="Z1480" s="8"/>
      <c r="AA1480" s="8"/>
      <c r="AB1480" s="8"/>
      <c r="AC1480" s="8"/>
      <c r="AD1480" s="8"/>
      <c r="AE1480" s="8"/>
      <c r="AG1480" s="37"/>
      <c r="AH1480" s="37"/>
      <c r="AI1480" s="9"/>
      <c r="AJ1480" s="8"/>
      <c r="AK1480" s="8"/>
      <c r="AL1480" s="8"/>
      <c r="AM1480" s="8"/>
      <c r="AN1480" s="8"/>
      <c r="AO1480" s="8"/>
      <c r="AP1480" s="8"/>
      <c r="AQ1480" s="8"/>
      <c r="AS1480" s="37"/>
      <c r="AT1480" s="37"/>
      <c r="AU1480" s="9"/>
      <c r="AV1480" s="8"/>
      <c r="AW1480" s="8"/>
      <c r="AX1480" s="8"/>
      <c r="AY1480" s="8"/>
      <c r="AZ1480" s="8"/>
      <c r="BA1480" s="8"/>
      <c r="BB1480" s="8"/>
      <c r="BC1480" s="8"/>
    </row>
    <row r="1481" spans="1:55" x14ac:dyDescent="0.25">
      <c r="A1481" s="46">
        <v>52.2</v>
      </c>
      <c r="B1481" s="48" t="b">
        <v>1</v>
      </c>
      <c r="U1481" s="37"/>
      <c r="V1481" s="37"/>
      <c r="W1481" s="9"/>
      <c r="X1481" s="8"/>
      <c r="Y1481" s="8"/>
      <c r="Z1481" s="8"/>
      <c r="AA1481" s="8"/>
      <c r="AB1481" s="8"/>
      <c r="AC1481" s="8"/>
      <c r="AD1481" s="8"/>
      <c r="AE1481" s="8"/>
      <c r="AG1481" s="37"/>
      <c r="AH1481" s="37"/>
      <c r="AI1481" s="9"/>
      <c r="AJ1481" s="8"/>
      <c r="AK1481" s="8"/>
      <c r="AL1481" s="8"/>
      <c r="AM1481" s="8"/>
      <c r="AN1481" s="8"/>
      <c r="AO1481" s="8"/>
      <c r="AP1481" s="8"/>
      <c r="AQ1481" s="8"/>
      <c r="AS1481" s="37"/>
      <c r="AT1481" s="37"/>
      <c r="AU1481" s="9"/>
      <c r="AV1481" s="8"/>
      <c r="AW1481" s="8"/>
      <c r="AX1481" s="8"/>
      <c r="AY1481" s="8"/>
      <c r="AZ1481" s="8"/>
      <c r="BA1481" s="8"/>
      <c r="BB1481" s="8"/>
      <c r="BC1481" s="8"/>
    </row>
    <row r="1482" spans="1:55" x14ac:dyDescent="0.25">
      <c r="A1482" s="46">
        <v>52.3</v>
      </c>
      <c r="B1482" s="48" t="b">
        <v>1</v>
      </c>
      <c r="U1482" s="37"/>
      <c r="V1482" s="37"/>
      <c r="W1482" s="9"/>
      <c r="X1482" s="8"/>
      <c r="Y1482" s="8"/>
      <c r="Z1482" s="8"/>
      <c r="AA1482" s="8"/>
      <c r="AB1482" s="8"/>
      <c r="AC1482" s="8"/>
      <c r="AD1482" s="8"/>
      <c r="AE1482" s="8"/>
      <c r="AG1482" s="37"/>
      <c r="AH1482" s="37"/>
      <c r="AI1482" s="9"/>
      <c r="AJ1482" s="8"/>
      <c r="AK1482" s="8"/>
      <c r="AL1482" s="8"/>
      <c r="AM1482" s="8"/>
      <c r="AN1482" s="8"/>
      <c r="AO1482" s="8"/>
      <c r="AP1482" s="8"/>
      <c r="AQ1482" s="8"/>
      <c r="AS1482" s="37"/>
      <c r="AT1482" s="37"/>
      <c r="AU1482" s="9"/>
      <c r="AV1482" s="8"/>
      <c r="AW1482" s="8"/>
      <c r="AX1482" s="8"/>
      <c r="AY1482" s="8"/>
      <c r="AZ1482" s="8"/>
      <c r="BA1482" s="8"/>
      <c r="BB1482" s="8"/>
      <c r="BC1482" s="8"/>
    </row>
    <row r="1483" spans="1:55" x14ac:dyDescent="0.25">
      <c r="A1483" s="46">
        <v>51.1</v>
      </c>
      <c r="B1483" s="48" t="b">
        <v>1</v>
      </c>
      <c r="U1483" s="37"/>
      <c r="V1483" s="37"/>
      <c r="W1483" s="9"/>
      <c r="X1483" s="8"/>
      <c r="Y1483" s="8"/>
      <c r="Z1483" s="8"/>
      <c r="AA1483" s="8"/>
      <c r="AB1483" s="8"/>
      <c r="AC1483" s="8"/>
      <c r="AD1483" s="8"/>
      <c r="AE1483" s="8"/>
      <c r="AG1483" s="37"/>
      <c r="AH1483" s="37"/>
      <c r="AI1483" s="9"/>
      <c r="AJ1483" s="8"/>
      <c r="AK1483" s="8"/>
      <c r="AL1483" s="8"/>
      <c r="AM1483" s="8"/>
      <c r="AN1483" s="8"/>
      <c r="AO1483" s="8"/>
      <c r="AP1483" s="8"/>
      <c r="AQ1483" s="8"/>
      <c r="AS1483" s="37"/>
      <c r="AT1483" s="37"/>
      <c r="AU1483" s="9"/>
      <c r="AV1483" s="8"/>
      <c r="AW1483" s="8"/>
      <c r="AX1483" s="8"/>
      <c r="AY1483" s="8"/>
      <c r="AZ1483" s="8"/>
      <c r="BA1483" s="8"/>
      <c r="BB1483" s="8"/>
      <c r="BC1483" s="8"/>
    </row>
    <row r="1484" spans="1:55" x14ac:dyDescent="0.25">
      <c r="A1484" s="46">
        <v>49.4</v>
      </c>
      <c r="B1484" s="48" t="b">
        <v>1</v>
      </c>
      <c r="U1484" s="37"/>
      <c r="V1484" s="37"/>
      <c r="W1484" s="9"/>
      <c r="X1484" s="8"/>
      <c r="Y1484" s="8"/>
      <c r="Z1484" s="8"/>
      <c r="AA1484" s="8"/>
      <c r="AB1484" s="8"/>
      <c r="AC1484" s="8"/>
      <c r="AD1484" s="8"/>
      <c r="AE1484" s="8"/>
      <c r="AG1484" s="37"/>
      <c r="AH1484" s="37"/>
      <c r="AI1484" s="9"/>
      <c r="AJ1484" s="8"/>
      <c r="AK1484" s="8"/>
      <c r="AL1484" s="8"/>
      <c r="AM1484" s="8"/>
      <c r="AN1484" s="8"/>
      <c r="AO1484" s="8"/>
      <c r="AP1484" s="8"/>
      <c r="AQ1484" s="8"/>
      <c r="AS1484" s="37"/>
      <c r="AT1484" s="37"/>
      <c r="AU1484" s="9"/>
      <c r="AV1484" s="8"/>
      <c r="AW1484" s="8"/>
      <c r="AX1484" s="8"/>
      <c r="AY1484" s="8"/>
      <c r="AZ1484" s="8"/>
      <c r="BA1484" s="8"/>
      <c r="BB1484" s="8"/>
      <c r="BC1484" s="8"/>
    </row>
    <row r="1485" spans="1:55" x14ac:dyDescent="0.25">
      <c r="A1485" s="46">
        <v>47.8</v>
      </c>
      <c r="B1485" s="48" t="b">
        <v>1</v>
      </c>
      <c r="U1485" s="37"/>
      <c r="V1485" s="37"/>
      <c r="W1485" s="9"/>
      <c r="X1485" s="8"/>
      <c r="Y1485" s="8"/>
      <c r="Z1485" s="8"/>
      <c r="AA1485" s="8"/>
      <c r="AB1485" s="8"/>
      <c r="AC1485" s="8"/>
      <c r="AD1485" s="8"/>
      <c r="AE1485" s="8"/>
      <c r="AG1485" s="37"/>
      <c r="AH1485" s="37"/>
      <c r="AI1485" s="9"/>
      <c r="AJ1485" s="8"/>
      <c r="AK1485" s="8"/>
      <c r="AL1485" s="8"/>
      <c r="AM1485" s="8"/>
      <c r="AN1485" s="8"/>
      <c r="AO1485" s="8"/>
      <c r="AP1485" s="8"/>
      <c r="AQ1485" s="8"/>
      <c r="AS1485" s="37"/>
      <c r="AT1485" s="37"/>
      <c r="AU1485" s="9"/>
      <c r="AV1485" s="8"/>
      <c r="AW1485" s="8"/>
      <c r="AX1485" s="8"/>
      <c r="AY1485" s="8"/>
      <c r="AZ1485" s="8"/>
      <c r="BA1485" s="8"/>
      <c r="BB1485" s="8"/>
      <c r="BC1485" s="8"/>
    </row>
    <row r="1486" spans="1:55" x14ac:dyDescent="0.25">
      <c r="A1486" s="46">
        <v>46.2</v>
      </c>
      <c r="B1486" s="48" t="b">
        <v>1</v>
      </c>
      <c r="U1486" s="37"/>
      <c r="V1486" s="37"/>
      <c r="W1486" s="9"/>
      <c r="X1486" s="8"/>
      <c r="Y1486" s="8"/>
      <c r="Z1486" s="8"/>
      <c r="AA1486" s="8"/>
      <c r="AB1486" s="8"/>
      <c r="AC1486" s="8"/>
      <c r="AD1486" s="8"/>
      <c r="AE1486" s="8"/>
      <c r="AG1486" s="37"/>
      <c r="AH1486" s="37"/>
      <c r="AI1486" s="9"/>
      <c r="AJ1486" s="8"/>
      <c r="AK1486" s="8"/>
      <c r="AL1486" s="8"/>
      <c r="AM1486" s="8"/>
      <c r="AN1486" s="8"/>
      <c r="AO1486" s="8"/>
      <c r="AP1486" s="8"/>
      <c r="AQ1486" s="8"/>
      <c r="AS1486" s="37"/>
      <c r="AT1486" s="37"/>
      <c r="AU1486" s="9"/>
      <c r="AV1486" s="8"/>
      <c r="AW1486" s="8"/>
      <c r="AX1486" s="8"/>
      <c r="AY1486" s="8"/>
      <c r="AZ1486" s="8"/>
      <c r="BA1486" s="8"/>
      <c r="BB1486" s="8"/>
      <c r="BC1486" s="8"/>
    </row>
    <row r="1487" spans="1:55" x14ac:dyDescent="0.25">
      <c r="A1487" s="46">
        <v>45.3</v>
      </c>
      <c r="B1487" s="48" t="b">
        <v>1</v>
      </c>
      <c r="U1487" s="37"/>
      <c r="V1487" s="37"/>
      <c r="W1487" s="9"/>
      <c r="X1487" s="8"/>
      <c r="Y1487" s="8"/>
      <c r="Z1487" s="8"/>
      <c r="AA1487" s="8"/>
      <c r="AB1487" s="8"/>
      <c r="AC1487" s="8"/>
      <c r="AD1487" s="8"/>
      <c r="AE1487" s="8"/>
      <c r="AG1487" s="37"/>
      <c r="AH1487" s="37"/>
      <c r="AI1487" s="9"/>
      <c r="AJ1487" s="8"/>
      <c r="AK1487" s="8"/>
      <c r="AL1487" s="8"/>
      <c r="AM1487" s="8"/>
      <c r="AN1487" s="8"/>
      <c r="AO1487" s="8"/>
      <c r="AP1487" s="8"/>
      <c r="AQ1487" s="8"/>
      <c r="AS1487" s="37"/>
      <c r="AT1487" s="37"/>
      <c r="AU1487" s="9"/>
      <c r="AV1487" s="8"/>
      <c r="AW1487" s="8"/>
      <c r="AX1487" s="8"/>
      <c r="AY1487" s="8"/>
      <c r="AZ1487" s="8"/>
      <c r="BA1487" s="8"/>
      <c r="BB1487" s="8"/>
      <c r="BC1487" s="8"/>
    </row>
    <row r="1488" spans="1:55" x14ac:dyDescent="0.25">
      <c r="A1488" s="46">
        <v>44.5</v>
      </c>
      <c r="B1488" s="48" t="b">
        <v>1</v>
      </c>
      <c r="U1488" s="37"/>
      <c r="V1488" s="37"/>
      <c r="W1488" s="9"/>
      <c r="X1488" s="8"/>
      <c r="Y1488" s="8"/>
      <c r="Z1488" s="8"/>
      <c r="AA1488" s="8"/>
      <c r="AB1488" s="8"/>
      <c r="AC1488" s="8"/>
      <c r="AD1488" s="8"/>
      <c r="AE1488" s="8"/>
      <c r="AG1488" s="37"/>
      <c r="AH1488" s="37"/>
      <c r="AI1488" s="9"/>
      <c r="AJ1488" s="8"/>
      <c r="AK1488" s="8"/>
      <c r="AL1488" s="8"/>
      <c r="AM1488" s="8"/>
      <c r="AN1488" s="8"/>
      <c r="AO1488" s="8"/>
      <c r="AP1488" s="8"/>
      <c r="AQ1488" s="8"/>
      <c r="AS1488" s="37"/>
      <c r="AT1488" s="37"/>
      <c r="AU1488" s="9"/>
      <c r="AV1488" s="8"/>
      <c r="AW1488" s="8"/>
      <c r="AX1488" s="8"/>
      <c r="AY1488" s="8"/>
      <c r="AZ1488" s="8"/>
      <c r="BA1488" s="8"/>
      <c r="BB1488" s="8"/>
      <c r="BC1488" s="8"/>
    </row>
    <row r="1489" spans="1:55" x14ac:dyDescent="0.25">
      <c r="A1489" s="46">
        <v>44.8</v>
      </c>
      <c r="B1489" s="48" t="b">
        <v>1</v>
      </c>
      <c r="U1489" s="37"/>
      <c r="V1489" s="37"/>
      <c r="W1489" s="9"/>
      <c r="X1489" s="8"/>
      <c r="Y1489" s="8"/>
      <c r="Z1489" s="8"/>
      <c r="AA1489" s="8"/>
      <c r="AB1489" s="8"/>
      <c r="AC1489" s="8"/>
      <c r="AD1489" s="8"/>
      <c r="AE1489" s="8"/>
      <c r="AG1489" s="37"/>
      <c r="AH1489" s="37"/>
      <c r="AI1489" s="9"/>
      <c r="AJ1489" s="8"/>
      <c r="AK1489" s="8"/>
      <c r="AL1489" s="8"/>
      <c r="AM1489" s="8"/>
      <c r="AN1489" s="8"/>
      <c r="AO1489" s="8"/>
      <c r="AP1489" s="8"/>
      <c r="AQ1489" s="8"/>
      <c r="AS1489" s="37"/>
      <c r="AT1489" s="37"/>
      <c r="AU1489" s="9"/>
      <c r="AV1489" s="8"/>
      <c r="AW1489" s="8"/>
      <c r="AX1489" s="8"/>
      <c r="AY1489" s="8"/>
      <c r="AZ1489" s="8"/>
      <c r="BA1489" s="8"/>
      <c r="BB1489" s="8"/>
      <c r="BC1489" s="8"/>
    </row>
    <row r="1490" spans="1:55" x14ac:dyDescent="0.25">
      <c r="A1490" s="46">
        <v>45.5</v>
      </c>
      <c r="B1490" s="48" t="b">
        <v>1</v>
      </c>
      <c r="U1490" s="37"/>
      <c r="V1490" s="37"/>
      <c r="W1490" s="9"/>
      <c r="X1490" s="8"/>
      <c r="Y1490" s="8"/>
      <c r="Z1490" s="8"/>
      <c r="AA1490" s="8"/>
      <c r="AB1490" s="8"/>
      <c r="AC1490" s="8"/>
      <c r="AD1490" s="8"/>
      <c r="AE1490" s="8"/>
      <c r="AG1490" s="37"/>
      <c r="AH1490" s="37"/>
      <c r="AI1490" s="9"/>
      <c r="AJ1490" s="8"/>
      <c r="AK1490" s="8"/>
      <c r="AL1490" s="8"/>
      <c r="AM1490" s="8"/>
      <c r="AN1490" s="8"/>
      <c r="AO1490" s="8"/>
      <c r="AP1490" s="8"/>
      <c r="AQ1490" s="8"/>
      <c r="AS1490" s="37"/>
      <c r="AT1490" s="37"/>
      <c r="AU1490" s="9"/>
      <c r="AV1490" s="8"/>
      <c r="AW1490" s="8"/>
      <c r="AX1490" s="8"/>
      <c r="AY1490" s="8"/>
      <c r="AZ1490" s="8"/>
      <c r="BA1490" s="8"/>
      <c r="BB1490" s="8"/>
      <c r="BC1490" s="8"/>
    </row>
    <row r="1491" spans="1:55" x14ac:dyDescent="0.25">
      <c r="A1491" s="46">
        <v>46.4</v>
      </c>
      <c r="B1491" s="48" t="b">
        <v>1</v>
      </c>
      <c r="U1491" s="37"/>
      <c r="V1491" s="37"/>
      <c r="W1491" s="9"/>
      <c r="X1491" s="8"/>
      <c r="Y1491" s="8"/>
      <c r="Z1491" s="8"/>
      <c r="AA1491" s="8"/>
      <c r="AB1491" s="8"/>
      <c r="AC1491" s="8"/>
      <c r="AD1491" s="8"/>
      <c r="AE1491" s="8"/>
      <c r="AG1491" s="37"/>
      <c r="AH1491" s="37"/>
      <c r="AI1491" s="9"/>
      <c r="AJ1491" s="8"/>
      <c r="AK1491" s="8"/>
      <c r="AL1491" s="8"/>
      <c r="AM1491" s="8"/>
      <c r="AN1491" s="8"/>
      <c r="AO1491" s="8"/>
      <c r="AP1491" s="8"/>
      <c r="AQ1491" s="8"/>
      <c r="AS1491" s="37"/>
      <c r="AT1491" s="37"/>
      <c r="AU1491" s="9"/>
      <c r="AV1491" s="8"/>
      <c r="AW1491" s="8"/>
      <c r="AX1491" s="8"/>
      <c r="AY1491" s="8"/>
      <c r="AZ1491" s="8"/>
      <c r="BA1491" s="8"/>
      <c r="BB1491" s="8"/>
      <c r="BC1491" s="8"/>
    </row>
    <row r="1492" spans="1:55" x14ac:dyDescent="0.25">
      <c r="A1492" s="46">
        <v>47.8</v>
      </c>
      <c r="B1492" s="48" t="b">
        <v>1</v>
      </c>
      <c r="U1492" s="37"/>
      <c r="V1492" s="37"/>
      <c r="W1492" s="9"/>
      <c r="X1492" s="8"/>
      <c r="Y1492" s="8"/>
      <c r="Z1492" s="8"/>
      <c r="AA1492" s="8"/>
      <c r="AB1492" s="8"/>
      <c r="AC1492" s="8"/>
      <c r="AD1492" s="8"/>
      <c r="AE1492" s="8"/>
      <c r="AG1492" s="37"/>
      <c r="AH1492" s="37"/>
      <c r="AI1492" s="9"/>
      <c r="AJ1492" s="8"/>
      <c r="AK1492" s="8"/>
      <c r="AL1492" s="8"/>
      <c r="AM1492" s="8"/>
      <c r="AN1492" s="8"/>
      <c r="AO1492" s="8"/>
      <c r="AP1492" s="8"/>
      <c r="AQ1492" s="8"/>
      <c r="AS1492" s="37"/>
      <c r="AT1492" s="37"/>
      <c r="AU1492" s="9"/>
      <c r="AV1492" s="8"/>
      <c r="AW1492" s="8"/>
      <c r="AX1492" s="8"/>
      <c r="AY1492" s="8"/>
      <c r="AZ1492" s="8"/>
      <c r="BA1492" s="8"/>
      <c r="BB1492" s="8"/>
      <c r="BC1492" s="8"/>
    </row>
    <row r="1493" spans="1:55" x14ac:dyDescent="0.25">
      <c r="A1493" s="46">
        <v>49.3</v>
      </c>
      <c r="B1493" s="48" t="b">
        <v>1</v>
      </c>
      <c r="U1493" s="37"/>
      <c r="V1493" s="37"/>
      <c r="W1493" s="9"/>
      <c r="X1493" s="8"/>
      <c r="Y1493" s="8"/>
      <c r="Z1493" s="8"/>
      <c r="AA1493" s="8"/>
      <c r="AB1493" s="8"/>
      <c r="AC1493" s="8"/>
      <c r="AD1493" s="8"/>
      <c r="AE1493" s="8"/>
      <c r="AG1493" s="37"/>
      <c r="AH1493" s="37"/>
      <c r="AI1493" s="9"/>
      <c r="AJ1493" s="8"/>
      <c r="AK1493" s="8"/>
      <c r="AL1493" s="8"/>
      <c r="AM1493" s="8"/>
      <c r="AN1493" s="8"/>
      <c r="AO1493" s="8"/>
      <c r="AP1493" s="8"/>
      <c r="AQ1493" s="8"/>
      <c r="AS1493" s="37"/>
      <c r="AT1493" s="37"/>
      <c r="AU1493" s="9"/>
      <c r="AV1493" s="8"/>
      <c r="AW1493" s="8"/>
      <c r="AX1493" s="8"/>
      <c r="AY1493" s="8"/>
      <c r="AZ1493" s="8"/>
      <c r="BA1493" s="8"/>
      <c r="BB1493" s="8"/>
      <c r="BC1493" s="8"/>
    </row>
    <row r="1494" spans="1:55" x14ac:dyDescent="0.25">
      <c r="A1494" s="46">
        <v>61.4</v>
      </c>
      <c r="B1494" s="48" t="b">
        <v>1</v>
      </c>
      <c r="U1494" s="37"/>
      <c r="V1494" s="37"/>
      <c r="W1494" s="9"/>
      <c r="X1494" s="8"/>
      <c r="Y1494" s="8"/>
      <c r="Z1494" s="8"/>
      <c r="AA1494" s="8"/>
      <c r="AB1494" s="8"/>
      <c r="AC1494" s="8"/>
      <c r="AD1494" s="8"/>
      <c r="AE1494" s="8"/>
      <c r="AG1494" s="37"/>
      <c r="AH1494" s="37"/>
      <c r="AI1494" s="9"/>
      <c r="AJ1494" s="8"/>
      <c r="AK1494" s="8"/>
      <c r="AL1494" s="8"/>
      <c r="AM1494" s="8"/>
      <c r="AN1494" s="8"/>
      <c r="AO1494" s="8"/>
      <c r="AP1494" s="8"/>
      <c r="AQ1494" s="8"/>
      <c r="AS1494" s="37"/>
      <c r="AT1494" s="37"/>
      <c r="AU1494" s="9"/>
      <c r="AV1494" s="8"/>
      <c r="AW1494" s="8"/>
      <c r="AX1494" s="8"/>
      <c r="AY1494" s="8"/>
      <c r="AZ1494" s="8"/>
      <c r="BA1494" s="8"/>
      <c r="BB1494" s="8"/>
      <c r="BC1494" s="8"/>
    </row>
    <row r="1495" spans="1:55" x14ac:dyDescent="0.25">
      <c r="A1495" s="46">
        <v>58.1</v>
      </c>
      <c r="B1495" s="48" t="b">
        <v>1</v>
      </c>
      <c r="U1495" s="37"/>
      <c r="V1495" s="37"/>
      <c r="W1495" s="9"/>
      <c r="X1495" s="8"/>
      <c r="Y1495" s="8"/>
      <c r="Z1495" s="8"/>
      <c r="AA1495" s="8"/>
      <c r="AB1495" s="8"/>
      <c r="AC1495" s="8"/>
      <c r="AD1495" s="8"/>
      <c r="AE1495" s="8"/>
      <c r="AG1495" s="37"/>
      <c r="AH1495" s="37"/>
      <c r="AI1495" s="9"/>
      <c r="AJ1495" s="8"/>
      <c r="AK1495" s="8"/>
      <c r="AL1495" s="8"/>
      <c r="AM1495" s="8"/>
      <c r="AN1495" s="8"/>
      <c r="AO1495" s="8"/>
      <c r="AP1495" s="8"/>
      <c r="AQ1495" s="8"/>
      <c r="AS1495" s="37"/>
      <c r="AT1495" s="37"/>
      <c r="AU1495" s="9"/>
      <c r="AV1495" s="8"/>
      <c r="AW1495" s="8"/>
      <c r="AX1495" s="8"/>
      <c r="AY1495" s="8"/>
      <c r="AZ1495" s="8"/>
      <c r="BA1495" s="8"/>
      <c r="BB1495" s="8"/>
      <c r="BC1495" s="8"/>
    </row>
    <row r="1496" spans="1:55" x14ac:dyDescent="0.25">
      <c r="A1496" s="46">
        <v>61.1</v>
      </c>
      <c r="B1496" s="48" t="b">
        <v>1</v>
      </c>
      <c r="U1496" s="37"/>
      <c r="V1496" s="37"/>
      <c r="W1496" s="9"/>
      <c r="X1496" s="8"/>
      <c r="Y1496" s="8"/>
      <c r="Z1496" s="8"/>
      <c r="AA1496" s="8"/>
      <c r="AB1496" s="8"/>
      <c r="AC1496" s="8"/>
      <c r="AD1496" s="8"/>
      <c r="AE1496" s="8"/>
      <c r="AG1496" s="37"/>
      <c r="AH1496" s="37"/>
      <c r="AI1496" s="9"/>
      <c r="AJ1496" s="8"/>
      <c r="AK1496" s="8"/>
      <c r="AL1496" s="8"/>
      <c r="AM1496" s="8"/>
      <c r="AN1496" s="8"/>
      <c r="AO1496" s="8"/>
      <c r="AP1496" s="8"/>
      <c r="AQ1496" s="8"/>
      <c r="AS1496" s="37"/>
      <c r="AT1496" s="37"/>
      <c r="AU1496" s="9"/>
      <c r="AV1496" s="8"/>
      <c r="AW1496" s="8"/>
      <c r="AX1496" s="8"/>
      <c r="AY1496" s="8"/>
      <c r="AZ1496" s="8"/>
      <c r="BA1496" s="8"/>
      <c r="BB1496" s="8"/>
      <c r="BC1496" s="8"/>
    </row>
    <row r="1497" spans="1:55" x14ac:dyDescent="0.25">
      <c r="A1497" s="46">
        <v>67</v>
      </c>
      <c r="B1497" s="48" t="b">
        <v>1</v>
      </c>
      <c r="U1497" s="37"/>
      <c r="V1497" s="37"/>
      <c r="W1497" s="9"/>
      <c r="X1497" s="8"/>
      <c r="Y1497" s="8"/>
      <c r="Z1497" s="8"/>
      <c r="AA1497" s="8"/>
      <c r="AB1497" s="8"/>
      <c r="AC1497" s="8"/>
      <c r="AD1497" s="8"/>
      <c r="AE1497" s="8"/>
      <c r="AG1497" s="37"/>
      <c r="AH1497" s="37"/>
      <c r="AI1497" s="9"/>
      <c r="AJ1497" s="8"/>
      <c r="AK1497" s="8"/>
      <c r="AL1497" s="8"/>
      <c r="AM1497" s="8"/>
      <c r="AN1497" s="8"/>
      <c r="AO1497" s="8"/>
      <c r="AP1497" s="8"/>
      <c r="AQ1497" s="8"/>
      <c r="AS1497" s="37"/>
      <c r="AT1497" s="37"/>
      <c r="AU1497" s="9"/>
      <c r="AV1497" s="8"/>
      <c r="AW1497" s="8"/>
      <c r="AX1497" s="8"/>
      <c r="AY1497" s="8"/>
      <c r="AZ1497" s="8"/>
      <c r="BA1497" s="8"/>
      <c r="BB1497" s="8"/>
      <c r="BC1497" s="8"/>
    </row>
    <row r="1498" spans="1:55" x14ac:dyDescent="0.25">
      <c r="A1498" s="46">
        <v>62</v>
      </c>
      <c r="B1498" s="48" t="b">
        <v>1</v>
      </c>
      <c r="U1498" s="37"/>
      <c r="V1498" s="37"/>
      <c r="W1498" s="9"/>
      <c r="X1498" s="8"/>
      <c r="Y1498" s="8"/>
      <c r="Z1498" s="8"/>
      <c r="AA1498" s="8"/>
      <c r="AB1498" s="8"/>
      <c r="AC1498" s="8"/>
      <c r="AD1498" s="8"/>
      <c r="AE1498" s="8"/>
      <c r="AG1498" s="37"/>
      <c r="AH1498" s="37"/>
      <c r="AI1498" s="9"/>
      <c r="AJ1498" s="8"/>
      <c r="AK1498" s="8"/>
      <c r="AL1498" s="8"/>
      <c r="AM1498" s="8"/>
      <c r="AN1498" s="8"/>
      <c r="AO1498" s="8"/>
      <c r="AP1498" s="8"/>
      <c r="AQ1498" s="8"/>
      <c r="AS1498" s="37"/>
      <c r="AT1498" s="37"/>
      <c r="AU1498" s="9"/>
      <c r="AV1498" s="8"/>
      <c r="AW1498" s="8"/>
      <c r="AX1498" s="8"/>
      <c r="AY1498" s="8"/>
      <c r="AZ1498" s="8"/>
      <c r="BA1498" s="8"/>
      <c r="BB1498" s="8"/>
      <c r="BC1498" s="8"/>
    </row>
    <row r="1499" spans="1:55" x14ac:dyDescent="0.25">
      <c r="A1499" s="46">
        <v>59.7</v>
      </c>
      <c r="B1499" s="48" t="b">
        <v>1</v>
      </c>
      <c r="U1499" s="37"/>
      <c r="V1499" s="37"/>
      <c r="W1499" s="9"/>
      <c r="X1499" s="8"/>
      <c r="Y1499" s="8"/>
      <c r="Z1499" s="8"/>
      <c r="AA1499" s="8"/>
      <c r="AB1499" s="8"/>
      <c r="AC1499" s="8"/>
      <c r="AD1499" s="8"/>
      <c r="AE1499" s="8"/>
      <c r="AG1499" s="37"/>
      <c r="AH1499" s="37"/>
      <c r="AI1499" s="9"/>
      <c r="AJ1499" s="8"/>
      <c r="AK1499" s="8"/>
      <c r="AL1499" s="8"/>
      <c r="AM1499" s="8"/>
      <c r="AN1499" s="8"/>
      <c r="AO1499" s="8"/>
      <c r="AP1499" s="8"/>
      <c r="AQ1499" s="8"/>
      <c r="AS1499" s="37"/>
      <c r="AT1499" s="37"/>
      <c r="AU1499" s="9"/>
      <c r="AV1499" s="8"/>
      <c r="AW1499" s="8"/>
      <c r="AX1499" s="8"/>
      <c r="AY1499" s="8"/>
      <c r="AZ1499" s="8"/>
      <c r="BA1499" s="8"/>
      <c r="BB1499" s="8"/>
      <c r="BC1499" s="8"/>
    </row>
    <row r="1500" spans="1:55" x14ac:dyDescent="0.25">
      <c r="A1500" s="46">
        <v>59.2</v>
      </c>
      <c r="B1500" s="48" t="b">
        <v>1</v>
      </c>
      <c r="U1500" s="37"/>
      <c r="V1500" s="37"/>
      <c r="W1500" s="9"/>
      <c r="X1500" s="8"/>
      <c r="Y1500" s="8"/>
      <c r="Z1500" s="8"/>
      <c r="AA1500" s="8"/>
      <c r="AB1500" s="8"/>
      <c r="AC1500" s="8"/>
      <c r="AD1500" s="8"/>
      <c r="AE1500" s="8"/>
      <c r="AG1500" s="37"/>
      <c r="AH1500" s="37"/>
      <c r="AI1500" s="9"/>
      <c r="AJ1500" s="8"/>
      <c r="AK1500" s="8"/>
      <c r="AL1500" s="8"/>
      <c r="AM1500" s="8"/>
      <c r="AN1500" s="8"/>
      <c r="AO1500" s="8"/>
      <c r="AP1500" s="8"/>
      <c r="AQ1500" s="8"/>
      <c r="AS1500" s="37"/>
      <c r="AT1500" s="37"/>
      <c r="AU1500" s="9"/>
      <c r="AV1500" s="8"/>
      <c r="AW1500" s="8"/>
      <c r="AX1500" s="8"/>
      <c r="AY1500" s="8"/>
      <c r="AZ1500" s="8"/>
      <c r="BA1500" s="8"/>
      <c r="BB1500" s="8"/>
      <c r="BC1500" s="8"/>
    </row>
    <row r="1501" spans="1:55" x14ac:dyDescent="0.25">
      <c r="A1501" s="46">
        <v>58.6</v>
      </c>
      <c r="B1501" s="48" t="b">
        <v>1</v>
      </c>
      <c r="U1501" s="37"/>
      <c r="V1501" s="37"/>
      <c r="W1501" s="9"/>
      <c r="X1501" s="8"/>
      <c r="Y1501" s="8"/>
      <c r="Z1501" s="8"/>
      <c r="AA1501" s="8"/>
      <c r="AB1501" s="8"/>
      <c r="AC1501" s="8"/>
      <c r="AD1501" s="8"/>
      <c r="AE1501" s="8"/>
      <c r="AG1501" s="37"/>
      <c r="AH1501" s="37"/>
      <c r="AI1501" s="9"/>
      <c r="AJ1501" s="8"/>
      <c r="AK1501" s="8"/>
      <c r="AL1501" s="8"/>
      <c r="AM1501" s="8"/>
      <c r="AN1501" s="8"/>
      <c r="AO1501" s="8"/>
      <c r="AP1501" s="8"/>
      <c r="AQ1501" s="8"/>
      <c r="AS1501" s="37"/>
      <c r="AT1501" s="37"/>
      <c r="AU1501" s="9"/>
      <c r="AV1501" s="8"/>
      <c r="AW1501" s="8"/>
      <c r="AX1501" s="8"/>
      <c r="AY1501" s="8"/>
      <c r="AZ1501" s="8"/>
      <c r="BA1501" s="8"/>
      <c r="BB1501" s="8"/>
      <c r="BC1501" s="8"/>
    </row>
    <row r="1502" spans="1:55" x14ac:dyDescent="0.25">
      <c r="A1502" s="46">
        <v>57.9</v>
      </c>
      <c r="B1502" s="48" t="b">
        <v>1</v>
      </c>
      <c r="U1502" s="37"/>
      <c r="V1502" s="37"/>
      <c r="W1502" s="9"/>
      <c r="X1502" s="8"/>
      <c r="Y1502" s="8"/>
      <c r="Z1502" s="8"/>
      <c r="AA1502" s="8"/>
      <c r="AB1502" s="8"/>
      <c r="AC1502" s="8"/>
      <c r="AD1502" s="8"/>
      <c r="AE1502" s="8"/>
      <c r="AG1502" s="37"/>
      <c r="AH1502" s="37"/>
      <c r="AI1502" s="9"/>
      <c r="AJ1502" s="8"/>
      <c r="AK1502" s="8"/>
      <c r="AL1502" s="8"/>
      <c r="AM1502" s="8"/>
      <c r="AN1502" s="8"/>
      <c r="AO1502" s="8"/>
      <c r="AP1502" s="8"/>
      <c r="AQ1502" s="8"/>
      <c r="AS1502" s="37"/>
      <c r="AT1502" s="37"/>
      <c r="AU1502" s="9"/>
      <c r="AV1502" s="8"/>
      <c r="AW1502" s="8"/>
      <c r="AX1502" s="8"/>
      <c r="AY1502" s="8"/>
      <c r="AZ1502" s="8"/>
      <c r="BA1502" s="8"/>
      <c r="BB1502" s="8"/>
      <c r="BC1502" s="8"/>
    </row>
    <row r="1503" spans="1:55" x14ac:dyDescent="0.25">
      <c r="A1503" s="46">
        <v>56.7</v>
      </c>
      <c r="B1503" s="48" t="b">
        <v>1</v>
      </c>
      <c r="U1503" s="37"/>
      <c r="V1503" s="37"/>
      <c r="W1503" s="9"/>
      <c r="X1503" s="8"/>
      <c r="Y1503" s="8"/>
      <c r="Z1503" s="8"/>
      <c r="AA1503" s="8"/>
      <c r="AB1503" s="8"/>
      <c r="AC1503" s="8"/>
      <c r="AD1503" s="8"/>
      <c r="AE1503" s="8"/>
      <c r="AG1503" s="37"/>
      <c r="AH1503" s="37"/>
      <c r="AI1503" s="9"/>
      <c r="AJ1503" s="8"/>
      <c r="AK1503" s="8"/>
      <c r="AL1503" s="8"/>
      <c r="AM1503" s="8"/>
      <c r="AN1503" s="8"/>
      <c r="AO1503" s="8"/>
      <c r="AP1503" s="8"/>
      <c r="AQ1503" s="8"/>
      <c r="AS1503" s="37"/>
      <c r="AT1503" s="37"/>
      <c r="AU1503" s="9"/>
      <c r="AV1503" s="8"/>
      <c r="AW1503" s="8"/>
      <c r="AX1503" s="8"/>
      <c r="AY1503" s="8"/>
      <c r="AZ1503" s="8"/>
      <c r="BA1503" s="8"/>
      <c r="BB1503" s="8"/>
      <c r="BC1503" s="8"/>
    </row>
    <row r="1504" spans="1:55" x14ac:dyDescent="0.25">
      <c r="A1504" s="46">
        <v>55.3</v>
      </c>
      <c r="B1504" s="48" t="b">
        <v>1</v>
      </c>
      <c r="U1504" s="37"/>
      <c r="V1504" s="37"/>
      <c r="W1504" s="9"/>
      <c r="X1504" s="8"/>
      <c r="Y1504" s="8"/>
      <c r="Z1504" s="8"/>
      <c r="AA1504" s="8"/>
      <c r="AB1504" s="8"/>
      <c r="AC1504" s="8"/>
      <c r="AD1504" s="8"/>
      <c r="AE1504" s="8"/>
      <c r="AG1504" s="37"/>
      <c r="AH1504" s="37"/>
      <c r="AI1504" s="9"/>
      <c r="AJ1504" s="8"/>
      <c r="AK1504" s="8"/>
      <c r="AL1504" s="8"/>
      <c r="AM1504" s="8"/>
      <c r="AN1504" s="8"/>
      <c r="AO1504" s="8"/>
      <c r="AP1504" s="8"/>
      <c r="AQ1504" s="8"/>
      <c r="AS1504" s="37"/>
      <c r="AT1504" s="37"/>
      <c r="AU1504" s="9"/>
      <c r="AV1504" s="8"/>
      <c r="AW1504" s="8"/>
      <c r="AX1504" s="8"/>
      <c r="AY1504" s="8"/>
      <c r="AZ1504" s="8"/>
      <c r="BA1504" s="8"/>
      <c r="BB1504" s="8"/>
      <c r="BC1504" s="8"/>
    </row>
    <row r="1505" spans="1:55" x14ac:dyDescent="0.25">
      <c r="A1505" s="46">
        <v>54</v>
      </c>
      <c r="B1505" s="48" t="b">
        <v>1</v>
      </c>
      <c r="U1505" s="37"/>
      <c r="V1505" s="37"/>
      <c r="W1505" s="9"/>
      <c r="X1505" s="8"/>
      <c r="Y1505" s="8"/>
      <c r="Z1505" s="8"/>
      <c r="AA1505" s="8"/>
      <c r="AB1505" s="8"/>
      <c r="AC1505" s="8"/>
      <c r="AD1505" s="8"/>
      <c r="AE1505" s="8"/>
      <c r="AG1505" s="37"/>
      <c r="AH1505" s="37"/>
      <c r="AI1505" s="9"/>
      <c r="AJ1505" s="8"/>
      <c r="AK1505" s="8"/>
      <c r="AL1505" s="8"/>
      <c r="AM1505" s="8"/>
      <c r="AN1505" s="8"/>
      <c r="AO1505" s="8"/>
      <c r="AP1505" s="8"/>
      <c r="AQ1505" s="8"/>
      <c r="AS1505" s="37"/>
      <c r="AT1505" s="37"/>
      <c r="AU1505" s="9"/>
      <c r="AV1505" s="8"/>
      <c r="AW1505" s="8"/>
      <c r="AX1505" s="8"/>
      <c r="AY1505" s="8"/>
      <c r="AZ1505" s="8"/>
      <c r="BA1505" s="8"/>
      <c r="BB1505" s="8"/>
      <c r="BC1505" s="8"/>
    </row>
    <row r="1506" spans="1:55" x14ac:dyDescent="0.25">
      <c r="A1506" s="46">
        <v>50</v>
      </c>
      <c r="B1506" s="48" t="b">
        <v>1</v>
      </c>
      <c r="U1506" s="37"/>
      <c r="V1506" s="37"/>
      <c r="W1506" s="9"/>
      <c r="X1506" s="8"/>
      <c r="Y1506" s="8"/>
      <c r="Z1506" s="8"/>
      <c r="AA1506" s="8"/>
      <c r="AB1506" s="8"/>
      <c r="AC1506" s="8"/>
      <c r="AD1506" s="8"/>
      <c r="AE1506" s="8"/>
      <c r="AG1506" s="37"/>
      <c r="AH1506" s="37"/>
      <c r="AI1506" s="9"/>
      <c r="AJ1506" s="8"/>
      <c r="AK1506" s="8"/>
      <c r="AL1506" s="8"/>
      <c r="AM1506" s="8"/>
      <c r="AN1506" s="8"/>
      <c r="AO1506" s="8"/>
      <c r="AP1506" s="8"/>
      <c r="AQ1506" s="8"/>
      <c r="AS1506" s="37"/>
      <c r="AT1506" s="37"/>
      <c r="AU1506" s="9"/>
      <c r="AV1506" s="8"/>
      <c r="AW1506" s="8"/>
      <c r="AX1506" s="8"/>
      <c r="AY1506" s="8"/>
      <c r="AZ1506" s="8"/>
      <c r="BA1506" s="8"/>
      <c r="BB1506" s="8"/>
      <c r="BC1506" s="8"/>
    </row>
    <row r="1507" spans="1:55" x14ac:dyDescent="0.25">
      <c r="A1507" s="46">
        <v>56</v>
      </c>
      <c r="B1507" s="48" t="b">
        <v>1</v>
      </c>
      <c r="U1507" s="37"/>
      <c r="V1507" s="37"/>
      <c r="W1507" s="9"/>
      <c r="X1507" s="8"/>
      <c r="Y1507" s="8"/>
      <c r="Z1507" s="8"/>
      <c r="AA1507" s="8"/>
      <c r="AB1507" s="8"/>
      <c r="AC1507" s="8"/>
      <c r="AD1507" s="8"/>
      <c r="AE1507" s="8"/>
      <c r="AG1507" s="37"/>
      <c r="AH1507" s="37"/>
      <c r="AI1507" s="9"/>
      <c r="AJ1507" s="8"/>
      <c r="AK1507" s="8"/>
      <c r="AL1507" s="8"/>
      <c r="AM1507" s="8"/>
      <c r="AN1507" s="8"/>
      <c r="AO1507" s="8"/>
      <c r="AP1507" s="8"/>
      <c r="AQ1507" s="8"/>
      <c r="AS1507" s="37"/>
      <c r="AT1507" s="37"/>
      <c r="AU1507" s="9"/>
      <c r="AV1507" s="8"/>
      <c r="AW1507" s="8"/>
      <c r="AX1507" s="8"/>
      <c r="AY1507" s="8"/>
      <c r="AZ1507" s="8"/>
      <c r="BA1507" s="8"/>
      <c r="BB1507" s="8"/>
      <c r="BC1507" s="8"/>
    </row>
    <row r="1508" spans="1:55" x14ac:dyDescent="0.25">
      <c r="A1508" s="46">
        <v>51.5</v>
      </c>
      <c r="B1508" s="48" t="b">
        <v>1</v>
      </c>
      <c r="U1508" s="37"/>
      <c r="V1508" s="37"/>
      <c r="W1508" s="9"/>
      <c r="X1508" s="8"/>
      <c r="Y1508" s="8"/>
      <c r="Z1508" s="8"/>
      <c r="AA1508" s="8"/>
      <c r="AB1508" s="8"/>
      <c r="AC1508" s="8"/>
      <c r="AD1508" s="8"/>
      <c r="AE1508" s="8"/>
      <c r="AG1508" s="37"/>
      <c r="AH1508" s="37"/>
      <c r="AI1508" s="9"/>
      <c r="AJ1508" s="8"/>
      <c r="AK1508" s="8"/>
      <c r="AL1508" s="8"/>
      <c r="AM1508" s="8"/>
      <c r="AN1508" s="8"/>
      <c r="AO1508" s="8"/>
      <c r="AP1508" s="8"/>
      <c r="AQ1508" s="8"/>
      <c r="AS1508" s="37"/>
      <c r="AT1508" s="37"/>
      <c r="AU1508" s="9"/>
      <c r="AV1508" s="8"/>
      <c r="AW1508" s="8"/>
      <c r="AX1508" s="8"/>
      <c r="AY1508" s="8"/>
      <c r="AZ1508" s="8"/>
      <c r="BA1508" s="8"/>
      <c r="BB1508" s="8"/>
      <c r="BC1508" s="8"/>
    </row>
    <row r="1509" spans="1:55" x14ac:dyDescent="0.25">
      <c r="A1509" s="46">
        <v>51.9</v>
      </c>
      <c r="B1509" s="48" t="b">
        <v>1</v>
      </c>
      <c r="U1509" s="37"/>
      <c r="V1509" s="37"/>
      <c r="W1509" s="9"/>
      <c r="X1509" s="8"/>
      <c r="Y1509" s="8"/>
      <c r="Z1509" s="8"/>
      <c r="AA1509" s="8"/>
      <c r="AB1509" s="8"/>
      <c r="AC1509" s="8"/>
      <c r="AD1509" s="8"/>
      <c r="AE1509" s="8"/>
      <c r="AG1509" s="37"/>
      <c r="AH1509" s="37"/>
      <c r="AI1509" s="9"/>
      <c r="AJ1509" s="8"/>
      <c r="AK1509" s="8"/>
      <c r="AL1509" s="8"/>
      <c r="AM1509" s="8"/>
      <c r="AN1509" s="8"/>
      <c r="AO1509" s="8"/>
      <c r="AP1509" s="8"/>
      <c r="AQ1509" s="8"/>
      <c r="AS1509" s="37"/>
      <c r="AT1509" s="37"/>
      <c r="AU1509" s="9"/>
      <c r="AV1509" s="8"/>
      <c r="AW1509" s="8"/>
      <c r="AX1509" s="8"/>
      <c r="AY1509" s="8"/>
      <c r="AZ1509" s="8"/>
      <c r="BA1509" s="8"/>
      <c r="BB1509" s="8"/>
      <c r="BC1509" s="8"/>
    </row>
    <row r="1510" spans="1:55" x14ac:dyDescent="0.25">
      <c r="A1510" s="46">
        <v>72.7</v>
      </c>
      <c r="B1510" s="48" t="b">
        <v>1</v>
      </c>
      <c r="U1510" s="37"/>
      <c r="V1510" s="37"/>
      <c r="W1510" s="9"/>
      <c r="X1510" s="8"/>
      <c r="Y1510" s="8"/>
      <c r="Z1510" s="8"/>
      <c r="AA1510" s="8"/>
      <c r="AB1510" s="8"/>
      <c r="AC1510" s="8"/>
      <c r="AD1510" s="8"/>
      <c r="AE1510" s="8"/>
      <c r="AG1510" s="37"/>
      <c r="AH1510" s="37"/>
      <c r="AI1510" s="9"/>
      <c r="AJ1510" s="8"/>
      <c r="AK1510" s="8"/>
      <c r="AL1510" s="8"/>
      <c r="AM1510" s="8"/>
      <c r="AN1510" s="8"/>
      <c r="AO1510" s="8"/>
      <c r="AP1510" s="8"/>
      <c r="AQ1510" s="8"/>
      <c r="AS1510" s="37"/>
      <c r="AT1510" s="37"/>
      <c r="AU1510" s="9"/>
      <c r="AV1510" s="8"/>
      <c r="AW1510" s="8"/>
      <c r="AX1510" s="8"/>
      <c r="AY1510" s="8"/>
      <c r="AZ1510" s="8"/>
      <c r="BA1510" s="8"/>
      <c r="BB1510" s="8"/>
      <c r="BC1510" s="8"/>
    </row>
    <row r="1511" spans="1:55" x14ac:dyDescent="0.25">
      <c r="A1511" s="46">
        <v>72.400000000000006</v>
      </c>
      <c r="B1511" s="48" t="b">
        <v>1</v>
      </c>
      <c r="U1511" s="37"/>
      <c r="V1511" s="37"/>
      <c r="W1511" s="9"/>
      <c r="X1511" s="8"/>
      <c r="Y1511" s="8"/>
      <c r="Z1511" s="8"/>
      <c r="AA1511" s="8"/>
      <c r="AB1511" s="8"/>
      <c r="AC1511" s="8"/>
      <c r="AD1511" s="8"/>
      <c r="AE1511" s="8"/>
      <c r="AG1511" s="37"/>
      <c r="AH1511" s="37"/>
      <c r="AI1511" s="9"/>
      <c r="AJ1511" s="8"/>
      <c r="AK1511" s="8"/>
      <c r="AL1511" s="8"/>
      <c r="AM1511" s="8"/>
      <c r="AN1511" s="8"/>
      <c r="AO1511" s="8"/>
      <c r="AP1511" s="8"/>
      <c r="AQ1511" s="8"/>
      <c r="AS1511" s="37"/>
      <c r="AT1511" s="37"/>
      <c r="AU1511" s="9"/>
      <c r="AV1511" s="8"/>
      <c r="AW1511" s="8"/>
      <c r="AX1511" s="8"/>
      <c r="AY1511" s="8"/>
      <c r="AZ1511" s="8"/>
      <c r="BA1511" s="8"/>
      <c r="BB1511" s="8"/>
      <c r="BC1511" s="8"/>
    </row>
    <row r="1512" spans="1:55" x14ac:dyDescent="0.25">
      <c r="A1512" s="46">
        <v>72.900000000000006</v>
      </c>
      <c r="B1512" s="48" t="b">
        <v>1</v>
      </c>
      <c r="U1512" s="37"/>
      <c r="V1512" s="37"/>
      <c r="W1512" s="9"/>
      <c r="X1512" s="8"/>
      <c r="Y1512" s="8"/>
      <c r="Z1512" s="8"/>
      <c r="AA1512" s="8"/>
      <c r="AB1512" s="8"/>
      <c r="AC1512" s="8"/>
      <c r="AD1512" s="8"/>
      <c r="AE1512" s="8"/>
      <c r="AG1512" s="37"/>
      <c r="AH1512" s="37"/>
      <c r="AI1512" s="9"/>
      <c r="AJ1512" s="8"/>
      <c r="AK1512" s="8"/>
      <c r="AL1512" s="8"/>
      <c r="AM1512" s="8"/>
      <c r="AN1512" s="8"/>
      <c r="AO1512" s="8"/>
      <c r="AP1512" s="8"/>
      <c r="AQ1512" s="8"/>
      <c r="AS1512" s="37"/>
      <c r="AT1512" s="37"/>
      <c r="AU1512" s="9"/>
      <c r="AV1512" s="8"/>
      <c r="AW1512" s="8"/>
      <c r="AX1512" s="8"/>
      <c r="AY1512" s="8"/>
      <c r="AZ1512" s="8"/>
      <c r="BA1512" s="8"/>
      <c r="BB1512" s="8"/>
      <c r="BC1512" s="8"/>
    </row>
    <row r="1513" spans="1:55" x14ac:dyDescent="0.25">
      <c r="A1513" s="46">
        <v>72.900000000000006</v>
      </c>
      <c r="B1513" s="48" t="b">
        <v>1</v>
      </c>
      <c r="U1513" s="37"/>
      <c r="V1513" s="37"/>
      <c r="W1513" s="9"/>
      <c r="X1513" s="8"/>
      <c r="Y1513" s="8"/>
      <c r="Z1513" s="8"/>
      <c r="AA1513" s="8"/>
      <c r="AB1513" s="8"/>
      <c r="AC1513" s="8"/>
      <c r="AD1513" s="8"/>
      <c r="AE1513" s="8"/>
      <c r="AG1513" s="37"/>
      <c r="AH1513" s="37"/>
      <c r="AI1513" s="9"/>
      <c r="AJ1513" s="8"/>
      <c r="AK1513" s="8"/>
      <c r="AL1513" s="8"/>
      <c r="AM1513" s="8"/>
      <c r="AN1513" s="8"/>
      <c r="AO1513" s="8"/>
      <c r="AP1513" s="8"/>
      <c r="AQ1513" s="8"/>
      <c r="AS1513" s="37"/>
      <c r="AT1513" s="37"/>
      <c r="AU1513" s="9"/>
      <c r="AV1513" s="8"/>
      <c r="AW1513" s="8"/>
      <c r="AX1513" s="8"/>
      <c r="AY1513" s="8"/>
      <c r="AZ1513" s="8"/>
      <c r="BA1513" s="8"/>
      <c r="BB1513" s="8"/>
      <c r="BC1513" s="8"/>
    </row>
    <row r="1514" spans="1:55" x14ac:dyDescent="0.25">
      <c r="A1514" s="46">
        <v>71.3</v>
      </c>
      <c r="B1514" s="48" t="b">
        <v>1</v>
      </c>
      <c r="U1514" s="37"/>
      <c r="V1514" s="37"/>
      <c r="W1514" s="9"/>
      <c r="X1514" s="8"/>
      <c r="Y1514" s="8"/>
      <c r="Z1514" s="8"/>
      <c r="AA1514" s="8"/>
      <c r="AB1514" s="8"/>
      <c r="AC1514" s="8"/>
      <c r="AD1514" s="8"/>
      <c r="AE1514" s="8"/>
      <c r="AG1514" s="37"/>
      <c r="AH1514" s="37"/>
      <c r="AI1514" s="9"/>
      <c r="AJ1514" s="8"/>
      <c r="AK1514" s="8"/>
      <c r="AL1514" s="8"/>
      <c r="AM1514" s="8"/>
      <c r="AN1514" s="8"/>
      <c r="AO1514" s="8"/>
      <c r="AP1514" s="8"/>
      <c r="AQ1514" s="8"/>
      <c r="AS1514" s="37"/>
      <c r="AT1514" s="37"/>
      <c r="AU1514" s="9"/>
      <c r="AV1514" s="8"/>
      <c r="AW1514" s="8"/>
      <c r="AX1514" s="8"/>
      <c r="AY1514" s="8"/>
      <c r="AZ1514" s="8"/>
      <c r="BA1514" s="8"/>
      <c r="BB1514" s="8"/>
      <c r="BC1514" s="8"/>
    </row>
    <row r="1515" spans="1:55" x14ac:dyDescent="0.25">
      <c r="A1515" s="46">
        <v>72.8</v>
      </c>
      <c r="B1515" s="48" t="b">
        <v>1</v>
      </c>
      <c r="U1515" s="37"/>
      <c r="V1515" s="37"/>
      <c r="W1515" s="9"/>
      <c r="X1515" s="8"/>
      <c r="Y1515" s="8"/>
      <c r="Z1515" s="8"/>
      <c r="AA1515" s="8"/>
      <c r="AB1515" s="8"/>
      <c r="AC1515" s="8"/>
      <c r="AD1515" s="8"/>
      <c r="AE1515" s="8"/>
      <c r="AG1515" s="37"/>
      <c r="AH1515" s="37"/>
      <c r="AI1515" s="9"/>
      <c r="AJ1515" s="8"/>
      <c r="AK1515" s="8"/>
      <c r="AL1515" s="8"/>
      <c r="AM1515" s="8"/>
      <c r="AN1515" s="8"/>
      <c r="AO1515" s="8"/>
      <c r="AP1515" s="8"/>
      <c r="AQ1515" s="8"/>
      <c r="AS1515" s="37"/>
      <c r="AT1515" s="37"/>
      <c r="AU1515" s="9"/>
      <c r="AV1515" s="8"/>
      <c r="AW1515" s="8"/>
      <c r="AX1515" s="8"/>
      <c r="AY1515" s="8"/>
      <c r="AZ1515" s="8"/>
      <c r="BA1515" s="8"/>
      <c r="BB1515" s="8"/>
      <c r="BC1515" s="8"/>
    </row>
    <row r="1516" spans="1:55" x14ac:dyDescent="0.25">
      <c r="A1516" s="46">
        <v>72.7</v>
      </c>
      <c r="B1516" s="48" t="b">
        <v>1</v>
      </c>
      <c r="U1516" s="37"/>
      <c r="V1516" s="37"/>
      <c r="W1516" s="9"/>
      <c r="X1516" s="8"/>
      <c r="Y1516" s="8"/>
      <c r="Z1516" s="8"/>
      <c r="AA1516" s="8"/>
      <c r="AB1516" s="8"/>
      <c r="AC1516" s="8"/>
      <c r="AD1516" s="8"/>
      <c r="AE1516" s="8"/>
      <c r="AG1516" s="37"/>
      <c r="AH1516" s="37"/>
      <c r="AI1516" s="9"/>
      <c r="AJ1516" s="8"/>
      <c r="AK1516" s="8"/>
      <c r="AL1516" s="8"/>
      <c r="AM1516" s="8"/>
      <c r="AN1516" s="8"/>
      <c r="AO1516" s="8"/>
      <c r="AP1516" s="8"/>
      <c r="AQ1516" s="8"/>
      <c r="AS1516" s="37"/>
      <c r="AT1516" s="37"/>
      <c r="AU1516" s="9"/>
      <c r="AV1516" s="8"/>
      <c r="AW1516" s="8"/>
      <c r="AX1516" s="8"/>
      <c r="AY1516" s="8"/>
      <c r="AZ1516" s="8"/>
      <c r="BA1516" s="8"/>
      <c r="BB1516" s="8"/>
      <c r="BC1516" s="8"/>
    </row>
    <row r="1517" spans="1:55" x14ac:dyDescent="0.25">
      <c r="A1517" s="46">
        <v>72.599999999999994</v>
      </c>
      <c r="B1517" s="48" t="b">
        <v>1</v>
      </c>
      <c r="U1517" s="37"/>
      <c r="V1517" s="37"/>
      <c r="W1517" s="9"/>
      <c r="X1517" s="8"/>
      <c r="Y1517" s="8"/>
      <c r="Z1517" s="8"/>
      <c r="AA1517" s="8"/>
      <c r="AB1517" s="8"/>
      <c r="AC1517" s="8"/>
      <c r="AD1517" s="8"/>
      <c r="AE1517" s="8"/>
      <c r="AG1517" s="37"/>
      <c r="AH1517" s="37"/>
      <c r="AI1517" s="9"/>
      <c r="AJ1517" s="8"/>
      <c r="AK1517" s="8"/>
      <c r="AL1517" s="8"/>
      <c r="AM1517" s="8"/>
      <c r="AN1517" s="8"/>
      <c r="AO1517" s="8"/>
      <c r="AP1517" s="8"/>
      <c r="AQ1517" s="8"/>
      <c r="AS1517" s="37"/>
      <c r="AT1517" s="37"/>
      <c r="AU1517" s="9"/>
      <c r="AV1517" s="8"/>
      <c r="AW1517" s="8"/>
      <c r="AX1517" s="8"/>
      <c r="AY1517" s="8"/>
      <c r="AZ1517" s="8"/>
      <c r="BA1517" s="8"/>
      <c r="BB1517" s="8"/>
      <c r="BC1517" s="8"/>
    </row>
    <row r="1518" spans="1:55" x14ac:dyDescent="0.25">
      <c r="A1518" s="46">
        <v>72.5</v>
      </c>
      <c r="B1518" s="48" t="b">
        <v>1</v>
      </c>
      <c r="U1518" s="37"/>
      <c r="V1518" s="37"/>
      <c r="W1518" s="9"/>
      <c r="X1518" s="8"/>
      <c r="Y1518" s="8"/>
      <c r="Z1518" s="8"/>
      <c r="AA1518" s="8"/>
      <c r="AB1518" s="8"/>
      <c r="AC1518" s="8"/>
      <c r="AD1518" s="8"/>
      <c r="AE1518" s="8"/>
      <c r="AG1518" s="37"/>
      <c r="AH1518" s="37"/>
      <c r="AI1518" s="9"/>
      <c r="AJ1518" s="8"/>
      <c r="AK1518" s="8"/>
      <c r="AL1518" s="8"/>
      <c r="AM1518" s="8"/>
      <c r="AN1518" s="8"/>
      <c r="AO1518" s="8"/>
      <c r="AP1518" s="8"/>
      <c r="AQ1518" s="8"/>
      <c r="AS1518" s="37"/>
      <c r="AT1518" s="37"/>
      <c r="AU1518" s="9"/>
      <c r="AV1518" s="8"/>
      <c r="AW1518" s="8"/>
      <c r="AX1518" s="8"/>
      <c r="AY1518" s="8"/>
      <c r="AZ1518" s="8"/>
      <c r="BA1518" s="8"/>
      <c r="BB1518" s="8"/>
      <c r="BC1518" s="8"/>
    </row>
    <row r="1519" spans="1:55" x14ac:dyDescent="0.25">
      <c r="A1519" s="46">
        <v>72.2</v>
      </c>
      <c r="B1519" s="48" t="b">
        <v>1</v>
      </c>
      <c r="U1519" s="37"/>
      <c r="V1519" s="37"/>
      <c r="W1519" s="9"/>
      <c r="X1519" s="8"/>
      <c r="Y1519" s="8"/>
      <c r="Z1519" s="8"/>
      <c r="AA1519" s="8"/>
      <c r="AB1519" s="8"/>
      <c r="AC1519" s="8"/>
      <c r="AD1519" s="8"/>
      <c r="AE1519" s="8"/>
      <c r="AG1519" s="37"/>
      <c r="AH1519" s="37"/>
      <c r="AI1519" s="9"/>
      <c r="AJ1519" s="8"/>
      <c r="AK1519" s="8"/>
      <c r="AL1519" s="8"/>
      <c r="AM1519" s="8"/>
      <c r="AN1519" s="8"/>
      <c r="AO1519" s="8"/>
      <c r="AP1519" s="8"/>
      <c r="AQ1519" s="8"/>
      <c r="AS1519" s="37"/>
      <c r="AT1519" s="37"/>
      <c r="AU1519" s="9"/>
      <c r="AV1519" s="8"/>
      <c r="AW1519" s="8"/>
      <c r="AX1519" s="8"/>
      <c r="AY1519" s="8"/>
      <c r="AZ1519" s="8"/>
      <c r="BA1519" s="8"/>
      <c r="BB1519" s="8"/>
      <c r="BC1519" s="8"/>
    </row>
    <row r="1520" spans="1:55" x14ac:dyDescent="0.25">
      <c r="A1520" s="46">
        <v>71.900000000000006</v>
      </c>
      <c r="B1520" s="48" t="b">
        <v>1</v>
      </c>
      <c r="U1520" s="37"/>
      <c r="V1520" s="37"/>
      <c r="W1520" s="9"/>
      <c r="X1520" s="8"/>
      <c r="Y1520" s="8"/>
      <c r="Z1520" s="8"/>
      <c r="AA1520" s="8"/>
      <c r="AB1520" s="8"/>
      <c r="AC1520" s="8"/>
      <c r="AD1520" s="8"/>
      <c r="AE1520" s="8"/>
      <c r="AG1520" s="37"/>
      <c r="AH1520" s="37"/>
      <c r="AI1520" s="9"/>
      <c r="AJ1520" s="8"/>
      <c r="AK1520" s="8"/>
      <c r="AL1520" s="8"/>
      <c r="AM1520" s="8"/>
      <c r="AN1520" s="8"/>
      <c r="AO1520" s="8"/>
      <c r="AP1520" s="8"/>
      <c r="AQ1520" s="8"/>
      <c r="AS1520" s="37"/>
      <c r="AT1520" s="37"/>
      <c r="AU1520" s="9"/>
      <c r="AV1520" s="8"/>
      <c r="AW1520" s="8"/>
      <c r="AX1520" s="8"/>
      <c r="AY1520" s="8"/>
      <c r="AZ1520" s="8"/>
      <c r="BA1520" s="8"/>
      <c r="BB1520" s="8"/>
      <c r="BC1520" s="8"/>
    </row>
    <row r="1521" spans="1:55" x14ac:dyDescent="0.25">
      <c r="A1521" s="46">
        <v>71.5</v>
      </c>
      <c r="B1521" s="48" t="b">
        <v>1</v>
      </c>
      <c r="U1521" s="37"/>
      <c r="V1521" s="37"/>
      <c r="W1521" s="9"/>
      <c r="X1521" s="8"/>
      <c r="Y1521" s="8"/>
      <c r="Z1521" s="8"/>
      <c r="AA1521" s="8"/>
      <c r="AB1521" s="8"/>
      <c r="AC1521" s="8"/>
      <c r="AD1521" s="8"/>
      <c r="AE1521" s="8"/>
      <c r="AG1521" s="37"/>
      <c r="AH1521" s="37"/>
      <c r="AI1521" s="9"/>
      <c r="AJ1521" s="8"/>
      <c r="AK1521" s="8"/>
      <c r="AL1521" s="8"/>
      <c r="AM1521" s="8"/>
      <c r="AN1521" s="8"/>
      <c r="AO1521" s="8"/>
      <c r="AP1521" s="8"/>
      <c r="AQ1521" s="8"/>
      <c r="AS1521" s="37"/>
      <c r="AT1521" s="37"/>
      <c r="AU1521" s="9"/>
      <c r="AV1521" s="8"/>
      <c r="AW1521" s="8"/>
      <c r="AX1521" s="8"/>
      <c r="AY1521" s="8"/>
      <c r="AZ1521" s="8"/>
      <c r="BA1521" s="8"/>
      <c r="BB1521" s="8"/>
      <c r="BC1521" s="8"/>
    </row>
    <row r="1522" spans="1:55" x14ac:dyDescent="0.25">
      <c r="A1522" s="46">
        <v>71.3</v>
      </c>
      <c r="B1522" s="48" t="b">
        <v>1</v>
      </c>
      <c r="U1522" s="37"/>
      <c r="V1522" s="37"/>
      <c r="W1522" s="9"/>
      <c r="X1522" s="8"/>
      <c r="Y1522" s="8"/>
      <c r="Z1522" s="8"/>
      <c r="AA1522" s="8"/>
      <c r="AB1522" s="8"/>
      <c r="AC1522" s="8"/>
      <c r="AD1522" s="8"/>
      <c r="AE1522" s="8"/>
      <c r="AG1522" s="37"/>
      <c r="AH1522" s="37"/>
      <c r="AI1522" s="9"/>
      <c r="AJ1522" s="8"/>
      <c r="AK1522" s="8"/>
      <c r="AL1522" s="8"/>
      <c r="AM1522" s="8"/>
      <c r="AN1522" s="8"/>
      <c r="AO1522" s="8"/>
      <c r="AP1522" s="8"/>
      <c r="AQ1522" s="8"/>
      <c r="AS1522" s="37"/>
      <c r="AT1522" s="37"/>
      <c r="AU1522" s="9"/>
      <c r="AV1522" s="8"/>
      <c r="AW1522" s="8"/>
      <c r="AX1522" s="8"/>
      <c r="AY1522" s="8"/>
      <c r="AZ1522" s="8"/>
      <c r="BA1522" s="8"/>
      <c r="BB1522" s="8"/>
      <c r="BC1522" s="8"/>
    </row>
    <row r="1523" spans="1:55" x14ac:dyDescent="0.25">
      <c r="A1523" s="46">
        <v>71.099999999999994</v>
      </c>
      <c r="B1523" s="48" t="b">
        <v>1</v>
      </c>
      <c r="U1523" s="37"/>
      <c r="V1523" s="37"/>
      <c r="W1523" s="9"/>
      <c r="X1523" s="8"/>
      <c r="Y1523" s="8"/>
      <c r="Z1523" s="8"/>
      <c r="AA1523" s="8"/>
      <c r="AB1523" s="8"/>
      <c r="AC1523" s="8"/>
      <c r="AD1523" s="8"/>
      <c r="AE1523" s="8"/>
      <c r="AG1523" s="37"/>
      <c r="AH1523" s="37"/>
      <c r="AI1523" s="9"/>
      <c r="AJ1523" s="8"/>
      <c r="AK1523" s="8"/>
      <c r="AL1523" s="8"/>
      <c r="AM1523" s="8"/>
      <c r="AN1523" s="8"/>
      <c r="AO1523" s="8"/>
      <c r="AP1523" s="8"/>
      <c r="AQ1523" s="8"/>
      <c r="AS1523" s="37"/>
      <c r="AT1523" s="37"/>
      <c r="AU1523" s="9"/>
      <c r="AV1523" s="8"/>
      <c r="AW1523" s="8"/>
      <c r="AX1523" s="8"/>
      <c r="AY1523" s="8"/>
      <c r="AZ1523" s="8"/>
      <c r="BA1523" s="8"/>
      <c r="BB1523" s="8"/>
      <c r="BC1523" s="8"/>
    </row>
    <row r="1524" spans="1:55" x14ac:dyDescent="0.25">
      <c r="A1524" s="46">
        <v>71</v>
      </c>
      <c r="B1524" s="48" t="b">
        <v>1</v>
      </c>
      <c r="U1524" s="37"/>
      <c r="V1524" s="37"/>
      <c r="W1524" s="9"/>
      <c r="X1524" s="8"/>
      <c r="Y1524" s="8"/>
      <c r="Z1524" s="8"/>
      <c r="AA1524" s="8"/>
      <c r="AB1524" s="8"/>
      <c r="AC1524" s="8"/>
      <c r="AD1524" s="8"/>
      <c r="AE1524" s="8"/>
      <c r="AG1524" s="37"/>
      <c r="AH1524" s="37"/>
      <c r="AI1524" s="9"/>
      <c r="AJ1524" s="8"/>
      <c r="AK1524" s="8"/>
      <c r="AL1524" s="8"/>
      <c r="AM1524" s="8"/>
      <c r="AN1524" s="8"/>
      <c r="AO1524" s="8"/>
      <c r="AP1524" s="8"/>
      <c r="AQ1524" s="8"/>
      <c r="AS1524" s="37"/>
      <c r="AT1524" s="37"/>
      <c r="AU1524" s="9"/>
      <c r="AV1524" s="8"/>
      <c r="AW1524" s="8"/>
      <c r="AX1524" s="8"/>
      <c r="AY1524" s="8"/>
      <c r="AZ1524" s="8"/>
      <c r="BA1524" s="8"/>
      <c r="BB1524" s="8"/>
      <c r="BC1524" s="8"/>
    </row>
    <row r="1525" spans="1:55" x14ac:dyDescent="0.25">
      <c r="A1525" s="46">
        <v>78</v>
      </c>
      <c r="B1525" s="48" t="b">
        <v>1</v>
      </c>
      <c r="U1525" s="37"/>
      <c r="V1525" s="37"/>
      <c r="W1525" s="9"/>
      <c r="X1525" s="8"/>
      <c r="Y1525" s="8"/>
      <c r="Z1525" s="8"/>
      <c r="AA1525" s="8"/>
      <c r="AB1525" s="8"/>
      <c r="AC1525" s="8"/>
      <c r="AD1525" s="8"/>
      <c r="AE1525" s="8"/>
      <c r="AG1525" s="37"/>
      <c r="AH1525" s="37"/>
      <c r="AI1525" s="9"/>
      <c r="AJ1525" s="8"/>
      <c r="AK1525" s="8"/>
      <c r="AL1525" s="8"/>
      <c r="AM1525" s="8"/>
      <c r="AN1525" s="8"/>
      <c r="AO1525" s="8"/>
      <c r="AP1525" s="8"/>
      <c r="AQ1525" s="8"/>
      <c r="AS1525" s="37"/>
      <c r="AT1525" s="37"/>
      <c r="AU1525" s="9"/>
      <c r="AV1525" s="8"/>
      <c r="AW1525" s="8"/>
      <c r="AX1525" s="8"/>
      <c r="AY1525" s="8"/>
      <c r="AZ1525" s="8"/>
      <c r="BA1525" s="8"/>
      <c r="BB1525" s="8"/>
      <c r="BC1525" s="8"/>
    </row>
    <row r="1526" spans="1:55" x14ac:dyDescent="0.25">
      <c r="A1526" s="46">
        <v>73.599999999999994</v>
      </c>
      <c r="B1526" s="48" t="b">
        <v>1</v>
      </c>
      <c r="U1526" s="37"/>
      <c r="V1526" s="37"/>
      <c r="W1526" s="9"/>
      <c r="X1526" s="8"/>
      <c r="Y1526" s="8"/>
      <c r="Z1526" s="8"/>
      <c r="AA1526" s="8"/>
      <c r="AB1526" s="8"/>
      <c r="AC1526" s="8"/>
      <c r="AD1526" s="8"/>
      <c r="AE1526" s="8"/>
      <c r="AG1526" s="37"/>
      <c r="AH1526" s="37"/>
      <c r="AI1526" s="9"/>
      <c r="AJ1526" s="8"/>
      <c r="AK1526" s="8"/>
      <c r="AL1526" s="8"/>
      <c r="AM1526" s="8"/>
      <c r="AN1526" s="8"/>
      <c r="AO1526" s="8"/>
      <c r="AP1526" s="8"/>
      <c r="AQ1526" s="8"/>
      <c r="AS1526" s="37"/>
      <c r="AT1526" s="37"/>
      <c r="AU1526" s="9"/>
      <c r="AV1526" s="8"/>
      <c r="AW1526" s="8"/>
      <c r="AX1526" s="8"/>
      <c r="AY1526" s="8"/>
      <c r="AZ1526" s="8"/>
      <c r="BA1526" s="8"/>
      <c r="BB1526" s="8"/>
      <c r="BC1526" s="8"/>
    </row>
    <row r="1527" spans="1:55" x14ac:dyDescent="0.25">
      <c r="A1527" s="46">
        <v>73.400000000000006</v>
      </c>
      <c r="B1527" s="48" t="b">
        <v>1</v>
      </c>
      <c r="U1527" s="37"/>
      <c r="V1527" s="37"/>
      <c r="W1527" s="9"/>
      <c r="X1527" s="8"/>
      <c r="Y1527" s="8"/>
      <c r="Z1527" s="8"/>
      <c r="AA1527" s="8"/>
      <c r="AB1527" s="8"/>
      <c r="AC1527" s="8"/>
      <c r="AD1527" s="8"/>
      <c r="AE1527" s="8"/>
      <c r="AG1527" s="37"/>
      <c r="AH1527" s="37"/>
      <c r="AI1527" s="9"/>
      <c r="AJ1527" s="8"/>
      <c r="AK1527" s="8"/>
      <c r="AL1527" s="8"/>
      <c r="AM1527" s="8"/>
      <c r="AN1527" s="8"/>
      <c r="AO1527" s="8"/>
      <c r="AP1527" s="8"/>
      <c r="AQ1527" s="8"/>
      <c r="AS1527" s="37"/>
      <c r="AT1527" s="37"/>
      <c r="AU1527" s="9"/>
      <c r="AV1527" s="8"/>
      <c r="AW1527" s="8"/>
      <c r="AX1527" s="8"/>
      <c r="AY1527" s="8"/>
      <c r="AZ1527" s="8"/>
      <c r="BA1527" s="8"/>
      <c r="BB1527" s="8"/>
      <c r="BC1527" s="8"/>
    </row>
    <row r="1528" spans="1:55" x14ac:dyDescent="0.25">
      <c r="A1528" s="46">
        <v>73</v>
      </c>
      <c r="B1528" s="48" t="b">
        <v>1</v>
      </c>
      <c r="U1528" s="37"/>
      <c r="V1528" s="37"/>
      <c r="W1528" s="9"/>
      <c r="X1528" s="8"/>
      <c r="Y1528" s="8"/>
      <c r="Z1528" s="8"/>
      <c r="AA1528" s="8"/>
      <c r="AB1528" s="8"/>
      <c r="AC1528" s="8"/>
      <c r="AD1528" s="8"/>
      <c r="AE1528" s="8"/>
      <c r="AG1528" s="37"/>
      <c r="AH1528" s="37"/>
      <c r="AI1528" s="9"/>
      <c r="AJ1528" s="8"/>
      <c r="AK1528" s="8"/>
      <c r="AL1528" s="8"/>
      <c r="AM1528" s="8"/>
      <c r="AN1528" s="8"/>
      <c r="AO1528" s="8"/>
      <c r="AP1528" s="8"/>
      <c r="AQ1528" s="8"/>
      <c r="AS1528" s="37"/>
      <c r="AT1528" s="37"/>
      <c r="AU1528" s="9"/>
      <c r="AV1528" s="8"/>
      <c r="AW1528" s="8"/>
      <c r="AX1528" s="8"/>
      <c r="AY1528" s="8"/>
      <c r="AZ1528" s="8"/>
      <c r="BA1528" s="8"/>
      <c r="BB1528" s="8"/>
      <c r="BC1528" s="8"/>
    </row>
    <row r="1529" spans="1:55" x14ac:dyDescent="0.25">
      <c r="A1529" s="46">
        <v>73</v>
      </c>
      <c r="B1529" s="48" t="b">
        <v>1</v>
      </c>
      <c r="U1529" s="37"/>
      <c r="V1529" s="37"/>
      <c r="W1529" s="9"/>
      <c r="X1529" s="8"/>
      <c r="Y1529" s="8"/>
      <c r="Z1529" s="8"/>
      <c r="AA1529" s="8"/>
      <c r="AB1529" s="8"/>
      <c r="AC1529" s="8"/>
      <c r="AD1529" s="8"/>
      <c r="AE1529" s="8"/>
      <c r="AG1529" s="37"/>
      <c r="AH1529" s="37"/>
      <c r="AI1529" s="9"/>
      <c r="AJ1529" s="8"/>
      <c r="AK1529" s="8"/>
      <c r="AL1529" s="8"/>
      <c r="AM1529" s="8"/>
      <c r="AN1529" s="8"/>
      <c r="AO1529" s="8"/>
      <c r="AP1529" s="8"/>
      <c r="AQ1529" s="8"/>
      <c r="AS1529" s="37"/>
      <c r="AT1529" s="37"/>
      <c r="AU1529" s="9"/>
      <c r="AV1529" s="8"/>
      <c r="AW1529" s="8"/>
      <c r="AX1529" s="8"/>
      <c r="AY1529" s="8"/>
      <c r="AZ1529" s="8"/>
      <c r="BA1529" s="8"/>
      <c r="BB1529" s="8"/>
      <c r="BC1529" s="8"/>
    </row>
    <row r="1530" spans="1:55" x14ac:dyDescent="0.25">
      <c r="A1530" s="46">
        <v>72.8</v>
      </c>
      <c r="B1530" s="48" t="b">
        <v>1</v>
      </c>
      <c r="U1530" s="37"/>
      <c r="V1530" s="37"/>
      <c r="W1530" s="9"/>
      <c r="X1530" s="8"/>
      <c r="Y1530" s="8"/>
      <c r="Z1530" s="8"/>
      <c r="AA1530" s="8"/>
      <c r="AB1530" s="8"/>
      <c r="AC1530" s="8"/>
      <c r="AD1530" s="8"/>
      <c r="AE1530" s="8"/>
      <c r="AG1530" s="37"/>
      <c r="AH1530" s="37"/>
      <c r="AI1530" s="9"/>
      <c r="AJ1530" s="8"/>
      <c r="AK1530" s="8"/>
      <c r="AL1530" s="8"/>
      <c r="AM1530" s="8"/>
      <c r="AN1530" s="8"/>
      <c r="AO1530" s="8"/>
      <c r="AP1530" s="8"/>
      <c r="AQ1530" s="8"/>
      <c r="AS1530" s="37"/>
      <c r="AT1530" s="37"/>
      <c r="AU1530" s="9"/>
      <c r="AV1530" s="8"/>
      <c r="AW1530" s="8"/>
      <c r="AX1530" s="8"/>
      <c r="AY1530" s="8"/>
      <c r="AZ1530" s="8"/>
      <c r="BA1530" s="8"/>
      <c r="BB1530" s="8"/>
      <c r="BC1530" s="8"/>
    </row>
    <row r="1531" spans="1:55" x14ac:dyDescent="0.25">
      <c r="A1531" s="46">
        <v>72.400000000000006</v>
      </c>
      <c r="B1531" s="48" t="b">
        <v>1</v>
      </c>
      <c r="U1531" s="37"/>
      <c r="V1531" s="37"/>
      <c r="W1531" s="9"/>
      <c r="X1531" s="8"/>
      <c r="Y1531" s="8"/>
      <c r="Z1531" s="8"/>
      <c r="AA1531" s="8"/>
      <c r="AB1531" s="8"/>
      <c r="AC1531" s="8"/>
      <c r="AD1531" s="8"/>
      <c r="AE1531" s="8"/>
      <c r="AG1531" s="37"/>
      <c r="AH1531" s="37"/>
      <c r="AI1531" s="9"/>
      <c r="AJ1531" s="8"/>
      <c r="AK1531" s="8"/>
      <c r="AL1531" s="8"/>
      <c r="AM1531" s="8"/>
      <c r="AN1531" s="8"/>
      <c r="AO1531" s="8"/>
      <c r="AP1531" s="8"/>
      <c r="AQ1531" s="8"/>
      <c r="AS1531" s="37"/>
      <c r="AT1531" s="37"/>
      <c r="AU1531" s="9"/>
      <c r="AV1531" s="8"/>
      <c r="AW1531" s="8"/>
      <c r="AX1531" s="8"/>
      <c r="AY1531" s="8"/>
      <c r="AZ1531" s="8"/>
      <c r="BA1531" s="8"/>
      <c r="BB1531" s="8"/>
      <c r="BC1531" s="8"/>
    </row>
    <row r="1532" spans="1:55" x14ac:dyDescent="0.25">
      <c r="A1532" s="46">
        <v>72.2</v>
      </c>
      <c r="B1532" s="48" t="b">
        <v>1</v>
      </c>
      <c r="U1532" s="37"/>
      <c r="V1532" s="37"/>
      <c r="W1532" s="9"/>
      <c r="X1532" s="8"/>
      <c r="Y1532" s="8"/>
      <c r="Z1532" s="8"/>
      <c r="AA1532" s="8"/>
      <c r="AB1532" s="8"/>
      <c r="AC1532" s="8"/>
      <c r="AD1532" s="8"/>
      <c r="AE1532" s="8"/>
      <c r="AG1532" s="37"/>
      <c r="AH1532" s="37"/>
      <c r="AI1532" s="9"/>
      <c r="AJ1532" s="8"/>
      <c r="AK1532" s="8"/>
      <c r="AL1532" s="8"/>
      <c r="AM1532" s="8"/>
      <c r="AN1532" s="8"/>
      <c r="AO1532" s="8"/>
      <c r="AP1532" s="8"/>
      <c r="AQ1532" s="8"/>
      <c r="AS1532" s="37"/>
      <c r="AT1532" s="37"/>
      <c r="AU1532" s="9"/>
      <c r="AV1532" s="8"/>
      <c r="AW1532" s="8"/>
      <c r="AX1532" s="8"/>
      <c r="AY1532" s="8"/>
      <c r="AZ1532" s="8"/>
      <c r="BA1532" s="8"/>
      <c r="BB1532" s="8"/>
      <c r="BC1532" s="8"/>
    </row>
    <row r="1533" spans="1:55" x14ac:dyDescent="0.25">
      <c r="A1533" s="46">
        <v>71.099999999999994</v>
      </c>
      <c r="B1533" s="48" t="b">
        <v>1</v>
      </c>
      <c r="U1533" s="37"/>
      <c r="V1533" s="37"/>
      <c r="W1533" s="9"/>
      <c r="X1533" s="8"/>
      <c r="Y1533" s="8"/>
      <c r="Z1533" s="8"/>
      <c r="AA1533" s="8"/>
      <c r="AB1533" s="8"/>
      <c r="AC1533" s="8"/>
      <c r="AD1533" s="8"/>
      <c r="AE1533" s="8"/>
      <c r="AG1533" s="37"/>
      <c r="AH1533" s="37"/>
      <c r="AI1533" s="9"/>
      <c r="AJ1533" s="8"/>
      <c r="AK1533" s="8"/>
      <c r="AL1533" s="8"/>
      <c r="AM1533" s="8"/>
      <c r="AN1533" s="8"/>
      <c r="AO1533" s="8"/>
      <c r="AP1533" s="8"/>
      <c r="AQ1533" s="8"/>
      <c r="AS1533" s="37"/>
      <c r="AT1533" s="37"/>
      <c r="AU1533" s="9"/>
      <c r="AV1533" s="8"/>
      <c r="AW1533" s="8"/>
      <c r="AX1533" s="8"/>
      <c r="AY1533" s="8"/>
      <c r="AZ1533" s="8"/>
      <c r="BA1533" s="8"/>
      <c r="BB1533" s="8"/>
      <c r="BC1533" s="8"/>
    </row>
    <row r="1534" spans="1:55" x14ac:dyDescent="0.25">
      <c r="A1534" s="46">
        <v>72</v>
      </c>
      <c r="B1534" s="48" t="b">
        <v>1</v>
      </c>
      <c r="U1534" s="37"/>
      <c r="V1534" s="37"/>
      <c r="W1534" s="9"/>
      <c r="X1534" s="8"/>
      <c r="Y1534" s="8"/>
      <c r="Z1534" s="8"/>
      <c r="AA1534" s="8"/>
      <c r="AB1534" s="8"/>
      <c r="AC1534" s="8"/>
      <c r="AD1534" s="8"/>
      <c r="AE1534" s="8"/>
      <c r="AG1534" s="37"/>
      <c r="AH1534" s="37"/>
      <c r="AI1534" s="9"/>
      <c r="AJ1534" s="8"/>
      <c r="AK1534" s="8"/>
      <c r="AL1534" s="8"/>
      <c r="AM1534" s="8"/>
      <c r="AN1534" s="8"/>
      <c r="AO1534" s="8"/>
      <c r="AP1534" s="8"/>
      <c r="AQ1534" s="8"/>
      <c r="AS1534" s="37"/>
      <c r="AT1534" s="37"/>
      <c r="AU1534" s="9"/>
      <c r="AV1534" s="8"/>
      <c r="AW1534" s="8"/>
      <c r="AX1534" s="8"/>
      <c r="AY1534" s="8"/>
      <c r="AZ1534" s="8"/>
      <c r="BA1534" s="8"/>
      <c r="BB1534" s="8"/>
      <c r="BC1534" s="8"/>
    </row>
    <row r="1535" spans="1:55" x14ac:dyDescent="0.25">
      <c r="A1535" s="46">
        <v>76</v>
      </c>
      <c r="B1535" s="48" t="b">
        <v>1</v>
      </c>
      <c r="U1535" s="37"/>
      <c r="V1535" s="37"/>
      <c r="W1535" s="9"/>
      <c r="X1535" s="8"/>
      <c r="Y1535" s="8"/>
      <c r="Z1535" s="8"/>
      <c r="AA1535" s="8"/>
      <c r="AB1535" s="8"/>
      <c r="AC1535" s="8"/>
      <c r="AD1535" s="8"/>
      <c r="AE1535" s="8"/>
      <c r="AG1535" s="37"/>
      <c r="AH1535" s="37"/>
      <c r="AI1535" s="9"/>
      <c r="AJ1535" s="8"/>
      <c r="AK1535" s="8"/>
      <c r="AL1535" s="8"/>
      <c r="AM1535" s="8"/>
      <c r="AN1535" s="8"/>
      <c r="AO1535" s="8"/>
      <c r="AP1535" s="8"/>
      <c r="AQ1535" s="8"/>
      <c r="AS1535" s="37"/>
      <c r="AT1535" s="37"/>
      <c r="AU1535" s="9"/>
      <c r="AV1535" s="8"/>
      <c r="AW1535" s="8"/>
      <c r="AX1535" s="8"/>
      <c r="AY1535" s="8"/>
      <c r="AZ1535" s="8"/>
      <c r="BA1535" s="8"/>
      <c r="BB1535" s="8"/>
      <c r="BC1535" s="8"/>
    </row>
    <row r="1536" spans="1:55" x14ac:dyDescent="0.25">
      <c r="A1536" s="46">
        <v>78</v>
      </c>
      <c r="B1536" s="48" t="b">
        <v>1</v>
      </c>
      <c r="U1536" s="37"/>
      <c r="V1536" s="37"/>
      <c r="W1536" s="9"/>
      <c r="X1536" s="8"/>
      <c r="Y1536" s="8"/>
      <c r="Z1536" s="8"/>
      <c r="AA1536" s="8"/>
      <c r="AB1536" s="8"/>
      <c r="AC1536" s="8"/>
      <c r="AD1536" s="8"/>
      <c r="AE1536" s="8"/>
      <c r="AG1536" s="37"/>
      <c r="AH1536" s="37"/>
      <c r="AI1536" s="9"/>
      <c r="AJ1536" s="8"/>
      <c r="AK1536" s="8"/>
      <c r="AL1536" s="8"/>
      <c r="AM1536" s="8"/>
      <c r="AN1536" s="8"/>
      <c r="AO1536" s="8"/>
      <c r="AP1536" s="8"/>
      <c r="AQ1536" s="8"/>
      <c r="AS1536" s="37"/>
      <c r="AT1536" s="37"/>
      <c r="AU1536" s="9"/>
      <c r="AV1536" s="8"/>
      <c r="AW1536" s="8"/>
      <c r="AX1536" s="8"/>
      <c r="AY1536" s="8"/>
      <c r="AZ1536" s="8"/>
      <c r="BA1536" s="8"/>
      <c r="BB1536" s="8"/>
      <c r="BC1536" s="8"/>
    </row>
    <row r="1537" spans="1:55" x14ac:dyDescent="0.25">
      <c r="A1537" s="46">
        <v>71.599999999999994</v>
      </c>
      <c r="B1537" s="48" t="b">
        <v>1</v>
      </c>
      <c r="U1537" s="37"/>
      <c r="V1537" s="37"/>
      <c r="W1537" s="9"/>
      <c r="X1537" s="8"/>
      <c r="Y1537" s="8"/>
      <c r="Z1537" s="8"/>
      <c r="AA1537" s="8"/>
      <c r="AB1537" s="8"/>
      <c r="AC1537" s="8"/>
      <c r="AD1537" s="8"/>
      <c r="AE1537" s="8"/>
      <c r="AG1537" s="37"/>
      <c r="AH1537" s="37"/>
      <c r="AI1537" s="9"/>
      <c r="AJ1537" s="8"/>
      <c r="AK1537" s="8"/>
      <c r="AL1537" s="8"/>
      <c r="AM1537" s="8"/>
      <c r="AN1537" s="8"/>
      <c r="AO1537" s="8"/>
      <c r="AP1537" s="8"/>
      <c r="AQ1537" s="8"/>
      <c r="AS1537" s="37"/>
      <c r="AT1537" s="37"/>
      <c r="AU1537" s="9"/>
      <c r="AV1537" s="8"/>
      <c r="AW1537" s="8"/>
      <c r="AX1537" s="8"/>
      <c r="AY1537" s="8"/>
      <c r="AZ1537" s="8"/>
      <c r="BA1537" s="8"/>
      <c r="BB1537" s="8"/>
      <c r="BC1537" s="8"/>
    </row>
    <row r="1538" spans="1:55" x14ac:dyDescent="0.25">
      <c r="A1538" s="46">
        <v>71.599999999999994</v>
      </c>
      <c r="B1538" s="48" t="b">
        <v>1</v>
      </c>
      <c r="U1538" s="37"/>
      <c r="V1538" s="37"/>
      <c r="W1538" s="9"/>
      <c r="X1538" s="8"/>
      <c r="Y1538" s="8"/>
      <c r="Z1538" s="8"/>
      <c r="AA1538" s="8"/>
      <c r="AB1538" s="8"/>
      <c r="AC1538" s="8"/>
      <c r="AD1538" s="8"/>
      <c r="AE1538" s="8"/>
      <c r="AG1538" s="37"/>
      <c r="AH1538" s="37"/>
      <c r="AI1538" s="9"/>
      <c r="AJ1538" s="8"/>
      <c r="AK1538" s="8"/>
      <c r="AL1538" s="8"/>
      <c r="AM1538" s="8"/>
      <c r="AN1538" s="8"/>
      <c r="AO1538" s="8"/>
      <c r="AP1538" s="8"/>
      <c r="AQ1538" s="8"/>
      <c r="AS1538" s="37"/>
      <c r="AT1538" s="37"/>
      <c r="AU1538" s="9"/>
      <c r="AV1538" s="8"/>
      <c r="AW1538" s="8"/>
      <c r="AX1538" s="8"/>
      <c r="AY1538" s="8"/>
      <c r="AZ1538" s="8"/>
      <c r="BA1538" s="8"/>
      <c r="BB1538" s="8"/>
      <c r="BC1538" s="8"/>
    </row>
    <row r="1539" spans="1:55" x14ac:dyDescent="0.25">
      <c r="A1539" s="46">
        <v>71.400000000000006</v>
      </c>
      <c r="B1539" s="48" t="b">
        <v>1</v>
      </c>
      <c r="U1539" s="37"/>
      <c r="V1539" s="37"/>
      <c r="W1539" s="9"/>
      <c r="X1539" s="8"/>
      <c r="Y1539" s="8"/>
      <c r="Z1539" s="8"/>
      <c r="AA1539" s="8"/>
      <c r="AB1539" s="8"/>
      <c r="AC1539" s="8"/>
      <c r="AD1539" s="8"/>
      <c r="AE1539" s="8"/>
      <c r="AG1539" s="37"/>
      <c r="AH1539" s="37"/>
      <c r="AI1539" s="9"/>
      <c r="AJ1539" s="8"/>
      <c r="AK1539" s="8"/>
      <c r="AL1539" s="8"/>
      <c r="AM1539" s="8"/>
      <c r="AN1539" s="8"/>
      <c r="AO1539" s="8"/>
      <c r="AP1539" s="8"/>
      <c r="AQ1539" s="8"/>
      <c r="AS1539" s="37"/>
      <c r="AT1539" s="37"/>
      <c r="AU1539" s="9"/>
      <c r="AV1539" s="8"/>
      <c r="AW1539" s="8"/>
      <c r="AX1539" s="8"/>
      <c r="AY1539" s="8"/>
      <c r="AZ1539" s="8"/>
      <c r="BA1539" s="8"/>
      <c r="BB1539" s="8"/>
      <c r="BC1539" s="8"/>
    </row>
    <row r="1540" spans="1:55" x14ac:dyDescent="0.25">
      <c r="A1540" s="46">
        <v>71.2</v>
      </c>
      <c r="B1540" s="48" t="b">
        <v>1</v>
      </c>
      <c r="U1540" s="37"/>
      <c r="V1540" s="37"/>
      <c r="W1540" s="9"/>
      <c r="X1540" s="8"/>
      <c r="Y1540" s="8"/>
      <c r="Z1540" s="8"/>
      <c r="AA1540" s="8"/>
      <c r="AB1540" s="8"/>
      <c r="AC1540" s="8"/>
      <c r="AD1540" s="8"/>
      <c r="AE1540" s="8"/>
      <c r="AG1540" s="37"/>
      <c r="AH1540" s="37"/>
      <c r="AI1540" s="9"/>
      <c r="AJ1540" s="8"/>
      <c r="AK1540" s="8"/>
      <c r="AL1540" s="8"/>
      <c r="AM1540" s="8"/>
      <c r="AN1540" s="8"/>
      <c r="AO1540" s="8"/>
      <c r="AP1540" s="8"/>
      <c r="AQ1540" s="8"/>
      <c r="AS1540" s="37"/>
      <c r="AT1540" s="37"/>
      <c r="AU1540" s="9"/>
      <c r="AV1540" s="8"/>
      <c r="AW1540" s="8"/>
      <c r="AX1540" s="8"/>
      <c r="AY1540" s="8"/>
      <c r="AZ1540" s="8"/>
      <c r="BA1540" s="8"/>
      <c r="BB1540" s="8"/>
      <c r="BC1540" s="8"/>
    </row>
    <row r="1541" spans="1:55" x14ac:dyDescent="0.25">
      <c r="A1541" s="46">
        <v>71.599999999999994</v>
      </c>
      <c r="B1541" s="48" t="b">
        <v>1</v>
      </c>
      <c r="U1541" s="37"/>
      <c r="V1541" s="37"/>
      <c r="W1541" s="9"/>
      <c r="X1541" s="8"/>
      <c r="Y1541" s="8"/>
      <c r="Z1541" s="8"/>
      <c r="AA1541" s="8"/>
      <c r="AB1541" s="8"/>
      <c r="AC1541" s="8"/>
      <c r="AD1541" s="8"/>
      <c r="AE1541" s="8"/>
      <c r="AG1541" s="37"/>
      <c r="AH1541" s="37"/>
      <c r="AI1541" s="9"/>
      <c r="AJ1541" s="8"/>
      <c r="AK1541" s="8"/>
      <c r="AL1541" s="8"/>
      <c r="AM1541" s="8"/>
      <c r="AN1541" s="8"/>
      <c r="AO1541" s="8"/>
      <c r="AP1541" s="8"/>
      <c r="AQ1541" s="8"/>
      <c r="AS1541" s="37"/>
      <c r="AT1541" s="37"/>
      <c r="AU1541" s="9"/>
      <c r="AV1541" s="8"/>
      <c r="AW1541" s="8"/>
      <c r="AX1541" s="8"/>
      <c r="AY1541" s="8"/>
      <c r="AZ1541" s="8"/>
      <c r="BA1541" s="8"/>
      <c r="BB1541" s="8"/>
      <c r="BC1541" s="8"/>
    </row>
    <row r="1542" spans="1:55" x14ac:dyDescent="0.25">
      <c r="A1542" s="46">
        <v>82</v>
      </c>
      <c r="B1542" s="48" t="b">
        <v>1</v>
      </c>
      <c r="U1542" s="37"/>
      <c r="V1542" s="37"/>
      <c r="W1542" s="9"/>
      <c r="X1542" s="8"/>
      <c r="Y1542" s="8"/>
      <c r="Z1542" s="8"/>
      <c r="AA1542" s="8"/>
      <c r="AB1542" s="8"/>
      <c r="AC1542" s="8"/>
      <c r="AD1542" s="8"/>
      <c r="AE1542" s="8"/>
      <c r="AG1542" s="37"/>
      <c r="AH1542" s="37"/>
      <c r="AI1542" s="9"/>
      <c r="AJ1542" s="8"/>
      <c r="AK1542" s="8"/>
      <c r="AL1542" s="8"/>
      <c r="AM1542" s="8"/>
      <c r="AN1542" s="8"/>
      <c r="AO1542" s="8"/>
      <c r="AP1542" s="8"/>
      <c r="AQ1542" s="8"/>
      <c r="AS1542" s="37"/>
      <c r="AT1542" s="37"/>
      <c r="AU1542" s="9"/>
      <c r="AV1542" s="8"/>
      <c r="AW1542" s="8"/>
      <c r="AX1542" s="8"/>
      <c r="AY1542" s="8"/>
      <c r="AZ1542" s="8"/>
      <c r="BA1542" s="8"/>
      <c r="BB1542" s="8"/>
      <c r="BC1542" s="8"/>
    </row>
    <row r="1543" spans="1:55" x14ac:dyDescent="0.25">
      <c r="A1543" s="46">
        <v>81.7</v>
      </c>
      <c r="B1543" s="48" t="b">
        <v>1</v>
      </c>
      <c r="U1543" s="37"/>
      <c r="V1543" s="37"/>
      <c r="W1543" s="9"/>
      <c r="X1543" s="8"/>
      <c r="Y1543" s="8"/>
      <c r="Z1543" s="8"/>
      <c r="AA1543" s="8"/>
      <c r="AB1543" s="8"/>
      <c r="AC1543" s="8"/>
      <c r="AD1543" s="8"/>
      <c r="AE1543" s="8"/>
      <c r="AG1543" s="37"/>
      <c r="AH1543" s="37"/>
      <c r="AI1543" s="9"/>
      <c r="AJ1543" s="8"/>
      <c r="AK1543" s="8"/>
      <c r="AL1543" s="8"/>
      <c r="AM1543" s="8"/>
      <c r="AN1543" s="8"/>
      <c r="AO1543" s="8"/>
      <c r="AP1543" s="8"/>
      <c r="AQ1543" s="8"/>
      <c r="AS1543" s="37"/>
      <c r="AT1543" s="37"/>
      <c r="AU1543" s="9"/>
      <c r="AV1543" s="8"/>
      <c r="AW1543" s="8"/>
      <c r="AX1543" s="8"/>
      <c r="AY1543" s="8"/>
      <c r="AZ1543" s="8"/>
      <c r="BA1543" s="8"/>
      <c r="BB1543" s="8"/>
      <c r="BC1543" s="8"/>
    </row>
    <row r="1544" spans="1:55" x14ac:dyDescent="0.25">
      <c r="A1544" s="46">
        <v>81.400000000000006</v>
      </c>
      <c r="B1544" s="48" t="b">
        <v>1</v>
      </c>
      <c r="U1544" s="37"/>
      <c r="V1544" s="37"/>
      <c r="W1544" s="9"/>
      <c r="X1544" s="8"/>
      <c r="Y1544" s="8"/>
      <c r="Z1544" s="8"/>
      <c r="AA1544" s="8"/>
      <c r="AB1544" s="8"/>
      <c r="AC1544" s="8"/>
      <c r="AD1544" s="8"/>
      <c r="AE1544" s="8"/>
      <c r="AG1544" s="37"/>
      <c r="AH1544" s="37"/>
      <c r="AI1544" s="9"/>
      <c r="AJ1544" s="8"/>
      <c r="AK1544" s="8"/>
      <c r="AL1544" s="8"/>
      <c r="AM1544" s="8"/>
      <c r="AN1544" s="8"/>
      <c r="AO1544" s="8"/>
      <c r="AP1544" s="8"/>
      <c r="AQ1544" s="8"/>
      <c r="AS1544" s="37"/>
      <c r="AT1544" s="37"/>
      <c r="AU1544" s="9"/>
      <c r="AV1544" s="8"/>
      <c r="AW1544" s="8"/>
      <c r="AX1544" s="8"/>
      <c r="AY1544" s="8"/>
      <c r="AZ1544" s="8"/>
      <c r="BA1544" s="8"/>
      <c r="BB1544" s="8"/>
      <c r="BC1544" s="8"/>
    </row>
    <row r="1545" spans="1:55" x14ac:dyDescent="0.25">
      <c r="A1545" s="46">
        <v>81.099999999999994</v>
      </c>
      <c r="B1545" s="48" t="b">
        <v>1</v>
      </c>
      <c r="U1545" s="37"/>
      <c r="V1545" s="37"/>
      <c r="W1545" s="9"/>
      <c r="X1545" s="8"/>
      <c r="Y1545" s="8"/>
      <c r="Z1545" s="8"/>
      <c r="AA1545" s="8"/>
      <c r="AB1545" s="8"/>
      <c r="AC1545" s="8"/>
      <c r="AD1545" s="8"/>
      <c r="AE1545" s="8"/>
      <c r="AG1545" s="37"/>
      <c r="AH1545" s="37"/>
      <c r="AI1545" s="9"/>
      <c r="AJ1545" s="8"/>
      <c r="AK1545" s="8"/>
      <c r="AL1545" s="8"/>
      <c r="AM1545" s="8"/>
      <c r="AN1545" s="8"/>
      <c r="AO1545" s="8"/>
      <c r="AP1545" s="8"/>
      <c r="AQ1545" s="8"/>
      <c r="AS1545" s="37"/>
      <c r="AT1545" s="37"/>
      <c r="AU1545" s="9"/>
      <c r="AV1545" s="8"/>
      <c r="AW1545" s="8"/>
      <c r="AX1545" s="8"/>
      <c r="AY1545" s="8"/>
      <c r="AZ1545" s="8"/>
      <c r="BA1545" s="8"/>
      <c r="BB1545" s="8"/>
      <c r="BC1545" s="8"/>
    </row>
    <row r="1546" spans="1:55" x14ac:dyDescent="0.25">
      <c r="A1546" s="46">
        <v>88</v>
      </c>
      <c r="B1546" s="48" t="b">
        <v>1</v>
      </c>
      <c r="U1546" s="37"/>
      <c r="V1546" s="37"/>
      <c r="W1546" s="9"/>
      <c r="X1546" s="8"/>
      <c r="Y1546" s="8"/>
      <c r="Z1546" s="8"/>
      <c r="AA1546" s="8"/>
      <c r="AB1546" s="8"/>
      <c r="AC1546" s="8"/>
      <c r="AD1546" s="8"/>
      <c r="AE1546" s="8"/>
      <c r="AG1546" s="37"/>
      <c r="AH1546" s="37"/>
      <c r="AI1546" s="9"/>
      <c r="AJ1546" s="8"/>
      <c r="AK1546" s="8"/>
      <c r="AL1546" s="8"/>
      <c r="AM1546" s="8"/>
      <c r="AN1546" s="8"/>
      <c r="AO1546" s="8"/>
      <c r="AP1546" s="8"/>
      <c r="AQ1546" s="8"/>
      <c r="AS1546" s="37"/>
      <c r="AT1546" s="37"/>
      <c r="AU1546" s="9"/>
      <c r="AV1546" s="8"/>
      <c r="AW1546" s="8"/>
      <c r="AX1546" s="8"/>
      <c r="AY1546" s="8"/>
      <c r="AZ1546" s="8"/>
      <c r="BA1546" s="8"/>
      <c r="BB1546" s="8"/>
      <c r="BC1546" s="8"/>
    </row>
    <row r="1547" spans="1:55" x14ac:dyDescent="0.25">
      <c r="A1547" s="46">
        <v>86</v>
      </c>
      <c r="B1547" s="48" t="b">
        <v>1</v>
      </c>
      <c r="U1547" s="37"/>
      <c r="V1547" s="37"/>
      <c r="W1547" s="9"/>
      <c r="X1547" s="8"/>
      <c r="Y1547" s="8"/>
      <c r="Z1547" s="8"/>
      <c r="AA1547" s="8"/>
      <c r="AB1547" s="8"/>
      <c r="AC1547" s="8"/>
      <c r="AD1547" s="8"/>
      <c r="AE1547" s="8"/>
      <c r="AG1547" s="37"/>
      <c r="AH1547" s="37"/>
      <c r="AI1547" s="9"/>
      <c r="AJ1547" s="8"/>
      <c r="AK1547" s="8"/>
      <c r="AL1547" s="8"/>
      <c r="AM1547" s="8"/>
      <c r="AN1547" s="8"/>
      <c r="AO1547" s="8"/>
      <c r="AP1547" s="8"/>
      <c r="AQ1547" s="8"/>
      <c r="AS1547" s="37"/>
      <c r="AT1547" s="37"/>
      <c r="AU1547" s="9"/>
      <c r="AV1547" s="8"/>
      <c r="AW1547" s="8"/>
      <c r="AX1547" s="8"/>
      <c r="AY1547" s="8"/>
      <c r="AZ1547" s="8"/>
      <c r="BA1547" s="8"/>
      <c r="BB1547" s="8"/>
      <c r="BC1547" s="8"/>
    </row>
    <row r="1548" spans="1:55" x14ac:dyDescent="0.25">
      <c r="A1548" s="46">
        <v>83</v>
      </c>
      <c r="B1548" s="48" t="b">
        <v>1</v>
      </c>
      <c r="U1548" s="37"/>
      <c r="V1548" s="37"/>
      <c r="W1548" s="9"/>
      <c r="X1548" s="8"/>
      <c r="Y1548" s="8"/>
      <c r="Z1548" s="8"/>
      <c r="AA1548" s="8"/>
      <c r="AB1548" s="8"/>
      <c r="AC1548" s="8"/>
      <c r="AD1548" s="8"/>
      <c r="AE1548" s="8"/>
      <c r="AG1548" s="37"/>
      <c r="AH1548" s="37"/>
      <c r="AI1548" s="9"/>
      <c r="AJ1548" s="8"/>
      <c r="AK1548" s="8"/>
      <c r="AL1548" s="8"/>
      <c r="AM1548" s="8"/>
      <c r="AN1548" s="8"/>
      <c r="AO1548" s="8"/>
      <c r="AP1548" s="8"/>
      <c r="AQ1548" s="8"/>
      <c r="AS1548" s="37"/>
      <c r="AT1548" s="37"/>
      <c r="AU1548" s="9"/>
      <c r="AV1548" s="8"/>
      <c r="AW1548" s="8"/>
      <c r="AX1548" s="8"/>
      <c r="AY1548" s="8"/>
      <c r="AZ1548" s="8"/>
      <c r="BA1548" s="8"/>
      <c r="BB1548" s="8"/>
      <c r="BC1548" s="8"/>
    </row>
    <row r="1549" spans="1:55" x14ac:dyDescent="0.25">
      <c r="A1549" s="46">
        <v>80</v>
      </c>
      <c r="B1549" s="48" t="b">
        <v>1</v>
      </c>
      <c r="U1549" s="37"/>
      <c r="V1549" s="37"/>
      <c r="W1549" s="9"/>
      <c r="X1549" s="8"/>
      <c r="Y1549" s="8"/>
      <c r="Z1549" s="8"/>
      <c r="AA1549" s="8"/>
      <c r="AB1549" s="8"/>
      <c r="AC1549" s="8"/>
      <c r="AD1549" s="8"/>
      <c r="AE1549" s="8"/>
      <c r="AG1549" s="37"/>
      <c r="AH1549" s="37"/>
      <c r="AI1549" s="9"/>
      <c r="AJ1549" s="8"/>
      <c r="AK1549" s="8"/>
      <c r="AL1549" s="8"/>
      <c r="AM1549" s="8"/>
      <c r="AN1549" s="8"/>
      <c r="AO1549" s="8"/>
      <c r="AP1549" s="8"/>
      <c r="AQ1549" s="8"/>
      <c r="AS1549" s="37"/>
      <c r="AT1549" s="37"/>
      <c r="AU1549" s="9"/>
      <c r="AV1549" s="8"/>
      <c r="AW1549" s="8"/>
      <c r="AX1549" s="8"/>
      <c r="AY1549" s="8"/>
      <c r="AZ1549" s="8"/>
      <c r="BA1549" s="8"/>
      <c r="BB1549" s="8"/>
      <c r="BC1549" s="8"/>
    </row>
    <row r="1550" spans="1:55" x14ac:dyDescent="0.25">
      <c r="A1550" s="46">
        <v>79.7</v>
      </c>
      <c r="B1550" s="48" t="b">
        <v>1</v>
      </c>
      <c r="U1550" s="37"/>
      <c r="V1550" s="37"/>
      <c r="W1550" s="9"/>
      <c r="X1550" s="8"/>
      <c r="Y1550" s="8"/>
      <c r="Z1550" s="8"/>
      <c r="AA1550" s="8"/>
      <c r="AB1550" s="8"/>
      <c r="AC1550" s="8"/>
      <c r="AD1550" s="8"/>
      <c r="AE1550" s="8"/>
      <c r="AG1550" s="37"/>
      <c r="AH1550" s="37"/>
      <c r="AI1550" s="9"/>
      <c r="AJ1550" s="8"/>
      <c r="AK1550" s="8"/>
      <c r="AL1550" s="8"/>
      <c r="AM1550" s="8"/>
      <c r="AN1550" s="8"/>
      <c r="AO1550" s="8"/>
      <c r="AP1550" s="8"/>
      <c r="AQ1550" s="8"/>
      <c r="AS1550" s="37"/>
      <c r="AT1550" s="37"/>
      <c r="AU1550" s="9"/>
      <c r="AV1550" s="8"/>
      <c r="AW1550" s="8"/>
      <c r="AX1550" s="8"/>
      <c r="AY1550" s="8"/>
      <c r="AZ1550" s="8"/>
      <c r="BA1550" s="8"/>
      <c r="BB1550" s="8"/>
      <c r="BC1550" s="8"/>
    </row>
    <row r="1551" spans="1:55" x14ac:dyDescent="0.25">
      <c r="A1551" s="46">
        <v>79.400000000000006</v>
      </c>
      <c r="B1551" s="48" t="b">
        <v>1</v>
      </c>
      <c r="U1551" s="37"/>
      <c r="V1551" s="37"/>
      <c r="W1551" s="9"/>
      <c r="X1551" s="8"/>
      <c r="Y1551" s="8"/>
      <c r="Z1551" s="8"/>
      <c r="AA1551" s="8"/>
      <c r="AB1551" s="8"/>
      <c r="AC1551" s="8"/>
      <c r="AD1551" s="8"/>
      <c r="AE1551" s="8"/>
      <c r="AG1551" s="37"/>
      <c r="AH1551" s="37"/>
      <c r="AI1551" s="9"/>
      <c r="AJ1551" s="8"/>
      <c r="AK1551" s="8"/>
      <c r="AL1551" s="8"/>
      <c r="AM1551" s="8"/>
      <c r="AN1551" s="8"/>
      <c r="AO1551" s="8"/>
      <c r="AP1551" s="8"/>
      <c r="AQ1551" s="8"/>
      <c r="AS1551" s="37"/>
      <c r="AT1551" s="37"/>
      <c r="AU1551" s="9"/>
      <c r="AV1551" s="8"/>
      <c r="AW1551" s="8"/>
      <c r="AX1551" s="8"/>
      <c r="AY1551" s="8"/>
      <c r="AZ1551" s="8"/>
      <c r="BA1551" s="8"/>
      <c r="BB1551" s="8"/>
      <c r="BC1551" s="8"/>
    </row>
    <row r="1552" spans="1:55" x14ac:dyDescent="0.25">
      <c r="A1552" s="46">
        <v>78.8</v>
      </c>
      <c r="B1552" s="48" t="b">
        <v>1</v>
      </c>
      <c r="U1552" s="37"/>
      <c r="V1552" s="37"/>
      <c r="W1552" s="9"/>
      <c r="X1552" s="8"/>
      <c r="Y1552" s="8"/>
      <c r="Z1552" s="8"/>
      <c r="AA1552" s="8"/>
      <c r="AB1552" s="8"/>
      <c r="AC1552" s="8"/>
      <c r="AD1552" s="8"/>
      <c r="AE1552" s="8"/>
      <c r="AG1552" s="37"/>
      <c r="AH1552" s="37"/>
      <c r="AI1552" s="9"/>
      <c r="AJ1552" s="8"/>
      <c r="AK1552" s="8"/>
      <c r="AL1552" s="8"/>
      <c r="AM1552" s="8"/>
      <c r="AN1552" s="8"/>
      <c r="AO1552" s="8"/>
      <c r="AP1552" s="8"/>
      <c r="AQ1552" s="8"/>
      <c r="AS1552" s="37"/>
      <c r="AT1552" s="37"/>
      <c r="AU1552" s="9"/>
      <c r="AV1552" s="8"/>
      <c r="AW1552" s="8"/>
      <c r="AX1552" s="8"/>
      <c r="AY1552" s="8"/>
      <c r="AZ1552" s="8"/>
      <c r="BA1552" s="8"/>
      <c r="BB1552" s="8"/>
      <c r="BC1552" s="8"/>
    </row>
    <row r="1553" spans="1:55" x14ac:dyDescent="0.25">
      <c r="A1553" s="46">
        <v>78.7</v>
      </c>
      <c r="B1553" s="48" t="b">
        <v>1</v>
      </c>
      <c r="U1553" s="37"/>
      <c r="V1553" s="37"/>
      <c r="W1553" s="9"/>
      <c r="X1553" s="8"/>
      <c r="Y1553" s="8"/>
      <c r="Z1553" s="8"/>
      <c r="AA1553" s="8"/>
      <c r="AB1553" s="8"/>
      <c r="AC1553" s="8"/>
      <c r="AD1553" s="8"/>
      <c r="AE1553" s="8"/>
      <c r="AG1553" s="37"/>
      <c r="AH1553" s="37"/>
      <c r="AI1553" s="9"/>
      <c r="AJ1553" s="8"/>
      <c r="AK1553" s="8"/>
      <c r="AL1553" s="8"/>
      <c r="AM1553" s="8"/>
      <c r="AN1553" s="8"/>
      <c r="AO1553" s="8"/>
      <c r="AP1553" s="8"/>
      <c r="AQ1553" s="8"/>
      <c r="AS1553" s="37"/>
      <c r="AT1553" s="37"/>
      <c r="AU1553" s="9"/>
      <c r="AV1553" s="8"/>
      <c r="AW1553" s="8"/>
      <c r="AX1553" s="8"/>
      <c r="AY1553" s="8"/>
      <c r="AZ1553" s="8"/>
      <c r="BA1553" s="8"/>
      <c r="BB1553" s="8"/>
      <c r="BC1553" s="8"/>
    </row>
    <row r="1554" spans="1:55" x14ac:dyDescent="0.25">
      <c r="A1554" s="46">
        <v>78.599999999999994</v>
      </c>
      <c r="B1554" s="48" t="b">
        <v>1</v>
      </c>
      <c r="U1554" s="37"/>
      <c r="V1554" s="37"/>
      <c r="W1554" s="9"/>
      <c r="X1554" s="8"/>
      <c r="Y1554" s="8"/>
      <c r="Z1554" s="8"/>
      <c r="AA1554" s="8"/>
      <c r="AB1554" s="8"/>
      <c r="AC1554" s="8"/>
      <c r="AD1554" s="8"/>
      <c r="AE1554" s="8"/>
      <c r="AG1554" s="37"/>
      <c r="AH1554" s="37"/>
      <c r="AI1554" s="9"/>
      <c r="AJ1554" s="8"/>
      <c r="AK1554" s="8"/>
      <c r="AL1554" s="8"/>
      <c r="AM1554" s="8"/>
      <c r="AN1554" s="8"/>
      <c r="AO1554" s="8"/>
      <c r="AP1554" s="8"/>
      <c r="AQ1554" s="8"/>
      <c r="AS1554" s="37"/>
      <c r="AT1554" s="37"/>
      <c r="AU1554" s="9"/>
      <c r="AV1554" s="8"/>
      <c r="AW1554" s="8"/>
      <c r="AX1554" s="8"/>
      <c r="AY1554" s="8"/>
      <c r="AZ1554" s="8"/>
      <c r="BA1554" s="8"/>
      <c r="BB1554" s="8"/>
      <c r="BC1554" s="8"/>
    </row>
    <row r="1555" spans="1:55" x14ac:dyDescent="0.25">
      <c r="A1555" s="46">
        <v>78.3</v>
      </c>
      <c r="B1555" s="48" t="b">
        <v>1</v>
      </c>
      <c r="U1555" s="37"/>
      <c r="V1555" s="37"/>
      <c r="W1555" s="9"/>
      <c r="X1555" s="8"/>
      <c r="Y1555" s="8"/>
      <c r="Z1555" s="8"/>
      <c r="AA1555" s="8"/>
      <c r="AB1555" s="8"/>
      <c r="AC1555" s="8"/>
      <c r="AD1555" s="8"/>
      <c r="AE1555" s="8"/>
      <c r="AG1555" s="37"/>
      <c r="AH1555" s="37"/>
      <c r="AI1555" s="9"/>
      <c r="AJ1555" s="8"/>
      <c r="AK1555" s="8"/>
      <c r="AL1555" s="8"/>
      <c r="AM1555" s="8"/>
      <c r="AN1555" s="8"/>
      <c r="AO1555" s="8"/>
      <c r="AP1555" s="8"/>
      <c r="AQ1555" s="8"/>
      <c r="AS1555" s="37"/>
      <c r="AT1555" s="37"/>
      <c r="AU1555" s="9"/>
      <c r="AV1555" s="8"/>
      <c r="AW1555" s="8"/>
      <c r="AX1555" s="8"/>
      <c r="AY1555" s="8"/>
      <c r="AZ1555" s="8"/>
      <c r="BA1555" s="8"/>
      <c r="BB1555" s="8"/>
      <c r="BC1555" s="8"/>
    </row>
    <row r="1556" spans="1:55" x14ac:dyDescent="0.25">
      <c r="A1556" s="46">
        <v>78</v>
      </c>
      <c r="B1556" s="48" t="b">
        <v>1</v>
      </c>
      <c r="U1556" s="37"/>
      <c r="V1556" s="37"/>
      <c r="W1556" s="9"/>
      <c r="X1556" s="8"/>
      <c r="Y1556" s="8"/>
      <c r="Z1556" s="8"/>
      <c r="AA1556" s="8"/>
      <c r="AB1556" s="8"/>
      <c r="AC1556" s="8"/>
      <c r="AD1556" s="8"/>
      <c r="AE1556" s="8"/>
      <c r="AG1556" s="37"/>
      <c r="AH1556" s="37"/>
      <c r="AI1556" s="9"/>
      <c r="AJ1556" s="8"/>
      <c r="AK1556" s="8"/>
      <c r="AL1556" s="8"/>
      <c r="AM1556" s="8"/>
      <c r="AN1556" s="8"/>
      <c r="AO1556" s="8"/>
      <c r="AP1556" s="8"/>
      <c r="AQ1556" s="8"/>
      <c r="AS1556" s="37"/>
      <c r="AT1556" s="37"/>
      <c r="AU1556" s="9"/>
      <c r="AV1556" s="8"/>
      <c r="AW1556" s="8"/>
      <c r="AX1556" s="8"/>
      <c r="AY1556" s="8"/>
      <c r="AZ1556" s="8"/>
      <c r="BA1556" s="8"/>
      <c r="BB1556" s="8"/>
      <c r="BC1556" s="8"/>
    </row>
    <row r="1557" spans="1:55" x14ac:dyDescent="0.25">
      <c r="A1557" s="46">
        <v>77.8</v>
      </c>
      <c r="B1557" s="48" t="b">
        <v>1</v>
      </c>
      <c r="U1557" s="37"/>
      <c r="V1557" s="37"/>
      <c r="W1557" s="9"/>
      <c r="X1557" s="8"/>
      <c r="Y1557" s="8"/>
      <c r="Z1557" s="8"/>
      <c r="AA1557" s="8"/>
      <c r="AB1557" s="8"/>
      <c r="AC1557" s="8"/>
      <c r="AD1557" s="8"/>
      <c r="AE1557" s="8"/>
      <c r="AG1557" s="37"/>
      <c r="AH1557" s="37"/>
      <c r="AI1557" s="9"/>
      <c r="AJ1557" s="8"/>
      <c r="AK1557" s="8"/>
      <c r="AL1557" s="8"/>
      <c r="AM1557" s="8"/>
      <c r="AN1557" s="8"/>
      <c r="AO1557" s="8"/>
      <c r="AP1557" s="8"/>
      <c r="AQ1557" s="8"/>
      <c r="AS1557" s="37"/>
      <c r="AT1557" s="37"/>
      <c r="AU1557" s="9"/>
      <c r="AV1557" s="8"/>
      <c r="AW1557" s="8"/>
      <c r="AX1557" s="8"/>
      <c r="AY1557" s="8"/>
      <c r="AZ1557" s="8"/>
      <c r="BA1557" s="8"/>
      <c r="BB1557" s="8"/>
      <c r="BC1557" s="8"/>
    </row>
    <row r="1558" spans="1:55" x14ac:dyDescent="0.25">
      <c r="A1558" s="46">
        <v>65.5</v>
      </c>
      <c r="B1558" s="48" t="b">
        <v>1</v>
      </c>
      <c r="U1558" s="37"/>
      <c r="V1558" s="37"/>
      <c r="W1558" s="9"/>
      <c r="X1558" s="8"/>
      <c r="Y1558" s="8"/>
      <c r="Z1558" s="8"/>
      <c r="AA1558" s="8"/>
      <c r="AB1558" s="8"/>
      <c r="AC1558" s="8"/>
      <c r="AD1558" s="8"/>
      <c r="AE1558" s="8"/>
      <c r="AG1558" s="37"/>
      <c r="AH1558" s="37"/>
      <c r="AI1558" s="9"/>
      <c r="AJ1558" s="8"/>
      <c r="AK1558" s="8"/>
      <c r="AL1558" s="8"/>
      <c r="AM1558" s="8"/>
      <c r="AN1558" s="8"/>
      <c r="AO1558" s="8"/>
      <c r="AP1558" s="8"/>
      <c r="AQ1558" s="8"/>
      <c r="AS1558" s="37"/>
      <c r="AT1558" s="37"/>
      <c r="AU1558" s="9"/>
      <c r="AV1558" s="8"/>
      <c r="AW1558" s="8"/>
      <c r="AX1558" s="8"/>
      <c r="AY1558" s="8"/>
      <c r="AZ1558" s="8"/>
      <c r="BA1558" s="8"/>
      <c r="BB1558" s="8"/>
      <c r="BC1558" s="8"/>
    </row>
    <row r="1559" spans="1:55" x14ac:dyDescent="0.25">
      <c r="A1559" s="46">
        <v>65.099999999999994</v>
      </c>
      <c r="B1559" s="48" t="b">
        <v>1</v>
      </c>
      <c r="U1559" s="37"/>
      <c r="V1559" s="37"/>
      <c r="W1559" s="9"/>
      <c r="X1559" s="8"/>
      <c r="Y1559" s="8"/>
      <c r="Z1559" s="8"/>
      <c r="AA1559" s="8"/>
      <c r="AB1559" s="8"/>
      <c r="AC1559" s="8"/>
      <c r="AD1559" s="8"/>
      <c r="AE1559" s="8"/>
      <c r="AG1559" s="37"/>
      <c r="AH1559" s="37"/>
      <c r="AI1559" s="9"/>
      <c r="AJ1559" s="8"/>
      <c r="AK1559" s="8"/>
      <c r="AL1559" s="8"/>
      <c r="AM1559" s="8"/>
      <c r="AN1559" s="8"/>
      <c r="AO1559" s="8"/>
      <c r="AP1559" s="8"/>
      <c r="AQ1559" s="8"/>
      <c r="AS1559" s="37"/>
      <c r="AT1559" s="37"/>
      <c r="AU1559" s="9"/>
      <c r="AV1559" s="8"/>
      <c r="AW1559" s="8"/>
      <c r="AX1559" s="8"/>
      <c r="AY1559" s="8"/>
      <c r="AZ1559" s="8"/>
      <c r="BA1559" s="8"/>
      <c r="BB1559" s="8"/>
      <c r="BC1559" s="8"/>
    </row>
    <row r="1560" spans="1:55" x14ac:dyDescent="0.25">
      <c r="A1560" s="46">
        <v>64.7</v>
      </c>
      <c r="B1560" s="48" t="b">
        <v>1</v>
      </c>
      <c r="U1560" s="37"/>
      <c r="V1560" s="37"/>
      <c r="W1560" s="9"/>
      <c r="X1560" s="8"/>
      <c r="Y1560" s="8"/>
      <c r="Z1560" s="8"/>
      <c r="AA1560" s="8"/>
      <c r="AB1560" s="8"/>
      <c r="AC1560" s="8"/>
      <c r="AD1560" s="8"/>
      <c r="AE1560" s="8"/>
      <c r="AG1560" s="37"/>
      <c r="AH1560" s="37"/>
      <c r="AI1560" s="9"/>
      <c r="AJ1560" s="8"/>
      <c r="AK1560" s="8"/>
      <c r="AL1560" s="8"/>
      <c r="AM1560" s="8"/>
      <c r="AN1560" s="8"/>
      <c r="AO1560" s="8"/>
      <c r="AP1560" s="8"/>
      <c r="AQ1560" s="8"/>
      <c r="AS1560" s="37"/>
      <c r="AT1560" s="37"/>
      <c r="AU1560" s="9"/>
      <c r="AV1560" s="8"/>
      <c r="AW1560" s="8"/>
      <c r="AX1560" s="8"/>
      <c r="AY1560" s="8"/>
      <c r="AZ1560" s="8"/>
      <c r="BA1560" s="8"/>
      <c r="BB1560" s="8"/>
      <c r="BC1560" s="8"/>
    </row>
    <row r="1561" spans="1:55" x14ac:dyDescent="0.25">
      <c r="A1561" s="46">
        <v>64.3</v>
      </c>
      <c r="B1561" s="48" t="b">
        <v>1</v>
      </c>
      <c r="U1561" s="37"/>
      <c r="V1561" s="37"/>
      <c r="W1561" s="9"/>
      <c r="X1561" s="8"/>
      <c r="Y1561" s="8"/>
      <c r="Z1561" s="8"/>
      <c r="AA1561" s="8"/>
      <c r="AB1561" s="8"/>
      <c r="AC1561" s="8"/>
      <c r="AD1561" s="8"/>
      <c r="AE1561" s="8"/>
      <c r="AG1561" s="37"/>
      <c r="AH1561" s="37"/>
      <c r="AI1561" s="9"/>
      <c r="AJ1561" s="8"/>
      <c r="AK1561" s="8"/>
      <c r="AL1561" s="8"/>
      <c r="AM1561" s="8"/>
      <c r="AN1561" s="8"/>
      <c r="AO1561" s="8"/>
      <c r="AP1561" s="8"/>
      <c r="AQ1561" s="8"/>
      <c r="AS1561" s="37"/>
      <c r="AT1561" s="37"/>
      <c r="AU1561" s="9"/>
      <c r="AV1561" s="8"/>
      <c r="AW1561" s="8"/>
      <c r="AX1561" s="8"/>
      <c r="AY1561" s="8"/>
      <c r="AZ1561" s="8"/>
      <c r="BA1561" s="8"/>
      <c r="BB1561" s="8"/>
      <c r="BC1561" s="8"/>
    </row>
    <row r="1562" spans="1:55" x14ac:dyDescent="0.25">
      <c r="A1562" s="46">
        <v>63.8</v>
      </c>
      <c r="B1562" s="48" t="b">
        <v>1</v>
      </c>
      <c r="U1562" s="37"/>
      <c r="V1562" s="37"/>
      <c r="W1562" s="9"/>
      <c r="X1562" s="8"/>
      <c r="Y1562" s="8"/>
      <c r="Z1562" s="8"/>
      <c r="AA1562" s="8"/>
      <c r="AB1562" s="8"/>
      <c r="AC1562" s="8"/>
      <c r="AD1562" s="8"/>
      <c r="AE1562" s="8"/>
      <c r="AG1562" s="37"/>
      <c r="AH1562" s="37"/>
      <c r="AI1562" s="9"/>
      <c r="AJ1562" s="8"/>
      <c r="AK1562" s="8"/>
      <c r="AL1562" s="8"/>
      <c r="AM1562" s="8"/>
      <c r="AN1562" s="8"/>
      <c r="AO1562" s="8"/>
      <c r="AP1562" s="8"/>
      <c r="AQ1562" s="8"/>
      <c r="AS1562" s="37"/>
      <c r="AT1562" s="37"/>
      <c r="AU1562" s="9"/>
      <c r="AV1562" s="8"/>
      <c r="AW1562" s="8"/>
      <c r="AX1562" s="8"/>
      <c r="AY1562" s="8"/>
      <c r="AZ1562" s="8"/>
      <c r="BA1562" s="8"/>
      <c r="BB1562" s="8"/>
      <c r="BC1562" s="8"/>
    </row>
    <row r="1563" spans="1:55" x14ac:dyDescent="0.25">
      <c r="A1563" s="46">
        <v>63.3</v>
      </c>
      <c r="B1563" s="48" t="b">
        <v>1</v>
      </c>
      <c r="U1563" s="37"/>
      <c r="V1563" s="37"/>
      <c r="W1563" s="9"/>
      <c r="X1563" s="8"/>
      <c r="Y1563" s="8"/>
      <c r="Z1563" s="8"/>
      <c r="AA1563" s="8"/>
      <c r="AB1563" s="8"/>
      <c r="AC1563" s="8"/>
      <c r="AD1563" s="8"/>
      <c r="AE1563" s="8"/>
      <c r="AG1563" s="37"/>
      <c r="AH1563" s="37"/>
      <c r="AI1563" s="9"/>
      <c r="AJ1563" s="8"/>
      <c r="AK1563" s="8"/>
      <c r="AL1563" s="8"/>
      <c r="AM1563" s="8"/>
      <c r="AN1563" s="8"/>
      <c r="AO1563" s="8"/>
      <c r="AP1563" s="8"/>
      <c r="AQ1563" s="8"/>
      <c r="AS1563" s="37"/>
      <c r="AT1563" s="37"/>
      <c r="AU1563" s="9"/>
      <c r="AV1563" s="8"/>
      <c r="AW1563" s="8"/>
      <c r="AX1563" s="8"/>
      <c r="AY1563" s="8"/>
      <c r="AZ1563" s="8"/>
      <c r="BA1563" s="8"/>
      <c r="BB1563" s="8"/>
      <c r="BC1563" s="8"/>
    </row>
    <row r="1564" spans="1:55" x14ac:dyDescent="0.25">
      <c r="A1564" s="46">
        <v>62.8</v>
      </c>
      <c r="B1564" s="48" t="b">
        <v>1</v>
      </c>
      <c r="U1564" s="37"/>
      <c r="V1564" s="37"/>
      <c r="W1564" s="9"/>
      <c r="X1564" s="8"/>
      <c r="Y1564" s="8"/>
      <c r="Z1564" s="8"/>
      <c r="AA1564" s="8"/>
      <c r="AB1564" s="8"/>
      <c r="AC1564" s="8"/>
      <c r="AD1564" s="8"/>
      <c r="AE1564" s="8"/>
      <c r="AG1564" s="37"/>
      <c r="AH1564" s="37"/>
      <c r="AI1564" s="9"/>
      <c r="AJ1564" s="8"/>
      <c r="AK1564" s="8"/>
      <c r="AL1564" s="8"/>
      <c r="AM1564" s="8"/>
      <c r="AN1564" s="8"/>
      <c r="AO1564" s="8"/>
      <c r="AP1564" s="8"/>
      <c r="AQ1564" s="8"/>
      <c r="AS1564" s="37"/>
      <c r="AT1564" s="37"/>
      <c r="AU1564" s="9"/>
      <c r="AV1564" s="8"/>
      <c r="AW1564" s="8"/>
      <c r="AX1564" s="8"/>
      <c r="AY1564" s="8"/>
      <c r="AZ1564" s="8"/>
      <c r="BA1564" s="8"/>
      <c r="BB1564" s="8"/>
      <c r="BC1564" s="8"/>
    </row>
    <row r="1565" spans="1:55" x14ac:dyDescent="0.25">
      <c r="A1565" s="46">
        <v>62.3</v>
      </c>
      <c r="B1565" s="48" t="b">
        <v>1</v>
      </c>
      <c r="U1565" s="37"/>
      <c r="V1565" s="37"/>
      <c r="W1565" s="9"/>
      <c r="X1565" s="8"/>
      <c r="Y1565" s="8"/>
      <c r="Z1565" s="8"/>
      <c r="AA1565" s="8"/>
      <c r="AB1565" s="8"/>
      <c r="AC1565" s="8"/>
      <c r="AD1565" s="8"/>
      <c r="AE1565" s="8"/>
      <c r="AG1565" s="37"/>
      <c r="AH1565" s="37"/>
      <c r="AI1565" s="9"/>
      <c r="AJ1565" s="8"/>
      <c r="AK1565" s="8"/>
      <c r="AL1565" s="8"/>
      <c r="AM1565" s="8"/>
      <c r="AN1565" s="8"/>
      <c r="AO1565" s="8"/>
      <c r="AP1565" s="8"/>
      <c r="AQ1565" s="8"/>
      <c r="AS1565" s="37"/>
      <c r="AT1565" s="37"/>
      <c r="AU1565" s="9"/>
      <c r="AV1565" s="8"/>
      <c r="AW1565" s="8"/>
      <c r="AX1565" s="8"/>
      <c r="AY1565" s="8"/>
      <c r="AZ1565" s="8"/>
      <c r="BA1565" s="8"/>
      <c r="BB1565" s="8"/>
      <c r="BC1565" s="8"/>
    </row>
    <row r="1566" spans="1:55" x14ac:dyDescent="0.25">
      <c r="A1566" s="46">
        <v>61.9</v>
      </c>
      <c r="B1566" s="48" t="b">
        <v>1</v>
      </c>
      <c r="U1566" s="37"/>
      <c r="V1566" s="37"/>
      <c r="W1566" s="9"/>
      <c r="X1566" s="8"/>
      <c r="Y1566" s="8"/>
      <c r="Z1566" s="8"/>
      <c r="AA1566" s="8"/>
      <c r="AB1566" s="8"/>
      <c r="AC1566" s="8"/>
      <c r="AD1566" s="8"/>
      <c r="AE1566" s="8"/>
      <c r="AG1566" s="37"/>
      <c r="AH1566" s="37"/>
      <c r="AI1566" s="9"/>
      <c r="AJ1566" s="8"/>
      <c r="AK1566" s="8"/>
      <c r="AL1566" s="8"/>
      <c r="AM1566" s="8"/>
      <c r="AN1566" s="8"/>
      <c r="AO1566" s="8"/>
      <c r="AP1566" s="8"/>
      <c r="AQ1566" s="8"/>
      <c r="AS1566" s="37"/>
      <c r="AT1566" s="37"/>
      <c r="AU1566" s="9"/>
      <c r="AV1566" s="8"/>
      <c r="AW1566" s="8"/>
      <c r="AX1566" s="8"/>
      <c r="AY1566" s="8"/>
      <c r="AZ1566" s="8"/>
      <c r="BA1566" s="8"/>
      <c r="BB1566" s="8"/>
      <c r="BC1566" s="8"/>
    </row>
    <row r="1567" spans="1:55" x14ac:dyDescent="0.25">
      <c r="A1567" s="46">
        <v>61.4</v>
      </c>
      <c r="B1567" s="48" t="b">
        <v>1</v>
      </c>
      <c r="U1567" s="37"/>
      <c r="V1567" s="37"/>
      <c r="W1567" s="9"/>
      <c r="X1567" s="8"/>
      <c r="Y1567" s="8"/>
      <c r="Z1567" s="8"/>
      <c r="AA1567" s="8"/>
      <c r="AB1567" s="8"/>
      <c r="AC1567" s="8"/>
      <c r="AD1567" s="8"/>
      <c r="AE1567" s="8"/>
      <c r="AG1567" s="37"/>
      <c r="AH1567" s="37"/>
      <c r="AI1567" s="9"/>
      <c r="AJ1567" s="8"/>
      <c r="AK1567" s="8"/>
      <c r="AL1567" s="8"/>
      <c r="AM1567" s="8"/>
      <c r="AN1567" s="8"/>
      <c r="AO1567" s="8"/>
      <c r="AP1567" s="8"/>
      <c r="AQ1567" s="8"/>
      <c r="AS1567" s="37"/>
      <c r="AT1567" s="37"/>
      <c r="AU1567" s="9"/>
      <c r="AV1567" s="8"/>
      <c r="AW1567" s="8"/>
      <c r="AX1567" s="8"/>
      <c r="AY1567" s="8"/>
      <c r="AZ1567" s="8"/>
      <c r="BA1567" s="8"/>
      <c r="BB1567" s="8"/>
      <c r="BC1567" s="8"/>
    </row>
    <row r="1568" spans="1:55" x14ac:dyDescent="0.25">
      <c r="A1568" s="46">
        <v>69</v>
      </c>
      <c r="B1568" s="48" t="b">
        <v>1</v>
      </c>
      <c r="U1568" s="37"/>
      <c r="V1568" s="37"/>
      <c r="W1568" s="9"/>
      <c r="X1568" s="8"/>
      <c r="Y1568" s="8"/>
      <c r="Z1568" s="8"/>
      <c r="AA1568" s="8"/>
      <c r="AB1568" s="8"/>
      <c r="AC1568" s="8"/>
      <c r="AD1568" s="8"/>
      <c r="AE1568" s="8"/>
      <c r="AG1568" s="37"/>
      <c r="AH1568" s="37"/>
      <c r="AI1568" s="9"/>
      <c r="AJ1568" s="8"/>
      <c r="AK1568" s="8"/>
      <c r="AL1568" s="8"/>
      <c r="AM1568" s="8"/>
      <c r="AN1568" s="8"/>
      <c r="AO1568" s="8"/>
      <c r="AP1568" s="8"/>
      <c r="AQ1568" s="8"/>
      <c r="AS1568" s="37"/>
      <c r="AT1568" s="37"/>
      <c r="AU1568" s="9"/>
      <c r="AV1568" s="8"/>
      <c r="AW1568" s="8"/>
      <c r="AX1568" s="8"/>
      <c r="AY1568" s="8"/>
      <c r="AZ1568" s="8"/>
      <c r="BA1568" s="8"/>
      <c r="BB1568" s="8"/>
      <c r="BC1568" s="8"/>
    </row>
    <row r="1569" spans="1:55" x14ac:dyDescent="0.25">
      <c r="A1569" s="46">
        <v>64</v>
      </c>
      <c r="B1569" s="48" t="b">
        <v>1</v>
      </c>
      <c r="U1569" s="37"/>
      <c r="V1569" s="37"/>
      <c r="W1569" s="9"/>
      <c r="X1569" s="8"/>
      <c r="Y1569" s="8"/>
      <c r="Z1569" s="8"/>
      <c r="AA1569" s="8"/>
      <c r="AB1569" s="8"/>
      <c r="AC1569" s="8"/>
      <c r="AD1569" s="8"/>
      <c r="AE1569" s="8"/>
      <c r="AG1569" s="37"/>
      <c r="AH1569" s="37"/>
      <c r="AI1569" s="9"/>
      <c r="AJ1569" s="8"/>
      <c r="AK1569" s="8"/>
      <c r="AL1569" s="8"/>
      <c r="AM1569" s="8"/>
      <c r="AN1569" s="8"/>
      <c r="AO1569" s="8"/>
      <c r="AP1569" s="8"/>
      <c r="AQ1569" s="8"/>
      <c r="AS1569" s="37"/>
      <c r="AT1569" s="37"/>
      <c r="AU1569" s="9"/>
      <c r="AV1569" s="8"/>
      <c r="AW1569" s="8"/>
      <c r="AX1569" s="8"/>
      <c r="AY1569" s="8"/>
      <c r="AZ1569" s="8"/>
      <c r="BA1569" s="8"/>
      <c r="BB1569" s="8"/>
      <c r="BC1569" s="8"/>
    </row>
    <row r="1570" spans="1:55" x14ac:dyDescent="0.25">
      <c r="A1570" s="46">
        <v>59.9</v>
      </c>
      <c r="B1570" s="48" t="b">
        <v>1</v>
      </c>
      <c r="U1570" s="37"/>
      <c r="V1570" s="37"/>
      <c r="W1570" s="9"/>
      <c r="X1570" s="8"/>
      <c r="Y1570" s="8"/>
      <c r="Z1570" s="8"/>
      <c r="AA1570" s="8"/>
      <c r="AB1570" s="8"/>
      <c r="AC1570" s="8"/>
      <c r="AD1570" s="8"/>
      <c r="AE1570" s="8"/>
      <c r="AG1570" s="37"/>
      <c r="AH1570" s="37"/>
      <c r="AI1570" s="9"/>
      <c r="AJ1570" s="8"/>
      <c r="AK1570" s="8"/>
      <c r="AL1570" s="8"/>
      <c r="AM1570" s="8"/>
      <c r="AN1570" s="8"/>
      <c r="AO1570" s="8"/>
      <c r="AP1570" s="8"/>
      <c r="AQ1570" s="8"/>
      <c r="AS1570" s="37"/>
      <c r="AT1570" s="37"/>
      <c r="AU1570" s="9"/>
      <c r="AV1570" s="8"/>
      <c r="AW1570" s="8"/>
      <c r="AX1570" s="8"/>
      <c r="AY1570" s="8"/>
      <c r="AZ1570" s="8"/>
      <c r="BA1570" s="8"/>
      <c r="BB1570" s="8"/>
      <c r="BC1570" s="8"/>
    </row>
    <row r="1571" spans="1:55" x14ac:dyDescent="0.25">
      <c r="A1571" s="46">
        <v>59.3</v>
      </c>
      <c r="B1571" s="48" t="b">
        <v>1</v>
      </c>
      <c r="U1571" s="37"/>
      <c r="V1571" s="37"/>
      <c r="W1571" s="9"/>
      <c r="X1571" s="8"/>
      <c r="Y1571" s="8"/>
      <c r="Z1571" s="8"/>
      <c r="AA1571" s="8"/>
      <c r="AB1571" s="8"/>
      <c r="AC1571" s="8"/>
      <c r="AD1571" s="8"/>
      <c r="AE1571" s="8"/>
      <c r="AG1571" s="37"/>
      <c r="AH1571" s="37"/>
      <c r="AI1571" s="9"/>
      <c r="AJ1571" s="8"/>
      <c r="AK1571" s="8"/>
      <c r="AL1571" s="8"/>
      <c r="AM1571" s="8"/>
      <c r="AN1571" s="8"/>
      <c r="AO1571" s="8"/>
      <c r="AP1571" s="8"/>
      <c r="AQ1571" s="8"/>
      <c r="AS1571" s="37"/>
      <c r="AT1571" s="37"/>
      <c r="AU1571" s="9"/>
      <c r="AV1571" s="8"/>
      <c r="AW1571" s="8"/>
      <c r="AX1571" s="8"/>
      <c r="AY1571" s="8"/>
      <c r="AZ1571" s="8"/>
      <c r="BA1571" s="8"/>
      <c r="BB1571" s="8"/>
      <c r="BC1571" s="8"/>
    </row>
    <row r="1572" spans="1:55" x14ac:dyDescent="0.25">
      <c r="A1572" s="46">
        <v>58.7</v>
      </c>
      <c r="B1572" s="48" t="b">
        <v>1</v>
      </c>
      <c r="U1572" s="37"/>
      <c r="V1572" s="37"/>
      <c r="W1572" s="9"/>
      <c r="X1572" s="8"/>
      <c r="Y1572" s="8"/>
      <c r="Z1572" s="8"/>
      <c r="AA1572" s="8"/>
      <c r="AB1572" s="8"/>
      <c r="AC1572" s="8"/>
      <c r="AD1572" s="8"/>
      <c r="AE1572" s="8"/>
      <c r="AG1572" s="37"/>
      <c r="AH1572" s="37"/>
      <c r="AI1572" s="9"/>
      <c r="AJ1572" s="8"/>
      <c r="AK1572" s="8"/>
      <c r="AL1572" s="8"/>
      <c r="AM1572" s="8"/>
      <c r="AN1572" s="8"/>
      <c r="AO1572" s="8"/>
      <c r="AP1572" s="8"/>
      <c r="AQ1572" s="8"/>
      <c r="AS1572" s="37"/>
      <c r="AT1572" s="37"/>
      <c r="AU1572" s="9"/>
      <c r="AV1572" s="8"/>
      <c r="AW1572" s="8"/>
      <c r="AX1572" s="8"/>
      <c r="AY1572" s="8"/>
      <c r="AZ1572" s="8"/>
      <c r="BA1572" s="8"/>
      <c r="BB1572" s="8"/>
      <c r="BC1572" s="8"/>
    </row>
    <row r="1573" spans="1:55" x14ac:dyDescent="0.25">
      <c r="A1573" s="46">
        <v>57.9</v>
      </c>
      <c r="B1573" s="48" t="b">
        <v>1</v>
      </c>
      <c r="U1573" s="37"/>
      <c r="V1573" s="37"/>
      <c r="W1573" s="9"/>
      <c r="X1573" s="8"/>
      <c r="Y1573" s="8"/>
      <c r="Z1573" s="8"/>
      <c r="AA1573" s="8"/>
      <c r="AB1573" s="8"/>
      <c r="AC1573" s="8"/>
      <c r="AD1573" s="8"/>
      <c r="AE1573" s="8"/>
      <c r="AG1573" s="37"/>
      <c r="AH1573" s="37"/>
      <c r="AI1573" s="9"/>
      <c r="AJ1573" s="8"/>
      <c r="AK1573" s="8"/>
      <c r="AL1573" s="8"/>
      <c r="AM1573" s="8"/>
      <c r="AN1573" s="8"/>
      <c r="AO1573" s="8"/>
      <c r="AP1573" s="8"/>
      <c r="AQ1573" s="8"/>
      <c r="AS1573" s="37"/>
      <c r="AT1573" s="37"/>
      <c r="AU1573" s="9"/>
      <c r="AV1573" s="8"/>
      <c r="AW1573" s="8"/>
      <c r="AX1573" s="8"/>
      <c r="AY1573" s="8"/>
      <c r="AZ1573" s="8"/>
      <c r="BA1573" s="8"/>
      <c r="BB1573" s="8"/>
      <c r="BC1573" s="8"/>
    </row>
    <row r="1574" spans="1:55" x14ac:dyDescent="0.25">
      <c r="A1574" s="46">
        <v>58.3</v>
      </c>
      <c r="B1574" s="48" t="b">
        <v>1</v>
      </c>
      <c r="U1574" s="37"/>
      <c r="V1574" s="37"/>
      <c r="W1574" s="9"/>
      <c r="X1574" s="8"/>
      <c r="Y1574" s="8"/>
      <c r="Z1574" s="8"/>
      <c r="AA1574" s="8"/>
      <c r="AB1574" s="8"/>
      <c r="AC1574" s="8"/>
      <c r="AD1574" s="8"/>
      <c r="AE1574" s="8"/>
      <c r="AG1574" s="37"/>
      <c r="AH1574" s="37"/>
      <c r="AI1574" s="9"/>
      <c r="AJ1574" s="8"/>
      <c r="AK1574" s="8"/>
      <c r="AL1574" s="8"/>
      <c r="AM1574" s="8"/>
      <c r="AN1574" s="8"/>
      <c r="AO1574" s="8"/>
      <c r="AP1574" s="8"/>
      <c r="AQ1574" s="8"/>
      <c r="AS1574" s="37"/>
      <c r="AT1574" s="37"/>
      <c r="AU1574" s="9"/>
      <c r="AV1574" s="8"/>
      <c r="AW1574" s="8"/>
      <c r="AX1574" s="8"/>
      <c r="AY1574" s="8"/>
      <c r="AZ1574" s="8"/>
      <c r="BA1574" s="8"/>
      <c r="BB1574" s="8"/>
      <c r="BC1574" s="8"/>
    </row>
    <row r="1575" spans="1:55" x14ac:dyDescent="0.25">
      <c r="A1575" s="46">
        <v>57.6</v>
      </c>
      <c r="B1575" s="48" t="b">
        <v>1</v>
      </c>
      <c r="U1575" s="37"/>
      <c r="V1575" s="37"/>
      <c r="W1575" s="9"/>
      <c r="X1575" s="8"/>
      <c r="Y1575" s="8"/>
      <c r="Z1575" s="8"/>
      <c r="AA1575" s="8"/>
      <c r="AB1575" s="8"/>
      <c r="AC1575" s="8"/>
      <c r="AD1575" s="8"/>
      <c r="AE1575" s="8"/>
      <c r="AG1575" s="37"/>
      <c r="AH1575" s="37"/>
      <c r="AI1575" s="9"/>
      <c r="AJ1575" s="8"/>
      <c r="AK1575" s="8"/>
      <c r="AL1575" s="8"/>
      <c r="AM1575" s="8"/>
      <c r="AN1575" s="8"/>
      <c r="AO1575" s="8"/>
      <c r="AP1575" s="8"/>
      <c r="AQ1575" s="8"/>
      <c r="AS1575" s="37"/>
      <c r="AT1575" s="37"/>
      <c r="AU1575" s="9"/>
      <c r="AV1575" s="8"/>
      <c r="AW1575" s="8"/>
      <c r="AX1575" s="8"/>
      <c r="AY1575" s="8"/>
      <c r="AZ1575" s="8"/>
      <c r="BA1575" s="8"/>
      <c r="BB1575" s="8"/>
      <c r="BC1575" s="8"/>
    </row>
    <row r="1576" spans="1:55" x14ac:dyDescent="0.25">
      <c r="A1576" s="46">
        <v>56.7</v>
      </c>
      <c r="B1576" s="48" t="b">
        <v>1</v>
      </c>
      <c r="U1576" s="37"/>
      <c r="V1576" s="37"/>
      <c r="W1576" s="9"/>
      <c r="X1576" s="8"/>
      <c r="Y1576" s="8"/>
      <c r="Z1576" s="8"/>
      <c r="AA1576" s="8"/>
      <c r="AB1576" s="8"/>
      <c r="AC1576" s="8"/>
      <c r="AD1576" s="8"/>
      <c r="AE1576" s="8"/>
      <c r="AG1576" s="37"/>
      <c r="AH1576" s="37"/>
      <c r="AI1576" s="9"/>
      <c r="AJ1576" s="8"/>
      <c r="AK1576" s="8"/>
      <c r="AL1576" s="8"/>
      <c r="AM1576" s="8"/>
      <c r="AN1576" s="8"/>
      <c r="AO1576" s="8"/>
      <c r="AP1576" s="8"/>
      <c r="AQ1576" s="8"/>
      <c r="AS1576" s="37"/>
      <c r="AT1576" s="37"/>
      <c r="AU1576" s="9"/>
      <c r="AV1576" s="8"/>
      <c r="AW1576" s="8"/>
      <c r="AX1576" s="8"/>
      <c r="AY1576" s="8"/>
      <c r="AZ1576" s="8"/>
      <c r="BA1576" s="8"/>
      <c r="BB1576" s="8"/>
      <c r="BC1576" s="8"/>
    </row>
    <row r="1577" spans="1:55" x14ac:dyDescent="0.25">
      <c r="A1577" s="46">
        <v>55.3</v>
      </c>
      <c r="B1577" s="48" t="b">
        <v>1</v>
      </c>
      <c r="U1577" s="37"/>
      <c r="V1577" s="37"/>
      <c r="W1577" s="9"/>
      <c r="X1577" s="8"/>
      <c r="Y1577" s="8"/>
      <c r="Z1577" s="8"/>
      <c r="AA1577" s="8"/>
      <c r="AB1577" s="8"/>
      <c r="AC1577" s="8"/>
      <c r="AD1577" s="8"/>
      <c r="AE1577" s="8"/>
      <c r="AG1577" s="37"/>
      <c r="AH1577" s="37"/>
      <c r="AI1577" s="9"/>
      <c r="AJ1577" s="8"/>
      <c r="AK1577" s="8"/>
      <c r="AL1577" s="8"/>
      <c r="AM1577" s="8"/>
      <c r="AN1577" s="8"/>
      <c r="AO1577" s="8"/>
      <c r="AP1577" s="8"/>
      <c r="AQ1577" s="8"/>
      <c r="AS1577" s="37"/>
      <c r="AT1577" s="37"/>
      <c r="AU1577" s="9"/>
      <c r="AV1577" s="8"/>
      <c r="AW1577" s="8"/>
      <c r="AX1577" s="8"/>
      <c r="AY1577" s="8"/>
      <c r="AZ1577" s="8"/>
      <c r="BA1577" s="8"/>
      <c r="BB1577" s="8"/>
      <c r="BC1577" s="8"/>
    </row>
    <row r="1578" spans="1:55" x14ac:dyDescent="0.25">
      <c r="A1578" s="46">
        <v>54.1</v>
      </c>
      <c r="B1578" s="48" t="b">
        <v>1</v>
      </c>
      <c r="U1578" s="37"/>
      <c r="V1578" s="37"/>
      <c r="W1578" s="9"/>
      <c r="X1578" s="8"/>
      <c r="Y1578" s="8"/>
      <c r="Z1578" s="8"/>
      <c r="AA1578" s="8"/>
      <c r="AB1578" s="8"/>
      <c r="AC1578" s="8"/>
      <c r="AD1578" s="8"/>
      <c r="AE1578" s="8"/>
      <c r="AG1578" s="37"/>
      <c r="AH1578" s="37"/>
      <c r="AI1578" s="9"/>
      <c r="AJ1578" s="8"/>
      <c r="AK1578" s="8"/>
      <c r="AL1578" s="8"/>
      <c r="AM1578" s="8"/>
      <c r="AN1578" s="8"/>
      <c r="AO1578" s="8"/>
      <c r="AP1578" s="8"/>
      <c r="AQ1578" s="8"/>
      <c r="AS1578" s="37"/>
      <c r="AT1578" s="37"/>
      <c r="AU1578" s="9"/>
      <c r="AV1578" s="8"/>
      <c r="AW1578" s="8"/>
      <c r="AX1578" s="8"/>
      <c r="AY1578" s="8"/>
      <c r="AZ1578" s="8"/>
      <c r="BA1578" s="8"/>
      <c r="BB1578" s="8"/>
      <c r="BC1578" s="8"/>
    </row>
    <row r="1579" spans="1:55" x14ac:dyDescent="0.25">
      <c r="A1579" s="46">
        <v>52.9</v>
      </c>
      <c r="B1579" s="48" t="b">
        <v>1</v>
      </c>
      <c r="U1579" s="37"/>
      <c r="V1579" s="37"/>
      <c r="W1579" s="9"/>
      <c r="X1579" s="8"/>
      <c r="Y1579" s="8"/>
      <c r="Z1579" s="8"/>
      <c r="AA1579" s="8"/>
      <c r="AB1579" s="8"/>
      <c r="AC1579" s="8"/>
      <c r="AD1579" s="8"/>
      <c r="AE1579" s="8"/>
      <c r="AG1579" s="37"/>
      <c r="AH1579" s="37"/>
      <c r="AI1579" s="9"/>
      <c r="AJ1579" s="8"/>
      <c r="AK1579" s="8"/>
      <c r="AL1579" s="8"/>
      <c r="AM1579" s="8"/>
      <c r="AN1579" s="8"/>
      <c r="AO1579" s="8"/>
      <c r="AP1579" s="8"/>
      <c r="AQ1579" s="8"/>
      <c r="AS1579" s="37"/>
      <c r="AT1579" s="37"/>
      <c r="AU1579" s="9"/>
      <c r="AV1579" s="8"/>
      <c r="AW1579" s="8"/>
      <c r="AX1579" s="8"/>
      <c r="AY1579" s="8"/>
      <c r="AZ1579" s="8"/>
      <c r="BA1579" s="8"/>
      <c r="BB1579" s="8"/>
      <c r="BC1579" s="8"/>
    </row>
    <row r="1580" spans="1:55" x14ac:dyDescent="0.25">
      <c r="A1580" s="46">
        <v>51.5</v>
      </c>
      <c r="B1580" s="48" t="b">
        <v>1</v>
      </c>
      <c r="U1580" s="37"/>
      <c r="V1580" s="37"/>
      <c r="W1580" s="9"/>
      <c r="X1580" s="8"/>
      <c r="Y1580" s="8"/>
      <c r="Z1580" s="8"/>
      <c r="AA1580" s="8"/>
      <c r="AB1580" s="8"/>
      <c r="AC1580" s="8"/>
      <c r="AD1580" s="8"/>
      <c r="AE1580" s="8"/>
      <c r="AG1580" s="37"/>
      <c r="AH1580" s="37"/>
      <c r="AI1580" s="9"/>
      <c r="AJ1580" s="8"/>
      <c r="AK1580" s="8"/>
      <c r="AL1580" s="8"/>
      <c r="AM1580" s="8"/>
      <c r="AN1580" s="8"/>
      <c r="AO1580" s="8"/>
      <c r="AP1580" s="8"/>
      <c r="AQ1580" s="8"/>
      <c r="AS1580" s="37"/>
      <c r="AT1580" s="37"/>
      <c r="AU1580" s="9"/>
      <c r="AV1580" s="8"/>
      <c r="AW1580" s="8"/>
      <c r="AX1580" s="8"/>
      <c r="AY1580" s="8"/>
      <c r="AZ1580" s="8"/>
      <c r="BA1580" s="8"/>
      <c r="BB1580" s="8"/>
      <c r="BC1580" s="8"/>
    </row>
    <row r="1581" spans="1:55" x14ac:dyDescent="0.25">
      <c r="A1581" s="46">
        <v>50</v>
      </c>
      <c r="B1581" s="48" t="b">
        <v>1</v>
      </c>
      <c r="U1581" s="37"/>
      <c r="V1581" s="37"/>
      <c r="W1581" s="9"/>
      <c r="X1581" s="8"/>
      <c r="Y1581" s="8"/>
      <c r="Z1581" s="8"/>
      <c r="AA1581" s="8"/>
      <c r="AB1581" s="8"/>
      <c r="AC1581" s="8"/>
      <c r="AD1581" s="8"/>
      <c r="AE1581" s="8"/>
      <c r="AG1581" s="37"/>
      <c r="AH1581" s="37"/>
      <c r="AI1581" s="9"/>
      <c r="AJ1581" s="8"/>
      <c r="AK1581" s="8"/>
      <c r="AL1581" s="8"/>
      <c r="AM1581" s="8"/>
      <c r="AN1581" s="8"/>
      <c r="AO1581" s="8"/>
      <c r="AP1581" s="8"/>
      <c r="AQ1581" s="8"/>
      <c r="AS1581" s="37"/>
      <c r="AT1581" s="37"/>
      <c r="AU1581" s="9"/>
      <c r="AV1581" s="8"/>
      <c r="AW1581" s="8"/>
      <c r="AX1581" s="8"/>
      <c r="AY1581" s="8"/>
      <c r="AZ1581" s="8"/>
      <c r="BA1581" s="8"/>
      <c r="BB1581" s="8"/>
      <c r="BC1581" s="8"/>
    </row>
    <row r="1582" spans="1:55" x14ac:dyDescent="0.25">
      <c r="A1582" s="46">
        <v>48.5</v>
      </c>
      <c r="B1582" s="48" t="b">
        <v>1</v>
      </c>
      <c r="U1582" s="37"/>
      <c r="V1582" s="37"/>
      <c r="W1582" s="9"/>
      <c r="X1582" s="8"/>
      <c r="Y1582" s="8"/>
      <c r="Z1582" s="8"/>
      <c r="AA1582" s="8"/>
      <c r="AB1582" s="8"/>
      <c r="AC1582" s="8"/>
      <c r="AD1582" s="8"/>
      <c r="AE1582" s="8"/>
      <c r="AG1582" s="37"/>
      <c r="AH1582" s="37"/>
      <c r="AI1582" s="9"/>
      <c r="AJ1582" s="8"/>
      <c r="AK1582" s="8"/>
      <c r="AL1582" s="8"/>
      <c r="AM1582" s="8"/>
      <c r="AN1582" s="8"/>
      <c r="AO1582" s="8"/>
      <c r="AP1582" s="8"/>
      <c r="AQ1582" s="8"/>
      <c r="AS1582" s="37"/>
      <c r="AT1582" s="37"/>
      <c r="AU1582" s="9"/>
      <c r="AV1582" s="8"/>
      <c r="AW1582" s="8"/>
      <c r="AX1582" s="8"/>
      <c r="AY1582" s="8"/>
      <c r="AZ1582" s="8"/>
      <c r="BA1582" s="8"/>
      <c r="BB1582" s="8"/>
      <c r="BC1582" s="8"/>
    </row>
    <row r="1583" spans="1:55" x14ac:dyDescent="0.25">
      <c r="A1583" s="46">
        <v>47.1</v>
      </c>
      <c r="B1583" s="48" t="b">
        <v>1</v>
      </c>
      <c r="U1583" s="37"/>
      <c r="V1583" s="37"/>
      <c r="W1583" s="9"/>
      <c r="X1583" s="8"/>
      <c r="Y1583" s="8"/>
      <c r="Z1583" s="8"/>
      <c r="AA1583" s="8"/>
      <c r="AB1583" s="8"/>
      <c r="AC1583" s="8"/>
      <c r="AD1583" s="8"/>
      <c r="AE1583" s="8"/>
      <c r="AG1583" s="37"/>
      <c r="AH1583" s="37"/>
      <c r="AI1583" s="9"/>
      <c r="AJ1583" s="8"/>
      <c r="AK1583" s="8"/>
      <c r="AL1583" s="8"/>
      <c r="AM1583" s="8"/>
      <c r="AN1583" s="8"/>
      <c r="AO1583" s="8"/>
      <c r="AP1583" s="8"/>
      <c r="AQ1583" s="8"/>
      <c r="AS1583" s="37"/>
      <c r="AT1583" s="37"/>
      <c r="AU1583" s="9"/>
      <c r="AV1583" s="8"/>
      <c r="AW1583" s="8"/>
      <c r="AX1583" s="8"/>
      <c r="AY1583" s="8"/>
      <c r="AZ1583" s="8"/>
      <c r="BA1583" s="8"/>
      <c r="BB1583" s="8"/>
      <c r="BC1583" s="8"/>
    </row>
    <row r="1584" spans="1:55" x14ac:dyDescent="0.25">
      <c r="A1584" s="46">
        <v>46</v>
      </c>
      <c r="B1584" s="48" t="b">
        <v>1</v>
      </c>
      <c r="U1584" s="37"/>
      <c r="V1584" s="37"/>
      <c r="W1584" s="9"/>
      <c r="X1584" s="8"/>
      <c r="Y1584" s="8"/>
      <c r="Z1584" s="8"/>
      <c r="AA1584" s="8"/>
      <c r="AB1584" s="8"/>
      <c r="AC1584" s="8"/>
      <c r="AD1584" s="8"/>
      <c r="AE1584" s="8"/>
      <c r="AG1584" s="37"/>
      <c r="AH1584" s="37"/>
      <c r="AI1584" s="9"/>
      <c r="AJ1584" s="8"/>
      <c r="AK1584" s="8"/>
      <c r="AL1584" s="8"/>
      <c r="AM1584" s="8"/>
      <c r="AN1584" s="8"/>
      <c r="AO1584" s="8"/>
      <c r="AP1584" s="8"/>
      <c r="AQ1584" s="8"/>
      <c r="AS1584" s="37"/>
      <c r="AT1584" s="37"/>
      <c r="AU1584" s="9"/>
      <c r="AV1584" s="8"/>
      <c r="AW1584" s="8"/>
      <c r="AX1584" s="8"/>
      <c r="AY1584" s="8"/>
      <c r="AZ1584" s="8"/>
      <c r="BA1584" s="8"/>
      <c r="BB1584" s="8"/>
      <c r="BC1584" s="8"/>
    </row>
    <row r="1585" spans="1:55" x14ac:dyDescent="0.25">
      <c r="A1585" s="46">
        <v>45.1</v>
      </c>
      <c r="B1585" s="48" t="b">
        <v>1</v>
      </c>
      <c r="U1585" s="37"/>
      <c r="V1585" s="37"/>
      <c r="W1585" s="9"/>
      <c r="X1585" s="8"/>
      <c r="Y1585" s="8"/>
      <c r="Z1585" s="8"/>
      <c r="AA1585" s="8"/>
      <c r="AB1585" s="8"/>
      <c r="AC1585" s="8"/>
      <c r="AD1585" s="8"/>
      <c r="AE1585" s="8"/>
      <c r="AG1585" s="37"/>
      <c r="AH1585" s="37"/>
      <c r="AI1585" s="9"/>
      <c r="AJ1585" s="8"/>
      <c r="AK1585" s="8"/>
      <c r="AL1585" s="8"/>
      <c r="AM1585" s="8"/>
      <c r="AN1585" s="8"/>
      <c r="AO1585" s="8"/>
      <c r="AP1585" s="8"/>
      <c r="AQ1585" s="8"/>
      <c r="AS1585" s="37"/>
      <c r="AT1585" s="37"/>
      <c r="AU1585" s="9"/>
      <c r="AV1585" s="8"/>
      <c r="AW1585" s="8"/>
      <c r="AX1585" s="8"/>
      <c r="AY1585" s="8"/>
      <c r="AZ1585" s="8"/>
      <c r="BA1585" s="8"/>
      <c r="BB1585" s="8"/>
      <c r="BC1585" s="8"/>
    </row>
    <row r="1586" spans="1:55" x14ac:dyDescent="0.25">
      <c r="A1586" s="46">
        <v>44.6</v>
      </c>
      <c r="B1586" s="48" t="b">
        <v>1</v>
      </c>
      <c r="U1586" s="37"/>
      <c r="V1586" s="37"/>
      <c r="W1586" s="9"/>
      <c r="X1586" s="8"/>
      <c r="Y1586" s="8"/>
      <c r="Z1586" s="8"/>
      <c r="AA1586" s="8"/>
      <c r="AB1586" s="8"/>
      <c r="AC1586" s="8"/>
      <c r="AD1586" s="8"/>
      <c r="AE1586" s="8"/>
      <c r="AG1586" s="37"/>
      <c r="AH1586" s="37"/>
      <c r="AI1586" s="9"/>
      <c r="AJ1586" s="8"/>
      <c r="AK1586" s="8"/>
      <c r="AL1586" s="8"/>
      <c r="AM1586" s="8"/>
      <c r="AN1586" s="8"/>
      <c r="AO1586" s="8"/>
      <c r="AP1586" s="8"/>
      <c r="AQ1586" s="8"/>
      <c r="AS1586" s="37"/>
      <c r="AT1586" s="37"/>
      <c r="AU1586" s="9"/>
      <c r="AV1586" s="8"/>
      <c r="AW1586" s="8"/>
      <c r="AX1586" s="8"/>
      <c r="AY1586" s="8"/>
      <c r="AZ1586" s="8"/>
      <c r="BA1586" s="8"/>
      <c r="BB1586" s="8"/>
      <c r="BC1586" s="8"/>
    </row>
    <row r="1587" spans="1:55" x14ac:dyDescent="0.25">
      <c r="A1587" s="46">
        <v>44</v>
      </c>
      <c r="B1587" s="48" t="b">
        <v>1</v>
      </c>
      <c r="U1587" s="37"/>
      <c r="V1587" s="37"/>
      <c r="W1587" s="9"/>
      <c r="X1587" s="8"/>
      <c r="Y1587" s="8"/>
      <c r="Z1587" s="8"/>
      <c r="AA1587" s="8"/>
      <c r="AB1587" s="8"/>
      <c r="AC1587" s="8"/>
      <c r="AD1587" s="8"/>
      <c r="AE1587" s="8"/>
      <c r="AG1587" s="37"/>
      <c r="AH1587" s="37"/>
      <c r="AI1587" s="9"/>
      <c r="AJ1587" s="8"/>
      <c r="AK1587" s="8"/>
      <c r="AL1587" s="8"/>
      <c r="AM1587" s="8"/>
      <c r="AN1587" s="8"/>
      <c r="AO1587" s="8"/>
      <c r="AP1587" s="8"/>
      <c r="AQ1587" s="8"/>
      <c r="AS1587" s="37"/>
      <c r="AT1587" s="37"/>
      <c r="AU1587" s="9"/>
      <c r="AV1587" s="8"/>
      <c r="AW1587" s="8"/>
      <c r="AX1587" s="8"/>
      <c r="AY1587" s="8"/>
      <c r="AZ1587" s="8"/>
      <c r="BA1587" s="8"/>
      <c r="BB1587" s="8"/>
      <c r="BC1587" s="8"/>
    </row>
    <row r="1588" spans="1:55" x14ac:dyDescent="0.25">
      <c r="A1588" s="46">
        <v>43.5</v>
      </c>
      <c r="B1588" s="48" t="b">
        <v>1</v>
      </c>
      <c r="U1588" s="37"/>
      <c r="V1588" s="37"/>
      <c r="W1588" s="9"/>
      <c r="X1588" s="8"/>
      <c r="Y1588" s="8"/>
      <c r="Z1588" s="8"/>
      <c r="AA1588" s="8"/>
      <c r="AB1588" s="8"/>
      <c r="AC1588" s="8"/>
      <c r="AD1588" s="8"/>
      <c r="AE1588" s="8"/>
      <c r="AG1588" s="37"/>
      <c r="AH1588" s="37"/>
      <c r="AI1588" s="9"/>
      <c r="AJ1588" s="8"/>
      <c r="AK1588" s="8"/>
      <c r="AL1588" s="8"/>
      <c r="AM1588" s="8"/>
      <c r="AN1588" s="8"/>
      <c r="AO1588" s="8"/>
      <c r="AP1588" s="8"/>
      <c r="AQ1588" s="8"/>
      <c r="AS1588" s="37"/>
      <c r="AT1588" s="37"/>
      <c r="AU1588" s="9"/>
      <c r="AV1588" s="8"/>
      <c r="AW1588" s="8"/>
      <c r="AX1588" s="8"/>
      <c r="AY1588" s="8"/>
      <c r="AZ1588" s="8"/>
      <c r="BA1588" s="8"/>
      <c r="BB1588" s="8"/>
      <c r="BC1588" s="8"/>
    </row>
    <row r="1589" spans="1:55" x14ac:dyDescent="0.25">
      <c r="A1589" s="46">
        <v>43.1</v>
      </c>
      <c r="B1589" s="48" t="b">
        <v>1</v>
      </c>
      <c r="U1589" s="37"/>
      <c r="V1589" s="37"/>
      <c r="W1589" s="9"/>
      <c r="X1589" s="8"/>
      <c r="Y1589" s="8"/>
      <c r="Z1589" s="8"/>
      <c r="AA1589" s="8"/>
      <c r="AB1589" s="8"/>
      <c r="AC1589" s="8"/>
      <c r="AD1589" s="8"/>
      <c r="AE1589" s="8"/>
      <c r="AG1589" s="37"/>
      <c r="AH1589" s="37"/>
      <c r="AI1589" s="9"/>
      <c r="AJ1589" s="8"/>
      <c r="AK1589" s="8"/>
      <c r="AL1589" s="8"/>
      <c r="AM1589" s="8"/>
      <c r="AN1589" s="8"/>
      <c r="AO1589" s="8"/>
      <c r="AP1589" s="8"/>
      <c r="AQ1589" s="8"/>
      <c r="AS1589" s="37"/>
      <c r="AT1589" s="37"/>
      <c r="AU1589" s="9"/>
      <c r="AV1589" s="8"/>
      <c r="AW1589" s="8"/>
      <c r="AX1589" s="8"/>
      <c r="AY1589" s="8"/>
      <c r="AZ1589" s="8"/>
      <c r="BA1589" s="8"/>
      <c r="BB1589" s="8"/>
      <c r="BC1589" s="8"/>
    </row>
    <row r="1590" spans="1:55" x14ac:dyDescent="0.25">
      <c r="A1590" s="46">
        <v>75</v>
      </c>
      <c r="B1590" s="48" t="b">
        <v>1</v>
      </c>
      <c r="U1590" s="37"/>
      <c r="V1590" s="37"/>
      <c r="W1590" s="9"/>
      <c r="X1590" s="8"/>
      <c r="Y1590" s="8"/>
      <c r="Z1590" s="8"/>
      <c r="AA1590" s="8"/>
      <c r="AB1590" s="8"/>
      <c r="AC1590" s="8"/>
      <c r="AD1590" s="8"/>
      <c r="AE1590" s="8"/>
      <c r="AG1590" s="37"/>
      <c r="AH1590" s="37"/>
      <c r="AI1590" s="9"/>
      <c r="AJ1590" s="8"/>
      <c r="AK1590" s="8"/>
      <c r="AL1590" s="8"/>
      <c r="AM1590" s="8"/>
      <c r="AN1590" s="8"/>
      <c r="AO1590" s="8"/>
      <c r="AP1590" s="8"/>
      <c r="AQ1590" s="8"/>
      <c r="AS1590" s="37"/>
      <c r="AT1590" s="37"/>
      <c r="AU1590" s="9"/>
      <c r="AV1590" s="8"/>
      <c r="AW1590" s="8"/>
      <c r="AX1590" s="8"/>
      <c r="AY1590" s="8"/>
      <c r="AZ1590" s="8"/>
      <c r="BA1590" s="8"/>
      <c r="BB1590" s="8"/>
      <c r="BC1590" s="8"/>
    </row>
    <row r="1591" spans="1:55" x14ac:dyDescent="0.25">
      <c r="A1591" s="46">
        <v>74.8</v>
      </c>
      <c r="B1591" s="48" t="b">
        <v>1</v>
      </c>
      <c r="U1591" s="37"/>
      <c r="V1591" s="37"/>
      <c r="W1591" s="9"/>
      <c r="X1591" s="8"/>
      <c r="Y1591" s="8"/>
      <c r="Z1591" s="8"/>
      <c r="AA1591" s="8"/>
      <c r="AB1591" s="8"/>
      <c r="AC1591" s="8"/>
      <c r="AD1591" s="8"/>
      <c r="AE1591" s="8"/>
      <c r="AG1591" s="37"/>
      <c r="AH1591" s="37"/>
      <c r="AI1591" s="9"/>
      <c r="AJ1591" s="8"/>
      <c r="AK1591" s="8"/>
      <c r="AL1591" s="8"/>
      <c r="AM1591" s="8"/>
      <c r="AN1591" s="8"/>
      <c r="AO1591" s="8"/>
      <c r="AP1591" s="8"/>
      <c r="AQ1591" s="8"/>
      <c r="AS1591" s="37"/>
      <c r="AT1591" s="37"/>
      <c r="AU1591" s="9"/>
      <c r="AV1591" s="8"/>
      <c r="AW1591" s="8"/>
      <c r="AX1591" s="8"/>
      <c r="AY1591" s="8"/>
      <c r="AZ1591" s="8"/>
      <c r="BA1591" s="8"/>
      <c r="BB1591" s="8"/>
      <c r="BC1591" s="8"/>
    </row>
    <row r="1592" spans="1:55" x14ac:dyDescent="0.25">
      <c r="A1592" s="46">
        <v>74.599999999999994</v>
      </c>
      <c r="B1592" s="48" t="b">
        <v>1</v>
      </c>
      <c r="U1592" s="37"/>
      <c r="V1592" s="37"/>
      <c r="W1592" s="9"/>
      <c r="X1592" s="8"/>
      <c r="Y1592" s="8"/>
      <c r="Z1592" s="8"/>
      <c r="AA1592" s="8"/>
      <c r="AB1592" s="8"/>
      <c r="AC1592" s="8"/>
      <c r="AD1592" s="8"/>
      <c r="AE1592" s="8"/>
      <c r="AG1592" s="37"/>
      <c r="AH1592" s="37"/>
      <c r="AI1592" s="9"/>
      <c r="AJ1592" s="8"/>
      <c r="AK1592" s="8"/>
      <c r="AL1592" s="8"/>
      <c r="AM1592" s="8"/>
      <c r="AN1592" s="8"/>
      <c r="AO1592" s="8"/>
      <c r="AP1592" s="8"/>
      <c r="AQ1592" s="8"/>
      <c r="AS1592" s="37"/>
      <c r="AT1592" s="37"/>
      <c r="AU1592" s="9"/>
      <c r="AV1592" s="8"/>
      <c r="AW1592" s="8"/>
      <c r="AX1592" s="8"/>
      <c r="AY1592" s="8"/>
      <c r="AZ1592" s="8"/>
      <c r="BA1592" s="8"/>
      <c r="BB1592" s="8"/>
      <c r="BC1592" s="8"/>
    </row>
    <row r="1593" spans="1:55" x14ac:dyDescent="0.25">
      <c r="A1593" s="46">
        <v>74.5</v>
      </c>
      <c r="B1593" s="48" t="b">
        <v>1</v>
      </c>
      <c r="U1593" s="37"/>
      <c r="V1593" s="37"/>
      <c r="W1593" s="9"/>
      <c r="X1593" s="8"/>
      <c r="Y1593" s="8"/>
      <c r="Z1593" s="8"/>
      <c r="AA1593" s="8"/>
      <c r="AB1593" s="8"/>
      <c r="AC1593" s="8"/>
      <c r="AD1593" s="8"/>
      <c r="AE1593" s="8"/>
      <c r="AG1593" s="37"/>
      <c r="AH1593" s="37"/>
      <c r="AI1593" s="9"/>
      <c r="AJ1593" s="8"/>
      <c r="AK1593" s="8"/>
      <c r="AL1593" s="8"/>
      <c r="AM1593" s="8"/>
      <c r="AN1593" s="8"/>
      <c r="AO1593" s="8"/>
      <c r="AP1593" s="8"/>
      <c r="AQ1593" s="8"/>
      <c r="AS1593" s="37"/>
      <c r="AT1593" s="37"/>
      <c r="AU1593" s="9"/>
      <c r="AV1593" s="8"/>
      <c r="AW1593" s="8"/>
      <c r="AX1593" s="8"/>
      <c r="AY1593" s="8"/>
      <c r="AZ1593" s="8"/>
      <c r="BA1593" s="8"/>
      <c r="BB1593" s="8"/>
      <c r="BC1593" s="8"/>
    </row>
    <row r="1594" spans="1:55" x14ac:dyDescent="0.25">
      <c r="A1594" s="46">
        <v>74.3</v>
      </c>
      <c r="B1594" s="48" t="b">
        <v>1</v>
      </c>
      <c r="U1594" s="37"/>
      <c r="V1594" s="37"/>
      <c r="W1594" s="9"/>
      <c r="X1594" s="8"/>
      <c r="Y1594" s="8"/>
      <c r="Z1594" s="8"/>
      <c r="AA1594" s="8"/>
      <c r="AB1594" s="8"/>
      <c r="AC1594" s="8"/>
      <c r="AD1594" s="8"/>
      <c r="AE1594" s="8"/>
      <c r="AG1594" s="37"/>
      <c r="AH1594" s="37"/>
      <c r="AI1594" s="9"/>
      <c r="AJ1594" s="8"/>
      <c r="AK1594" s="8"/>
      <c r="AL1594" s="8"/>
      <c r="AM1594" s="8"/>
      <c r="AN1594" s="8"/>
      <c r="AO1594" s="8"/>
      <c r="AP1594" s="8"/>
      <c r="AQ1594" s="8"/>
      <c r="AS1594" s="37"/>
      <c r="AT1594" s="37"/>
      <c r="AU1594" s="9"/>
      <c r="AV1594" s="8"/>
      <c r="AW1594" s="8"/>
      <c r="AX1594" s="8"/>
      <c r="AY1594" s="8"/>
      <c r="AZ1594" s="8"/>
      <c r="BA1594" s="8"/>
      <c r="BB1594" s="8"/>
      <c r="BC1594" s="8"/>
    </row>
    <row r="1595" spans="1:55" x14ac:dyDescent="0.25">
      <c r="A1595" s="46">
        <v>74.099999999999994</v>
      </c>
      <c r="B1595" s="48" t="b">
        <v>1</v>
      </c>
      <c r="U1595" s="37"/>
      <c r="V1595" s="37"/>
      <c r="W1595" s="9"/>
      <c r="X1595" s="8"/>
      <c r="Y1595" s="8"/>
      <c r="Z1595" s="8"/>
      <c r="AA1595" s="8"/>
      <c r="AB1595" s="8"/>
      <c r="AC1595" s="8"/>
      <c r="AD1595" s="8"/>
      <c r="AE1595" s="8"/>
      <c r="AG1595" s="37"/>
      <c r="AH1595" s="37"/>
      <c r="AI1595" s="9"/>
      <c r="AJ1595" s="8"/>
      <c r="AK1595" s="8"/>
      <c r="AL1595" s="8"/>
      <c r="AM1595" s="8"/>
      <c r="AN1595" s="8"/>
      <c r="AO1595" s="8"/>
      <c r="AP1595" s="8"/>
      <c r="AQ1595" s="8"/>
      <c r="AS1595" s="37"/>
      <c r="AT1595" s="37"/>
      <c r="AU1595" s="9"/>
      <c r="AV1595" s="8"/>
      <c r="AW1595" s="8"/>
      <c r="AX1595" s="8"/>
      <c r="AY1595" s="8"/>
      <c r="AZ1595" s="8"/>
      <c r="BA1595" s="8"/>
      <c r="BB1595" s="8"/>
      <c r="BC1595" s="8"/>
    </row>
    <row r="1596" spans="1:55" x14ac:dyDescent="0.25">
      <c r="A1596" s="46">
        <v>74</v>
      </c>
      <c r="B1596" s="48" t="b">
        <v>1</v>
      </c>
      <c r="U1596" s="37"/>
      <c r="V1596" s="37"/>
      <c r="W1596" s="9"/>
      <c r="X1596" s="8"/>
      <c r="Y1596" s="8"/>
      <c r="Z1596" s="8"/>
      <c r="AA1596" s="8"/>
      <c r="AB1596" s="8"/>
      <c r="AC1596" s="8"/>
      <c r="AD1596" s="8"/>
      <c r="AE1596" s="8"/>
      <c r="AG1596" s="37"/>
      <c r="AH1596" s="37"/>
      <c r="AI1596" s="9"/>
      <c r="AJ1596" s="8"/>
      <c r="AK1596" s="8"/>
      <c r="AL1596" s="8"/>
      <c r="AM1596" s="8"/>
      <c r="AN1596" s="8"/>
      <c r="AO1596" s="8"/>
      <c r="AP1596" s="8"/>
      <c r="AQ1596" s="8"/>
      <c r="AS1596" s="37"/>
      <c r="AT1596" s="37"/>
      <c r="AU1596" s="9"/>
      <c r="AV1596" s="8"/>
      <c r="AW1596" s="8"/>
      <c r="AX1596" s="8"/>
      <c r="AY1596" s="8"/>
      <c r="AZ1596" s="8"/>
      <c r="BA1596" s="8"/>
      <c r="BB1596" s="8"/>
      <c r="BC1596" s="8"/>
    </row>
    <row r="1597" spans="1:55" x14ac:dyDescent="0.25">
      <c r="A1597" s="46">
        <v>73.8</v>
      </c>
      <c r="B1597" s="48" t="b">
        <v>1</v>
      </c>
      <c r="U1597" s="37"/>
      <c r="V1597" s="37"/>
      <c r="W1597" s="9"/>
      <c r="X1597" s="8"/>
      <c r="Y1597" s="8"/>
      <c r="Z1597" s="8"/>
      <c r="AA1597" s="8"/>
      <c r="AB1597" s="8"/>
      <c r="AC1597" s="8"/>
      <c r="AD1597" s="8"/>
      <c r="AE1597" s="8"/>
      <c r="AG1597" s="37"/>
      <c r="AH1597" s="37"/>
      <c r="AI1597" s="9"/>
      <c r="AJ1597" s="8"/>
      <c r="AK1597" s="8"/>
      <c r="AL1597" s="8"/>
      <c r="AM1597" s="8"/>
      <c r="AN1597" s="8"/>
      <c r="AO1597" s="8"/>
      <c r="AP1597" s="8"/>
      <c r="AQ1597" s="8"/>
      <c r="AS1597" s="37"/>
      <c r="AT1597" s="37"/>
      <c r="AU1597" s="9"/>
      <c r="AV1597" s="8"/>
      <c r="AW1597" s="8"/>
      <c r="AX1597" s="8"/>
      <c r="AY1597" s="8"/>
      <c r="AZ1597" s="8"/>
      <c r="BA1597" s="8"/>
      <c r="BB1597" s="8"/>
      <c r="BC1597" s="8"/>
    </row>
    <row r="1598" spans="1:55" x14ac:dyDescent="0.25">
      <c r="A1598" s="46">
        <v>73.7</v>
      </c>
      <c r="B1598" s="48" t="b">
        <v>1</v>
      </c>
      <c r="U1598" s="37"/>
      <c r="V1598" s="37"/>
      <c r="W1598" s="9"/>
      <c r="X1598" s="8"/>
      <c r="Y1598" s="8"/>
      <c r="Z1598" s="8"/>
      <c r="AA1598" s="8"/>
      <c r="AB1598" s="8"/>
      <c r="AC1598" s="8"/>
      <c r="AD1598" s="8"/>
      <c r="AE1598" s="8"/>
      <c r="AG1598" s="37"/>
      <c r="AH1598" s="37"/>
      <c r="AI1598" s="9"/>
      <c r="AJ1598" s="8"/>
      <c r="AK1598" s="8"/>
      <c r="AL1598" s="8"/>
      <c r="AM1598" s="8"/>
      <c r="AN1598" s="8"/>
      <c r="AO1598" s="8"/>
      <c r="AP1598" s="8"/>
      <c r="AQ1598" s="8"/>
      <c r="AS1598" s="37"/>
      <c r="AT1598" s="37"/>
      <c r="AU1598" s="9"/>
      <c r="AV1598" s="8"/>
      <c r="AW1598" s="8"/>
      <c r="AX1598" s="8"/>
      <c r="AY1598" s="8"/>
      <c r="AZ1598" s="8"/>
      <c r="BA1598" s="8"/>
      <c r="BB1598" s="8"/>
      <c r="BC1598" s="8"/>
    </row>
    <row r="1599" spans="1:55" x14ac:dyDescent="0.25">
      <c r="A1599" s="46">
        <v>73.599999999999994</v>
      </c>
      <c r="B1599" s="48" t="b">
        <v>1</v>
      </c>
      <c r="U1599" s="37"/>
      <c r="V1599" s="37"/>
      <c r="W1599" s="9"/>
      <c r="X1599" s="8"/>
      <c r="Y1599" s="8"/>
      <c r="Z1599" s="8"/>
      <c r="AA1599" s="8"/>
      <c r="AB1599" s="8"/>
      <c r="AC1599" s="8"/>
      <c r="AD1599" s="8"/>
      <c r="AE1599" s="8"/>
      <c r="AG1599" s="37"/>
      <c r="AH1599" s="37"/>
      <c r="AI1599" s="9"/>
      <c r="AJ1599" s="8"/>
      <c r="AK1599" s="8"/>
      <c r="AL1599" s="8"/>
      <c r="AM1599" s="8"/>
      <c r="AN1599" s="8"/>
      <c r="AO1599" s="8"/>
      <c r="AP1599" s="8"/>
      <c r="AQ1599" s="8"/>
      <c r="AS1599" s="37"/>
      <c r="AT1599" s="37"/>
      <c r="AU1599" s="9"/>
      <c r="AV1599" s="8"/>
      <c r="AW1599" s="8"/>
      <c r="AX1599" s="8"/>
      <c r="AY1599" s="8"/>
      <c r="AZ1599" s="8"/>
      <c r="BA1599" s="8"/>
      <c r="BB1599" s="8"/>
      <c r="BC1599" s="8"/>
    </row>
    <row r="1600" spans="1:55" x14ac:dyDescent="0.25">
      <c r="A1600" s="46">
        <v>73.400000000000006</v>
      </c>
      <c r="B1600" s="48" t="b">
        <v>1</v>
      </c>
      <c r="U1600" s="37"/>
      <c r="V1600" s="37"/>
      <c r="W1600" s="9"/>
      <c r="X1600" s="8"/>
      <c r="Y1600" s="8"/>
      <c r="Z1600" s="8"/>
      <c r="AA1600" s="8"/>
      <c r="AB1600" s="8"/>
      <c r="AC1600" s="8"/>
      <c r="AD1600" s="8"/>
      <c r="AE1600" s="8"/>
      <c r="AG1600" s="37"/>
      <c r="AH1600" s="37"/>
      <c r="AI1600" s="9"/>
      <c r="AJ1600" s="8"/>
      <c r="AK1600" s="8"/>
      <c r="AL1600" s="8"/>
      <c r="AM1600" s="8"/>
      <c r="AN1600" s="8"/>
      <c r="AO1600" s="8"/>
      <c r="AP1600" s="8"/>
      <c r="AQ1600" s="8"/>
      <c r="AS1600" s="37"/>
      <c r="AT1600" s="37"/>
      <c r="AU1600" s="9"/>
      <c r="AV1600" s="8"/>
      <c r="AW1600" s="8"/>
      <c r="AX1600" s="8"/>
      <c r="AY1600" s="8"/>
      <c r="AZ1600" s="8"/>
      <c r="BA1600" s="8"/>
      <c r="BB1600" s="8"/>
      <c r="BC1600" s="8"/>
    </row>
    <row r="1601" spans="1:55" x14ac:dyDescent="0.25">
      <c r="A1601" s="46">
        <v>73.2</v>
      </c>
      <c r="B1601" s="48" t="b">
        <v>1</v>
      </c>
      <c r="U1601" s="37"/>
      <c r="V1601" s="37"/>
      <c r="W1601" s="9"/>
      <c r="X1601" s="8"/>
      <c r="Y1601" s="8"/>
      <c r="Z1601" s="8"/>
      <c r="AA1601" s="8"/>
      <c r="AB1601" s="8"/>
      <c r="AC1601" s="8"/>
      <c r="AD1601" s="8"/>
      <c r="AE1601" s="8"/>
      <c r="AG1601" s="37"/>
      <c r="AH1601" s="37"/>
      <c r="AI1601" s="9"/>
      <c r="AJ1601" s="8"/>
      <c r="AK1601" s="8"/>
      <c r="AL1601" s="8"/>
      <c r="AM1601" s="8"/>
      <c r="AN1601" s="8"/>
      <c r="AO1601" s="8"/>
      <c r="AP1601" s="8"/>
      <c r="AQ1601" s="8"/>
      <c r="AS1601" s="37"/>
      <c r="AT1601" s="37"/>
      <c r="AU1601" s="9"/>
      <c r="AV1601" s="8"/>
      <c r="AW1601" s="8"/>
      <c r="AX1601" s="8"/>
      <c r="AY1601" s="8"/>
      <c r="AZ1601" s="8"/>
      <c r="BA1601" s="8"/>
      <c r="BB1601" s="8"/>
      <c r="BC1601" s="8"/>
    </row>
    <row r="1602" spans="1:55" x14ac:dyDescent="0.25">
      <c r="A1602" s="46">
        <v>73.099999999999994</v>
      </c>
      <c r="B1602" s="48" t="b">
        <v>1</v>
      </c>
      <c r="U1602" s="37"/>
      <c r="V1602" s="37"/>
      <c r="W1602" s="9"/>
      <c r="X1602" s="8"/>
      <c r="Y1602" s="8"/>
      <c r="Z1602" s="8"/>
      <c r="AA1602" s="8"/>
      <c r="AB1602" s="8"/>
      <c r="AC1602" s="8"/>
      <c r="AD1602" s="8"/>
      <c r="AE1602" s="8"/>
      <c r="AG1602" s="37"/>
      <c r="AH1602" s="37"/>
      <c r="AI1602" s="9"/>
      <c r="AJ1602" s="8"/>
      <c r="AK1602" s="8"/>
      <c r="AL1602" s="8"/>
      <c r="AM1602" s="8"/>
      <c r="AN1602" s="8"/>
      <c r="AO1602" s="8"/>
      <c r="AP1602" s="8"/>
      <c r="AQ1602" s="8"/>
      <c r="AS1602" s="37"/>
      <c r="AT1602" s="37"/>
      <c r="AU1602" s="9"/>
      <c r="AV1602" s="8"/>
      <c r="AW1602" s="8"/>
      <c r="AX1602" s="8"/>
      <c r="AY1602" s="8"/>
      <c r="AZ1602" s="8"/>
      <c r="BA1602" s="8"/>
      <c r="BB1602" s="8"/>
      <c r="BC1602" s="8"/>
    </row>
    <row r="1603" spans="1:55" x14ac:dyDescent="0.25">
      <c r="A1603" s="46">
        <v>72.900000000000006</v>
      </c>
      <c r="B1603" s="48" t="b">
        <v>1</v>
      </c>
      <c r="U1603" s="37"/>
      <c r="V1603" s="37"/>
      <c r="W1603" s="9"/>
      <c r="X1603" s="8"/>
      <c r="Y1603" s="8"/>
      <c r="Z1603" s="8"/>
      <c r="AA1603" s="8"/>
      <c r="AB1603" s="8"/>
      <c r="AC1603" s="8"/>
      <c r="AD1603" s="8"/>
      <c r="AE1603" s="8"/>
      <c r="AG1603" s="37"/>
      <c r="AH1603" s="37"/>
      <c r="AI1603" s="9"/>
      <c r="AJ1603" s="8"/>
      <c r="AK1603" s="8"/>
      <c r="AL1603" s="8"/>
      <c r="AM1603" s="8"/>
      <c r="AN1603" s="8"/>
      <c r="AO1603" s="8"/>
      <c r="AP1603" s="8"/>
      <c r="AQ1603" s="8"/>
      <c r="AS1603" s="37"/>
      <c r="AT1603" s="37"/>
      <c r="AU1603" s="9"/>
      <c r="AV1603" s="8"/>
      <c r="AW1603" s="8"/>
      <c r="AX1603" s="8"/>
      <c r="AY1603" s="8"/>
      <c r="AZ1603" s="8"/>
      <c r="BA1603" s="8"/>
      <c r="BB1603" s="8"/>
      <c r="BC1603" s="8"/>
    </row>
    <row r="1604" spans="1:55" x14ac:dyDescent="0.25">
      <c r="A1604" s="46">
        <v>72.7</v>
      </c>
      <c r="B1604" s="48" t="b">
        <v>1</v>
      </c>
      <c r="U1604" s="37"/>
      <c r="V1604" s="37"/>
      <c r="W1604" s="9"/>
      <c r="X1604" s="8"/>
      <c r="Y1604" s="8"/>
      <c r="Z1604" s="8"/>
      <c r="AA1604" s="8"/>
      <c r="AB1604" s="8"/>
      <c r="AC1604" s="8"/>
      <c r="AD1604" s="8"/>
      <c r="AE1604" s="8"/>
      <c r="AG1604" s="37"/>
      <c r="AH1604" s="37"/>
      <c r="AI1604" s="9"/>
      <c r="AJ1604" s="8"/>
      <c r="AK1604" s="8"/>
      <c r="AL1604" s="8"/>
      <c r="AM1604" s="8"/>
      <c r="AN1604" s="8"/>
      <c r="AO1604" s="8"/>
      <c r="AP1604" s="8"/>
      <c r="AQ1604" s="8"/>
      <c r="AS1604" s="37"/>
      <c r="AT1604" s="37"/>
      <c r="AU1604" s="9"/>
      <c r="AV1604" s="8"/>
      <c r="AW1604" s="8"/>
      <c r="AX1604" s="8"/>
      <c r="AY1604" s="8"/>
      <c r="AZ1604" s="8"/>
      <c r="BA1604" s="8"/>
      <c r="BB1604" s="8"/>
      <c r="BC1604" s="8"/>
    </row>
    <row r="1605" spans="1:55" x14ac:dyDescent="0.25">
      <c r="A1605" s="46">
        <v>72.400000000000006</v>
      </c>
      <c r="B1605" s="48" t="b">
        <v>1</v>
      </c>
      <c r="U1605" s="37"/>
      <c r="V1605" s="37"/>
      <c r="W1605" s="9"/>
      <c r="X1605" s="8"/>
      <c r="Y1605" s="8"/>
      <c r="Z1605" s="8"/>
      <c r="AA1605" s="8"/>
      <c r="AB1605" s="8"/>
      <c r="AC1605" s="8"/>
      <c r="AD1605" s="8"/>
      <c r="AE1605" s="8"/>
      <c r="AG1605" s="37"/>
      <c r="AH1605" s="37"/>
      <c r="AI1605" s="9"/>
      <c r="AJ1605" s="8"/>
      <c r="AK1605" s="8"/>
      <c r="AL1605" s="8"/>
      <c r="AM1605" s="8"/>
      <c r="AN1605" s="8"/>
      <c r="AO1605" s="8"/>
      <c r="AP1605" s="8"/>
      <c r="AQ1605" s="8"/>
      <c r="AS1605" s="37"/>
      <c r="AT1605" s="37"/>
      <c r="AU1605" s="9"/>
      <c r="AV1605" s="8"/>
      <c r="AW1605" s="8"/>
      <c r="AX1605" s="8"/>
      <c r="AY1605" s="8"/>
      <c r="AZ1605" s="8"/>
      <c r="BA1605" s="8"/>
      <c r="BB1605" s="8"/>
      <c r="BC1605" s="8"/>
    </row>
    <row r="1606" spans="1:55" x14ac:dyDescent="0.25">
      <c r="A1606" s="46">
        <v>78.5</v>
      </c>
      <c r="B1606" s="48" t="b">
        <v>1</v>
      </c>
      <c r="U1606" s="37"/>
      <c r="V1606" s="37"/>
      <c r="W1606" s="9"/>
      <c r="X1606" s="8"/>
      <c r="Y1606" s="8"/>
      <c r="Z1606" s="8"/>
      <c r="AA1606" s="8"/>
      <c r="AB1606" s="8"/>
      <c r="AC1606" s="8"/>
      <c r="AD1606" s="8"/>
      <c r="AE1606" s="8"/>
      <c r="AG1606" s="37"/>
      <c r="AH1606" s="37"/>
      <c r="AI1606" s="9"/>
      <c r="AJ1606" s="8"/>
      <c r="AK1606" s="8"/>
      <c r="AL1606" s="8"/>
      <c r="AM1606" s="8"/>
      <c r="AN1606" s="8"/>
      <c r="AO1606" s="8"/>
      <c r="AP1606" s="8"/>
      <c r="AQ1606" s="8"/>
      <c r="AS1606" s="37"/>
      <c r="AT1606" s="37"/>
      <c r="AU1606" s="9"/>
      <c r="AV1606" s="8"/>
      <c r="AW1606" s="8"/>
      <c r="AX1606" s="8"/>
      <c r="AY1606" s="8"/>
      <c r="AZ1606" s="8"/>
      <c r="BA1606" s="8"/>
      <c r="BB1606" s="8"/>
      <c r="BC1606" s="8"/>
    </row>
    <row r="1607" spans="1:55" x14ac:dyDescent="0.25">
      <c r="A1607" s="46">
        <v>78.2</v>
      </c>
      <c r="B1607" s="48" t="b">
        <v>1</v>
      </c>
      <c r="U1607" s="37"/>
      <c r="V1607" s="37"/>
      <c r="W1607" s="9"/>
      <c r="X1607" s="8"/>
      <c r="Y1607" s="8"/>
      <c r="Z1607" s="8"/>
      <c r="AA1607" s="8"/>
      <c r="AB1607" s="8"/>
      <c r="AC1607" s="8"/>
      <c r="AD1607" s="8"/>
      <c r="AE1607" s="8"/>
      <c r="AG1607" s="37"/>
      <c r="AH1607" s="37"/>
      <c r="AI1607" s="9"/>
      <c r="AJ1607" s="8"/>
      <c r="AK1607" s="8"/>
      <c r="AL1607" s="8"/>
      <c r="AM1607" s="8"/>
      <c r="AN1607" s="8"/>
      <c r="AO1607" s="8"/>
      <c r="AP1607" s="8"/>
      <c r="AQ1607" s="8"/>
      <c r="AS1607" s="37"/>
      <c r="AT1607" s="37"/>
      <c r="AU1607" s="9"/>
      <c r="AV1607" s="8"/>
      <c r="AW1607" s="8"/>
      <c r="AX1607" s="8"/>
      <c r="AY1607" s="8"/>
      <c r="AZ1607" s="8"/>
      <c r="BA1607" s="8"/>
      <c r="BB1607" s="8"/>
      <c r="BC1607" s="8"/>
    </row>
    <row r="1608" spans="1:55" x14ac:dyDescent="0.25">
      <c r="A1608" s="46">
        <v>77.900000000000006</v>
      </c>
      <c r="B1608" s="48" t="b">
        <v>1</v>
      </c>
      <c r="U1608" s="37"/>
      <c r="V1608" s="37"/>
      <c r="W1608" s="9"/>
      <c r="X1608" s="8"/>
      <c r="Y1608" s="8"/>
      <c r="Z1608" s="8"/>
      <c r="AA1608" s="8"/>
      <c r="AB1608" s="8"/>
      <c r="AC1608" s="8"/>
      <c r="AD1608" s="8"/>
      <c r="AE1608" s="8"/>
      <c r="AG1608" s="37"/>
      <c r="AH1608" s="37"/>
      <c r="AI1608" s="9"/>
      <c r="AJ1608" s="8"/>
      <c r="AK1608" s="8"/>
      <c r="AL1608" s="8"/>
      <c r="AM1608" s="8"/>
      <c r="AN1608" s="8"/>
      <c r="AO1608" s="8"/>
      <c r="AP1608" s="8"/>
      <c r="AQ1608" s="8"/>
      <c r="AS1608" s="37"/>
      <c r="AT1608" s="37"/>
      <c r="AU1608" s="9"/>
      <c r="AV1608" s="8"/>
      <c r="AW1608" s="8"/>
      <c r="AX1608" s="8"/>
      <c r="AY1608" s="8"/>
      <c r="AZ1608" s="8"/>
      <c r="BA1608" s="8"/>
      <c r="BB1608" s="8"/>
      <c r="BC1608" s="8"/>
    </row>
    <row r="1609" spans="1:55" x14ac:dyDescent="0.25">
      <c r="A1609" s="46">
        <v>77.599999999999994</v>
      </c>
      <c r="B1609" s="48" t="b">
        <v>1</v>
      </c>
      <c r="U1609" s="37"/>
      <c r="V1609" s="37"/>
      <c r="W1609" s="9"/>
      <c r="X1609" s="8"/>
      <c r="Y1609" s="8"/>
      <c r="Z1609" s="8"/>
      <c r="AA1609" s="8"/>
      <c r="AB1609" s="8"/>
      <c r="AC1609" s="8"/>
      <c r="AD1609" s="8"/>
      <c r="AE1609" s="8"/>
      <c r="AG1609" s="37"/>
      <c r="AH1609" s="37"/>
      <c r="AI1609" s="9"/>
      <c r="AJ1609" s="8"/>
      <c r="AK1609" s="8"/>
      <c r="AL1609" s="8"/>
      <c r="AM1609" s="8"/>
      <c r="AN1609" s="8"/>
      <c r="AO1609" s="8"/>
      <c r="AP1609" s="8"/>
      <c r="AQ1609" s="8"/>
      <c r="AS1609" s="37"/>
      <c r="AT1609" s="37"/>
      <c r="AU1609" s="9"/>
      <c r="AV1609" s="8"/>
      <c r="AW1609" s="8"/>
      <c r="AX1609" s="8"/>
      <c r="AY1609" s="8"/>
      <c r="AZ1609" s="8"/>
      <c r="BA1609" s="8"/>
      <c r="BB1609" s="8"/>
      <c r="BC1609" s="8"/>
    </row>
    <row r="1610" spans="1:55" x14ac:dyDescent="0.25">
      <c r="A1610" s="46">
        <v>77.3</v>
      </c>
      <c r="B1610" s="48" t="b">
        <v>1</v>
      </c>
      <c r="U1610" s="37"/>
      <c r="V1610" s="37"/>
      <c r="W1610" s="9"/>
      <c r="X1610" s="8"/>
      <c r="Y1610" s="8"/>
      <c r="Z1610" s="8"/>
      <c r="AA1610" s="8"/>
      <c r="AB1610" s="8"/>
      <c r="AC1610" s="8"/>
      <c r="AD1610" s="8"/>
      <c r="AE1610" s="8"/>
      <c r="AG1610" s="37"/>
      <c r="AH1610" s="37"/>
      <c r="AI1610" s="9"/>
      <c r="AJ1610" s="8"/>
      <c r="AK1610" s="8"/>
      <c r="AL1610" s="8"/>
      <c r="AM1610" s="8"/>
      <c r="AN1610" s="8"/>
      <c r="AO1610" s="8"/>
      <c r="AP1610" s="8"/>
      <c r="AQ1610" s="8"/>
      <c r="AS1610" s="37"/>
      <c r="AT1610" s="37"/>
      <c r="AU1610" s="9"/>
      <c r="AV1610" s="8"/>
      <c r="AW1610" s="8"/>
      <c r="AX1610" s="8"/>
      <c r="AY1610" s="8"/>
      <c r="AZ1610" s="8"/>
      <c r="BA1610" s="8"/>
      <c r="BB1610" s="8"/>
      <c r="BC1610" s="8"/>
    </row>
    <row r="1611" spans="1:55" x14ac:dyDescent="0.25">
      <c r="A1611" s="46">
        <v>76.7</v>
      </c>
      <c r="B1611" s="48" t="b">
        <v>1</v>
      </c>
      <c r="U1611" s="37"/>
      <c r="V1611" s="37"/>
      <c r="W1611" s="9"/>
      <c r="X1611" s="8"/>
      <c r="Y1611" s="8"/>
      <c r="Z1611" s="8"/>
      <c r="AA1611" s="8"/>
      <c r="AB1611" s="8"/>
      <c r="AC1611" s="8"/>
      <c r="AD1611" s="8"/>
      <c r="AE1611" s="8"/>
      <c r="AG1611" s="37"/>
      <c r="AH1611" s="37"/>
      <c r="AI1611" s="9"/>
      <c r="AJ1611" s="8"/>
      <c r="AK1611" s="8"/>
      <c r="AL1611" s="8"/>
      <c r="AM1611" s="8"/>
      <c r="AN1611" s="8"/>
      <c r="AO1611" s="8"/>
      <c r="AP1611" s="8"/>
      <c r="AQ1611" s="8"/>
      <c r="AS1611" s="37"/>
      <c r="AT1611" s="37"/>
      <c r="AU1611" s="9"/>
      <c r="AV1611" s="8"/>
      <c r="AW1611" s="8"/>
      <c r="AX1611" s="8"/>
      <c r="AY1611" s="8"/>
      <c r="AZ1611" s="8"/>
      <c r="BA1611" s="8"/>
      <c r="BB1611" s="8"/>
      <c r="BC1611" s="8"/>
    </row>
    <row r="1612" spans="1:55" x14ac:dyDescent="0.25">
      <c r="A1612" s="46">
        <v>76.3</v>
      </c>
      <c r="B1612" s="48" t="b">
        <v>1</v>
      </c>
      <c r="U1612" s="37"/>
      <c r="V1612" s="37"/>
      <c r="W1612" s="9"/>
      <c r="X1612" s="8"/>
      <c r="Y1612" s="8"/>
      <c r="Z1612" s="8"/>
      <c r="AA1612" s="8"/>
      <c r="AB1612" s="8"/>
      <c r="AC1612" s="8"/>
      <c r="AD1612" s="8"/>
      <c r="AE1612" s="8"/>
      <c r="AG1612" s="37"/>
      <c r="AH1612" s="37"/>
      <c r="AI1612" s="9"/>
      <c r="AJ1612" s="8"/>
      <c r="AK1612" s="8"/>
      <c r="AL1612" s="8"/>
      <c r="AM1612" s="8"/>
      <c r="AN1612" s="8"/>
      <c r="AO1612" s="8"/>
      <c r="AP1612" s="8"/>
      <c r="AQ1612" s="8"/>
      <c r="AS1612" s="37"/>
      <c r="AT1612" s="37"/>
      <c r="AU1612" s="9"/>
      <c r="AV1612" s="8"/>
      <c r="AW1612" s="8"/>
      <c r="AX1612" s="8"/>
      <c r="AY1612" s="8"/>
      <c r="AZ1612" s="8"/>
      <c r="BA1612" s="8"/>
      <c r="BB1612" s="8"/>
      <c r="BC1612" s="8"/>
    </row>
    <row r="1613" spans="1:55" x14ac:dyDescent="0.25">
      <c r="A1613" s="46">
        <v>75.900000000000006</v>
      </c>
      <c r="B1613" s="48" t="b">
        <v>1</v>
      </c>
      <c r="U1613" s="37"/>
      <c r="V1613" s="37"/>
      <c r="W1613" s="9"/>
      <c r="X1613" s="8"/>
      <c r="Y1613" s="8"/>
      <c r="Z1613" s="8"/>
      <c r="AA1613" s="8"/>
      <c r="AB1613" s="8"/>
      <c r="AC1613" s="8"/>
      <c r="AD1613" s="8"/>
      <c r="AE1613" s="8"/>
      <c r="AG1613" s="37"/>
      <c r="AH1613" s="37"/>
      <c r="AI1613" s="9"/>
      <c r="AJ1613" s="8"/>
      <c r="AK1613" s="8"/>
      <c r="AL1613" s="8"/>
      <c r="AM1613" s="8"/>
      <c r="AN1613" s="8"/>
      <c r="AO1613" s="8"/>
      <c r="AP1613" s="8"/>
      <c r="AQ1613" s="8"/>
      <c r="AS1613" s="37"/>
      <c r="AT1613" s="37"/>
      <c r="AU1613" s="9"/>
      <c r="AV1613" s="8"/>
      <c r="AW1613" s="8"/>
      <c r="AX1613" s="8"/>
      <c r="AY1613" s="8"/>
      <c r="AZ1613" s="8"/>
      <c r="BA1613" s="8"/>
      <c r="BB1613" s="8"/>
      <c r="BC1613" s="8"/>
    </row>
    <row r="1614" spans="1:55" x14ac:dyDescent="0.25">
      <c r="A1614" s="46">
        <v>75.400000000000006</v>
      </c>
      <c r="B1614" s="48" t="b">
        <v>1</v>
      </c>
      <c r="U1614" s="37"/>
      <c r="V1614" s="37"/>
      <c r="W1614" s="9"/>
      <c r="X1614" s="8"/>
      <c r="Y1614" s="8"/>
      <c r="Z1614" s="8"/>
      <c r="AA1614" s="8"/>
      <c r="AB1614" s="8"/>
      <c r="AC1614" s="8"/>
      <c r="AD1614" s="8"/>
      <c r="AE1614" s="8"/>
      <c r="AG1614" s="37"/>
      <c r="AH1614" s="37"/>
      <c r="AI1614" s="9"/>
      <c r="AJ1614" s="8"/>
      <c r="AK1614" s="8"/>
      <c r="AL1614" s="8"/>
      <c r="AM1614" s="8"/>
      <c r="AN1614" s="8"/>
      <c r="AO1614" s="8"/>
      <c r="AP1614" s="8"/>
      <c r="AQ1614" s="8"/>
      <c r="AS1614" s="37"/>
      <c r="AT1614" s="37"/>
      <c r="AU1614" s="9"/>
      <c r="AV1614" s="8"/>
      <c r="AW1614" s="8"/>
      <c r="AX1614" s="8"/>
      <c r="AY1614" s="8"/>
      <c r="AZ1614" s="8"/>
      <c r="BA1614" s="8"/>
      <c r="BB1614" s="8"/>
      <c r="BC1614" s="8"/>
    </row>
    <row r="1615" spans="1:55" x14ac:dyDescent="0.25">
      <c r="A1615" s="46">
        <v>75</v>
      </c>
      <c r="B1615" s="48" t="b">
        <v>1</v>
      </c>
      <c r="U1615" s="37"/>
      <c r="V1615" s="37"/>
      <c r="W1615" s="9"/>
      <c r="X1615" s="8"/>
      <c r="Y1615" s="8"/>
      <c r="Z1615" s="8"/>
      <c r="AA1615" s="8"/>
      <c r="AB1615" s="8"/>
      <c r="AC1615" s="8"/>
      <c r="AD1615" s="8"/>
      <c r="AE1615" s="8"/>
      <c r="AG1615" s="37"/>
      <c r="AH1615" s="37"/>
      <c r="AI1615" s="9"/>
      <c r="AJ1615" s="8"/>
      <c r="AK1615" s="8"/>
      <c r="AL1615" s="8"/>
      <c r="AM1615" s="8"/>
      <c r="AN1615" s="8"/>
      <c r="AO1615" s="8"/>
      <c r="AP1615" s="8"/>
      <c r="AQ1615" s="8"/>
      <c r="AS1615" s="37"/>
      <c r="AT1615" s="37"/>
      <c r="AU1615" s="9"/>
      <c r="AV1615" s="8"/>
      <c r="AW1615" s="8"/>
      <c r="AX1615" s="8"/>
      <c r="AY1615" s="8"/>
      <c r="AZ1615" s="8"/>
      <c r="BA1615" s="8"/>
      <c r="BB1615" s="8"/>
      <c r="BC1615" s="8"/>
    </row>
    <row r="1616" spans="1:55" x14ac:dyDescent="0.25">
      <c r="A1616" s="46">
        <v>74.3</v>
      </c>
      <c r="B1616" s="48" t="b">
        <v>1</v>
      </c>
      <c r="U1616" s="37"/>
      <c r="V1616" s="37"/>
      <c r="W1616" s="9"/>
      <c r="X1616" s="8"/>
      <c r="Y1616" s="8"/>
      <c r="Z1616" s="8"/>
      <c r="AA1616" s="8"/>
      <c r="AB1616" s="8"/>
      <c r="AC1616" s="8"/>
      <c r="AD1616" s="8"/>
      <c r="AE1616" s="8"/>
      <c r="AG1616" s="37"/>
      <c r="AH1616" s="37"/>
      <c r="AI1616" s="9"/>
      <c r="AJ1616" s="8"/>
      <c r="AK1616" s="8"/>
      <c r="AL1616" s="8"/>
      <c r="AM1616" s="8"/>
      <c r="AN1616" s="8"/>
      <c r="AO1616" s="8"/>
      <c r="AP1616" s="8"/>
      <c r="AQ1616" s="8"/>
      <c r="AS1616" s="37"/>
      <c r="AT1616" s="37"/>
      <c r="AU1616" s="9"/>
      <c r="AV1616" s="8"/>
      <c r="AW1616" s="8"/>
      <c r="AX1616" s="8"/>
      <c r="AY1616" s="8"/>
      <c r="AZ1616" s="8"/>
      <c r="BA1616" s="8"/>
      <c r="BB1616" s="8"/>
      <c r="BC1616" s="8"/>
    </row>
    <row r="1617" spans="1:55" x14ac:dyDescent="0.25">
      <c r="A1617" s="46">
        <v>73.400000000000006</v>
      </c>
      <c r="B1617" s="48" t="b">
        <v>1</v>
      </c>
      <c r="U1617" s="37"/>
      <c r="V1617" s="37"/>
      <c r="W1617" s="9"/>
      <c r="X1617" s="8"/>
      <c r="Y1617" s="8"/>
      <c r="Z1617" s="8"/>
      <c r="AA1617" s="8"/>
      <c r="AB1617" s="8"/>
      <c r="AC1617" s="8"/>
      <c r="AD1617" s="8"/>
      <c r="AE1617" s="8"/>
      <c r="AG1617" s="37"/>
      <c r="AH1617" s="37"/>
      <c r="AI1617" s="9"/>
      <c r="AJ1617" s="8"/>
      <c r="AK1617" s="8"/>
      <c r="AL1617" s="8"/>
      <c r="AM1617" s="8"/>
      <c r="AN1617" s="8"/>
      <c r="AO1617" s="8"/>
      <c r="AP1617" s="8"/>
      <c r="AQ1617" s="8"/>
      <c r="AS1617" s="37"/>
      <c r="AT1617" s="37"/>
      <c r="AU1617" s="9"/>
      <c r="AV1617" s="8"/>
      <c r="AW1617" s="8"/>
      <c r="AX1617" s="8"/>
      <c r="AY1617" s="8"/>
      <c r="AZ1617" s="8"/>
      <c r="BA1617" s="8"/>
      <c r="BB1617" s="8"/>
      <c r="BC1617" s="8"/>
    </row>
    <row r="1618" spans="1:55" x14ac:dyDescent="0.25">
      <c r="A1618" s="46">
        <v>72.7</v>
      </c>
      <c r="B1618" s="48" t="b">
        <v>1</v>
      </c>
      <c r="U1618" s="37"/>
      <c r="V1618" s="37"/>
      <c r="W1618" s="9"/>
      <c r="X1618" s="8"/>
      <c r="Y1618" s="8"/>
      <c r="Z1618" s="8"/>
      <c r="AA1618" s="8"/>
      <c r="AB1618" s="8"/>
      <c r="AC1618" s="8"/>
      <c r="AD1618" s="8"/>
      <c r="AE1618" s="8"/>
      <c r="AG1618" s="37"/>
      <c r="AH1618" s="37"/>
      <c r="AI1618" s="9"/>
      <c r="AJ1618" s="8"/>
      <c r="AK1618" s="8"/>
      <c r="AL1618" s="8"/>
      <c r="AM1618" s="8"/>
      <c r="AN1618" s="8"/>
      <c r="AO1618" s="8"/>
      <c r="AP1618" s="8"/>
      <c r="AQ1618" s="8"/>
      <c r="AS1618" s="37"/>
      <c r="AT1618" s="37"/>
      <c r="AU1618" s="9"/>
      <c r="AV1618" s="8"/>
      <c r="AW1618" s="8"/>
      <c r="AX1618" s="8"/>
      <c r="AY1618" s="8"/>
      <c r="AZ1618" s="8"/>
      <c r="BA1618" s="8"/>
      <c r="BB1618" s="8"/>
      <c r="BC1618" s="8"/>
    </row>
    <row r="1619" spans="1:55" x14ac:dyDescent="0.25">
      <c r="A1619" s="46">
        <v>71.8</v>
      </c>
      <c r="B1619" s="48" t="b">
        <v>1</v>
      </c>
      <c r="U1619" s="37"/>
      <c r="V1619" s="37"/>
      <c r="W1619" s="9"/>
      <c r="X1619" s="8"/>
      <c r="Y1619" s="8"/>
      <c r="Z1619" s="8"/>
      <c r="AA1619" s="8"/>
      <c r="AB1619" s="8"/>
      <c r="AC1619" s="8"/>
      <c r="AD1619" s="8"/>
      <c r="AE1619" s="8"/>
      <c r="AG1619" s="37"/>
      <c r="AH1619" s="37"/>
      <c r="AI1619" s="9"/>
      <c r="AJ1619" s="8"/>
      <c r="AK1619" s="8"/>
      <c r="AL1619" s="8"/>
      <c r="AM1619" s="8"/>
      <c r="AN1619" s="8"/>
      <c r="AO1619" s="8"/>
      <c r="AP1619" s="8"/>
      <c r="AQ1619" s="8"/>
      <c r="AS1619" s="37"/>
      <c r="AT1619" s="37"/>
      <c r="AU1619" s="9"/>
      <c r="AV1619" s="8"/>
      <c r="AW1619" s="8"/>
      <c r="AX1619" s="8"/>
      <c r="AY1619" s="8"/>
      <c r="AZ1619" s="8"/>
      <c r="BA1619" s="8"/>
      <c r="BB1619" s="8"/>
      <c r="BC1619" s="8"/>
    </row>
    <row r="1620" spans="1:55" x14ac:dyDescent="0.25">
      <c r="A1620" s="46">
        <v>78</v>
      </c>
      <c r="B1620" s="48" t="b">
        <v>1</v>
      </c>
      <c r="U1620" s="37"/>
      <c r="V1620" s="37"/>
      <c r="W1620" s="9"/>
      <c r="X1620" s="8"/>
      <c r="Y1620" s="8"/>
      <c r="Z1620" s="8"/>
      <c r="AA1620" s="8"/>
      <c r="AB1620" s="8"/>
      <c r="AC1620" s="8"/>
      <c r="AD1620" s="8"/>
      <c r="AE1620" s="8"/>
      <c r="AG1620" s="37"/>
      <c r="AH1620" s="37"/>
      <c r="AI1620" s="9"/>
      <c r="AJ1620" s="8"/>
      <c r="AK1620" s="8"/>
      <c r="AL1620" s="8"/>
      <c r="AM1620" s="8"/>
      <c r="AN1620" s="8"/>
      <c r="AO1620" s="8"/>
      <c r="AP1620" s="8"/>
      <c r="AQ1620" s="8"/>
      <c r="AS1620" s="37"/>
      <c r="AT1620" s="37"/>
      <c r="AU1620" s="9"/>
      <c r="AV1620" s="8"/>
      <c r="AW1620" s="8"/>
      <c r="AX1620" s="8"/>
      <c r="AY1620" s="8"/>
      <c r="AZ1620" s="8"/>
      <c r="BA1620" s="8"/>
      <c r="BB1620" s="8"/>
      <c r="BC1620" s="8"/>
    </row>
    <row r="1621" spans="1:55" x14ac:dyDescent="0.25">
      <c r="A1621" s="46">
        <v>69.599999999999994</v>
      </c>
      <c r="B1621" s="48" t="b">
        <v>1</v>
      </c>
      <c r="U1621" s="37"/>
      <c r="V1621" s="37"/>
      <c r="W1621" s="9"/>
      <c r="X1621" s="8"/>
      <c r="Y1621" s="8"/>
      <c r="Z1621" s="8"/>
      <c r="AA1621" s="8"/>
      <c r="AB1621" s="8"/>
      <c r="AC1621" s="8"/>
      <c r="AD1621" s="8"/>
      <c r="AE1621" s="8"/>
      <c r="AG1621" s="37"/>
      <c r="AH1621" s="37"/>
      <c r="AI1621" s="9"/>
      <c r="AJ1621" s="8"/>
      <c r="AK1621" s="8"/>
      <c r="AL1621" s="8"/>
      <c r="AM1621" s="8"/>
      <c r="AN1621" s="8"/>
      <c r="AO1621" s="8"/>
      <c r="AP1621" s="8"/>
      <c r="AQ1621" s="8"/>
      <c r="AS1621" s="37"/>
      <c r="AT1621" s="37"/>
      <c r="AU1621" s="9"/>
      <c r="AV1621" s="8"/>
      <c r="AW1621" s="8"/>
      <c r="AX1621" s="8"/>
      <c r="AY1621" s="8"/>
      <c r="AZ1621" s="8"/>
      <c r="BA1621" s="8"/>
      <c r="BB1621" s="8"/>
      <c r="BC1621" s="8"/>
    </row>
    <row r="1622" spans="1:55" x14ac:dyDescent="0.25">
      <c r="A1622" s="46">
        <v>58.2</v>
      </c>
      <c r="B1622" s="48" t="b">
        <v>1</v>
      </c>
      <c r="U1622" s="37"/>
      <c r="V1622" s="37"/>
      <c r="W1622" s="9"/>
      <c r="X1622" s="8"/>
      <c r="Y1622" s="8"/>
      <c r="Z1622" s="8"/>
      <c r="AA1622" s="8"/>
      <c r="AB1622" s="8"/>
      <c r="AC1622" s="8"/>
      <c r="AD1622" s="8"/>
      <c r="AE1622" s="8"/>
      <c r="AG1622" s="37"/>
      <c r="AH1622" s="37"/>
      <c r="AI1622" s="9"/>
      <c r="AJ1622" s="8"/>
      <c r="AK1622" s="8"/>
      <c r="AL1622" s="8"/>
      <c r="AM1622" s="8"/>
      <c r="AN1622" s="8"/>
      <c r="AO1622" s="8"/>
      <c r="AP1622" s="8"/>
      <c r="AQ1622" s="8"/>
      <c r="AS1622" s="37"/>
      <c r="AT1622" s="37"/>
      <c r="AU1622" s="9"/>
      <c r="AV1622" s="8"/>
      <c r="AW1622" s="8"/>
      <c r="AX1622" s="8"/>
      <c r="AY1622" s="8"/>
      <c r="AZ1622" s="8"/>
      <c r="BA1622" s="8"/>
      <c r="BB1622" s="8"/>
      <c r="BC1622" s="8"/>
    </row>
    <row r="1623" spans="1:55" x14ac:dyDescent="0.25">
      <c r="A1623" s="46">
        <v>57.8</v>
      </c>
      <c r="B1623" s="48" t="b">
        <v>1</v>
      </c>
      <c r="U1623" s="37"/>
      <c r="V1623" s="37"/>
      <c r="W1623" s="9"/>
      <c r="X1623" s="8"/>
      <c r="Y1623" s="8"/>
      <c r="Z1623" s="8"/>
      <c r="AA1623" s="8"/>
      <c r="AB1623" s="8"/>
      <c r="AC1623" s="8"/>
      <c r="AD1623" s="8"/>
      <c r="AE1623" s="8"/>
      <c r="AG1623" s="37"/>
      <c r="AH1623" s="37"/>
      <c r="AI1623" s="9"/>
      <c r="AJ1623" s="8"/>
      <c r="AK1623" s="8"/>
      <c r="AL1623" s="8"/>
      <c r="AM1623" s="8"/>
      <c r="AN1623" s="8"/>
      <c r="AO1623" s="8"/>
      <c r="AP1623" s="8"/>
      <c r="AQ1623" s="8"/>
      <c r="AS1623" s="37"/>
      <c r="AT1623" s="37"/>
      <c r="AU1623" s="9"/>
      <c r="AV1623" s="8"/>
      <c r="AW1623" s="8"/>
      <c r="AX1623" s="8"/>
      <c r="AY1623" s="8"/>
      <c r="AZ1623" s="8"/>
      <c r="BA1623" s="8"/>
      <c r="BB1623" s="8"/>
      <c r="BC1623" s="8"/>
    </row>
    <row r="1624" spans="1:55" x14ac:dyDescent="0.25">
      <c r="A1624" s="46">
        <v>57.3</v>
      </c>
      <c r="B1624" s="48" t="b">
        <v>1</v>
      </c>
      <c r="U1624" s="37"/>
      <c r="V1624" s="37"/>
      <c r="W1624" s="9"/>
      <c r="X1624" s="8"/>
      <c r="Y1624" s="8"/>
      <c r="Z1624" s="8"/>
      <c r="AA1624" s="8"/>
      <c r="AB1624" s="8"/>
      <c r="AC1624" s="8"/>
      <c r="AD1624" s="8"/>
      <c r="AE1624" s="8"/>
      <c r="AG1624" s="37"/>
      <c r="AH1624" s="37"/>
      <c r="AI1624" s="9"/>
      <c r="AJ1624" s="8"/>
      <c r="AK1624" s="8"/>
      <c r="AL1624" s="8"/>
      <c r="AM1624" s="8"/>
      <c r="AN1624" s="8"/>
      <c r="AO1624" s="8"/>
      <c r="AP1624" s="8"/>
      <c r="AQ1624" s="8"/>
      <c r="AS1624" s="37"/>
      <c r="AT1624" s="37"/>
      <c r="AU1624" s="9"/>
      <c r="AV1624" s="8"/>
      <c r="AW1624" s="8"/>
      <c r="AX1624" s="8"/>
      <c r="AY1624" s="8"/>
      <c r="AZ1624" s="8"/>
      <c r="BA1624" s="8"/>
      <c r="BB1624" s="8"/>
      <c r="BC1624" s="8"/>
    </row>
    <row r="1625" spans="1:55" x14ac:dyDescent="0.25">
      <c r="A1625" s="46">
        <v>57.2</v>
      </c>
      <c r="B1625" s="48" t="b">
        <v>1</v>
      </c>
      <c r="U1625" s="37"/>
      <c r="V1625" s="37"/>
      <c r="W1625" s="9"/>
      <c r="X1625" s="8"/>
      <c r="Y1625" s="8"/>
      <c r="Z1625" s="8"/>
      <c r="AA1625" s="8"/>
      <c r="AB1625" s="8"/>
      <c r="AC1625" s="8"/>
      <c r="AD1625" s="8"/>
      <c r="AE1625" s="8"/>
      <c r="AG1625" s="37"/>
      <c r="AH1625" s="37"/>
      <c r="AI1625" s="9"/>
      <c r="AJ1625" s="8"/>
      <c r="AK1625" s="8"/>
      <c r="AL1625" s="8"/>
      <c r="AM1625" s="8"/>
      <c r="AN1625" s="8"/>
      <c r="AO1625" s="8"/>
      <c r="AP1625" s="8"/>
      <c r="AQ1625" s="8"/>
      <c r="AS1625" s="37"/>
      <c r="AT1625" s="37"/>
      <c r="AU1625" s="9"/>
      <c r="AV1625" s="8"/>
      <c r="AW1625" s="8"/>
      <c r="AX1625" s="8"/>
      <c r="AY1625" s="8"/>
      <c r="AZ1625" s="8"/>
      <c r="BA1625" s="8"/>
      <c r="BB1625" s="8"/>
      <c r="BC1625" s="8"/>
    </row>
    <row r="1626" spans="1:55" x14ac:dyDescent="0.25">
      <c r="A1626" s="46">
        <v>56.8</v>
      </c>
      <c r="B1626" s="48" t="b">
        <v>1</v>
      </c>
      <c r="U1626" s="37"/>
      <c r="V1626" s="37"/>
      <c r="W1626" s="9"/>
      <c r="X1626" s="8"/>
      <c r="Y1626" s="8"/>
      <c r="Z1626" s="8"/>
      <c r="AA1626" s="8"/>
      <c r="AB1626" s="8"/>
      <c r="AC1626" s="8"/>
      <c r="AD1626" s="8"/>
      <c r="AE1626" s="8"/>
      <c r="AG1626" s="37"/>
      <c r="AH1626" s="37"/>
      <c r="AI1626" s="9"/>
      <c r="AJ1626" s="8"/>
      <c r="AK1626" s="8"/>
      <c r="AL1626" s="8"/>
      <c r="AM1626" s="8"/>
      <c r="AN1626" s="8"/>
      <c r="AO1626" s="8"/>
      <c r="AP1626" s="8"/>
      <c r="AQ1626" s="8"/>
      <c r="AS1626" s="37"/>
      <c r="AT1626" s="37"/>
      <c r="AU1626" s="9"/>
      <c r="AV1626" s="8"/>
      <c r="AW1626" s="8"/>
      <c r="AX1626" s="8"/>
      <c r="AY1626" s="8"/>
      <c r="AZ1626" s="8"/>
      <c r="BA1626" s="8"/>
      <c r="BB1626" s="8"/>
      <c r="BC1626" s="8"/>
    </row>
    <row r="1627" spans="1:55" x14ac:dyDescent="0.25">
      <c r="A1627" s="46">
        <v>56.5</v>
      </c>
      <c r="B1627" s="48" t="b">
        <v>1</v>
      </c>
      <c r="U1627" s="37"/>
      <c r="V1627" s="37"/>
      <c r="W1627" s="9"/>
      <c r="X1627" s="8"/>
      <c r="Y1627" s="8"/>
      <c r="Z1627" s="8"/>
      <c r="AA1627" s="8"/>
      <c r="AB1627" s="8"/>
      <c r="AC1627" s="8"/>
      <c r="AD1627" s="8"/>
      <c r="AE1627" s="8"/>
      <c r="AG1627" s="37"/>
      <c r="AH1627" s="37"/>
      <c r="AI1627" s="9"/>
      <c r="AJ1627" s="8"/>
      <c r="AK1627" s="8"/>
      <c r="AL1627" s="8"/>
      <c r="AM1627" s="8"/>
      <c r="AN1627" s="8"/>
      <c r="AO1627" s="8"/>
      <c r="AP1627" s="8"/>
      <c r="AQ1627" s="8"/>
      <c r="AS1627" s="37"/>
      <c r="AT1627" s="37"/>
      <c r="AU1627" s="9"/>
      <c r="AV1627" s="8"/>
      <c r="AW1627" s="8"/>
      <c r="AX1627" s="8"/>
      <c r="AY1627" s="8"/>
      <c r="AZ1627" s="8"/>
      <c r="BA1627" s="8"/>
      <c r="BB1627" s="8"/>
      <c r="BC1627" s="8"/>
    </row>
    <row r="1628" spans="1:55" x14ac:dyDescent="0.25">
      <c r="A1628" s="46">
        <v>56</v>
      </c>
      <c r="B1628" s="48" t="b">
        <v>1</v>
      </c>
      <c r="U1628" s="37"/>
      <c r="V1628" s="37"/>
      <c r="W1628" s="9"/>
      <c r="X1628" s="8"/>
      <c r="Y1628" s="8"/>
      <c r="Z1628" s="8"/>
      <c r="AA1628" s="8"/>
      <c r="AB1628" s="8"/>
      <c r="AC1628" s="8"/>
      <c r="AD1628" s="8"/>
      <c r="AE1628" s="8"/>
      <c r="AG1628" s="37"/>
      <c r="AH1628" s="37"/>
      <c r="AI1628" s="9"/>
      <c r="AJ1628" s="8"/>
      <c r="AK1628" s="8"/>
      <c r="AL1628" s="8"/>
      <c r="AM1628" s="8"/>
      <c r="AN1628" s="8"/>
      <c r="AO1628" s="8"/>
      <c r="AP1628" s="8"/>
      <c r="AQ1628" s="8"/>
      <c r="AS1628" s="37"/>
      <c r="AT1628" s="37"/>
      <c r="AU1628" s="9"/>
      <c r="AV1628" s="8"/>
      <c r="AW1628" s="8"/>
      <c r="AX1628" s="8"/>
      <c r="AY1628" s="8"/>
      <c r="AZ1628" s="8"/>
      <c r="BA1628" s="8"/>
      <c r="BB1628" s="8"/>
      <c r="BC1628" s="8"/>
    </row>
    <row r="1629" spans="1:55" x14ac:dyDescent="0.25">
      <c r="A1629" s="46">
        <v>55.5</v>
      </c>
      <c r="B1629" s="48" t="b">
        <v>1</v>
      </c>
      <c r="U1629" s="37"/>
      <c r="V1629" s="37"/>
      <c r="W1629" s="9"/>
      <c r="X1629" s="8"/>
      <c r="Y1629" s="8"/>
      <c r="Z1629" s="8"/>
      <c r="AA1629" s="8"/>
      <c r="AB1629" s="8"/>
      <c r="AC1629" s="8"/>
      <c r="AD1629" s="8"/>
      <c r="AE1629" s="8"/>
      <c r="AG1629" s="37"/>
      <c r="AH1629" s="37"/>
      <c r="AI1629" s="9"/>
      <c r="AJ1629" s="8"/>
      <c r="AK1629" s="8"/>
      <c r="AL1629" s="8"/>
      <c r="AM1629" s="8"/>
      <c r="AN1629" s="8"/>
      <c r="AO1629" s="8"/>
      <c r="AP1629" s="8"/>
      <c r="AQ1629" s="8"/>
      <c r="AS1629" s="37"/>
      <c r="AT1629" s="37"/>
      <c r="AU1629" s="9"/>
      <c r="AV1629" s="8"/>
      <c r="AW1629" s="8"/>
      <c r="AX1629" s="8"/>
      <c r="AY1629" s="8"/>
      <c r="AZ1629" s="8"/>
      <c r="BA1629" s="8"/>
      <c r="BB1629" s="8"/>
      <c r="BC1629" s="8"/>
    </row>
    <row r="1630" spans="1:55" x14ac:dyDescent="0.25">
      <c r="A1630" s="46">
        <v>55</v>
      </c>
      <c r="B1630" s="48" t="b">
        <v>1</v>
      </c>
      <c r="U1630" s="37"/>
      <c r="V1630" s="37"/>
      <c r="W1630" s="9"/>
      <c r="X1630" s="8"/>
      <c r="Y1630" s="8"/>
      <c r="Z1630" s="8"/>
      <c r="AA1630" s="8"/>
      <c r="AB1630" s="8"/>
      <c r="AC1630" s="8"/>
      <c r="AD1630" s="8"/>
      <c r="AE1630" s="8"/>
      <c r="AG1630" s="37"/>
      <c r="AH1630" s="37"/>
      <c r="AI1630" s="9"/>
      <c r="AJ1630" s="8"/>
      <c r="AK1630" s="8"/>
      <c r="AL1630" s="8"/>
      <c r="AM1630" s="8"/>
      <c r="AN1630" s="8"/>
      <c r="AO1630" s="8"/>
      <c r="AP1630" s="8"/>
      <c r="AQ1630" s="8"/>
      <c r="AS1630" s="37"/>
      <c r="AT1630" s="37"/>
      <c r="AU1630" s="9"/>
      <c r="AV1630" s="8"/>
      <c r="AW1630" s="8"/>
      <c r="AX1630" s="8"/>
      <c r="AY1630" s="8"/>
      <c r="AZ1630" s="8"/>
      <c r="BA1630" s="8"/>
      <c r="BB1630" s="8"/>
      <c r="BC1630" s="8"/>
    </row>
    <row r="1631" spans="1:55" x14ac:dyDescent="0.25">
      <c r="A1631" s="46">
        <v>54.3</v>
      </c>
      <c r="B1631" s="48" t="b">
        <v>1</v>
      </c>
      <c r="U1631" s="37"/>
      <c r="V1631" s="37"/>
      <c r="W1631" s="9"/>
      <c r="X1631" s="8"/>
      <c r="Y1631" s="8"/>
      <c r="Z1631" s="8"/>
      <c r="AA1631" s="8"/>
      <c r="AB1631" s="8"/>
      <c r="AC1631" s="8"/>
      <c r="AD1631" s="8"/>
      <c r="AE1631" s="8"/>
      <c r="AG1631" s="37"/>
      <c r="AH1631" s="37"/>
      <c r="AI1631" s="9"/>
      <c r="AJ1631" s="8"/>
      <c r="AK1631" s="8"/>
      <c r="AL1631" s="8"/>
      <c r="AM1631" s="8"/>
      <c r="AN1631" s="8"/>
      <c r="AO1631" s="8"/>
      <c r="AP1631" s="8"/>
      <c r="AQ1631" s="8"/>
      <c r="AS1631" s="37"/>
      <c r="AT1631" s="37"/>
      <c r="AU1631" s="9"/>
      <c r="AV1631" s="8"/>
      <c r="AW1631" s="8"/>
      <c r="AX1631" s="8"/>
      <c r="AY1631" s="8"/>
      <c r="AZ1631" s="8"/>
      <c r="BA1631" s="8"/>
      <c r="BB1631" s="8"/>
      <c r="BC1631" s="8"/>
    </row>
    <row r="1632" spans="1:55" x14ac:dyDescent="0.25">
      <c r="A1632" s="46">
        <v>53.6</v>
      </c>
      <c r="B1632" s="48" t="b">
        <v>1</v>
      </c>
      <c r="U1632" s="37"/>
      <c r="V1632" s="37"/>
      <c r="W1632" s="9"/>
      <c r="X1632" s="8"/>
      <c r="Y1632" s="8"/>
      <c r="Z1632" s="8"/>
      <c r="AA1632" s="8"/>
      <c r="AB1632" s="8"/>
      <c r="AC1632" s="8"/>
      <c r="AD1632" s="8"/>
      <c r="AE1632" s="8"/>
      <c r="AG1632" s="37"/>
      <c r="AH1632" s="37"/>
      <c r="AI1632" s="9"/>
      <c r="AJ1632" s="8"/>
      <c r="AK1632" s="8"/>
      <c r="AL1632" s="8"/>
      <c r="AM1632" s="8"/>
      <c r="AN1632" s="8"/>
      <c r="AO1632" s="8"/>
      <c r="AP1632" s="8"/>
      <c r="AQ1632" s="8"/>
      <c r="AS1632" s="37"/>
      <c r="AT1632" s="37"/>
      <c r="AU1632" s="9"/>
      <c r="AV1632" s="8"/>
      <c r="AW1632" s="8"/>
      <c r="AX1632" s="8"/>
      <c r="AY1632" s="8"/>
      <c r="AZ1632" s="8"/>
      <c r="BA1632" s="8"/>
      <c r="BB1632" s="8"/>
      <c r="BC1632" s="8"/>
    </row>
    <row r="1633" spans="1:55" x14ac:dyDescent="0.25">
      <c r="A1633" s="46">
        <v>52.8</v>
      </c>
      <c r="B1633" s="48" t="b">
        <v>1</v>
      </c>
      <c r="U1633" s="37"/>
      <c r="V1633" s="37"/>
      <c r="W1633" s="9"/>
      <c r="X1633" s="8"/>
      <c r="Y1633" s="8"/>
      <c r="Z1633" s="8"/>
      <c r="AA1633" s="8"/>
      <c r="AB1633" s="8"/>
      <c r="AC1633" s="8"/>
      <c r="AD1633" s="8"/>
      <c r="AE1633" s="8"/>
      <c r="AG1633" s="37"/>
      <c r="AH1633" s="37"/>
      <c r="AI1633" s="9"/>
      <c r="AJ1633" s="8"/>
      <c r="AK1633" s="8"/>
      <c r="AL1633" s="8"/>
      <c r="AM1633" s="8"/>
      <c r="AN1633" s="8"/>
      <c r="AO1633" s="8"/>
      <c r="AP1633" s="8"/>
      <c r="AQ1633" s="8"/>
      <c r="AS1633" s="37"/>
      <c r="AT1633" s="37"/>
      <c r="AU1633" s="9"/>
      <c r="AV1633" s="8"/>
      <c r="AW1633" s="8"/>
      <c r="AX1633" s="8"/>
      <c r="AY1633" s="8"/>
      <c r="AZ1633" s="8"/>
      <c r="BA1633" s="8"/>
      <c r="BB1633" s="8"/>
      <c r="BC1633" s="8"/>
    </row>
    <row r="1634" spans="1:55" x14ac:dyDescent="0.25">
      <c r="A1634" s="46">
        <v>52</v>
      </c>
      <c r="B1634" s="48" t="b">
        <v>1</v>
      </c>
      <c r="U1634" s="37"/>
      <c r="V1634" s="37"/>
      <c r="W1634" s="9"/>
      <c r="X1634" s="8"/>
      <c r="Y1634" s="8"/>
      <c r="Z1634" s="8"/>
      <c r="AA1634" s="8"/>
      <c r="AB1634" s="8"/>
      <c r="AC1634" s="8"/>
      <c r="AD1634" s="8"/>
      <c r="AE1634" s="8"/>
      <c r="AG1634" s="37"/>
      <c r="AH1634" s="37"/>
      <c r="AI1634" s="9"/>
      <c r="AJ1634" s="8"/>
      <c r="AK1634" s="8"/>
      <c r="AL1634" s="8"/>
      <c r="AM1634" s="8"/>
      <c r="AN1634" s="8"/>
      <c r="AO1634" s="8"/>
      <c r="AP1634" s="8"/>
      <c r="AQ1634" s="8"/>
      <c r="AS1634" s="37"/>
      <c r="AT1634" s="37"/>
      <c r="AU1634" s="9"/>
      <c r="AV1634" s="8"/>
      <c r="AW1634" s="8"/>
      <c r="AX1634" s="8"/>
      <c r="AY1634" s="8"/>
      <c r="AZ1634" s="8"/>
      <c r="BA1634" s="8"/>
      <c r="BB1634" s="8"/>
      <c r="BC1634" s="8"/>
    </row>
    <row r="1635" spans="1:55" x14ac:dyDescent="0.25">
      <c r="A1635" s="46">
        <v>51.2</v>
      </c>
      <c r="B1635" s="48" t="b">
        <v>1</v>
      </c>
      <c r="U1635" s="37"/>
      <c r="V1635" s="37"/>
      <c r="W1635" s="9"/>
      <c r="X1635" s="8"/>
      <c r="Y1635" s="8"/>
      <c r="Z1635" s="8"/>
      <c r="AA1635" s="8"/>
      <c r="AB1635" s="8"/>
      <c r="AC1635" s="8"/>
      <c r="AD1635" s="8"/>
      <c r="AE1635" s="8"/>
      <c r="AG1635" s="37"/>
      <c r="AH1635" s="37"/>
      <c r="AI1635" s="9"/>
      <c r="AJ1635" s="8"/>
      <c r="AK1635" s="8"/>
      <c r="AL1635" s="8"/>
      <c r="AM1635" s="8"/>
      <c r="AN1635" s="8"/>
      <c r="AO1635" s="8"/>
      <c r="AP1635" s="8"/>
      <c r="AQ1635" s="8"/>
      <c r="AS1635" s="37"/>
      <c r="AT1635" s="37"/>
      <c r="AU1635" s="9"/>
      <c r="AV1635" s="8"/>
      <c r="AW1635" s="8"/>
      <c r="AX1635" s="8"/>
      <c r="AY1635" s="8"/>
      <c r="AZ1635" s="8"/>
      <c r="BA1635" s="8"/>
      <c r="BB1635" s="8"/>
      <c r="BC1635" s="8"/>
    </row>
    <row r="1636" spans="1:55" x14ac:dyDescent="0.25">
      <c r="A1636" s="46">
        <v>55</v>
      </c>
      <c r="B1636" s="48" t="b">
        <v>1</v>
      </c>
      <c r="U1636" s="37"/>
      <c r="V1636" s="37"/>
      <c r="W1636" s="9"/>
      <c r="X1636" s="8"/>
      <c r="Y1636" s="8"/>
      <c r="Z1636" s="8"/>
      <c r="AA1636" s="8"/>
      <c r="AB1636" s="8"/>
      <c r="AC1636" s="8"/>
      <c r="AD1636" s="8"/>
      <c r="AE1636" s="8"/>
      <c r="AG1636" s="37"/>
      <c r="AH1636" s="37"/>
      <c r="AI1636" s="9"/>
      <c r="AJ1636" s="8"/>
      <c r="AK1636" s="8"/>
      <c r="AL1636" s="8"/>
      <c r="AM1636" s="8"/>
      <c r="AN1636" s="8"/>
      <c r="AO1636" s="8"/>
      <c r="AP1636" s="8"/>
      <c r="AQ1636" s="8"/>
      <c r="AS1636" s="37"/>
      <c r="AT1636" s="37"/>
      <c r="AU1636" s="9"/>
      <c r="AV1636" s="8"/>
      <c r="AW1636" s="8"/>
      <c r="AX1636" s="8"/>
      <c r="AY1636" s="8"/>
      <c r="AZ1636" s="8"/>
      <c r="BA1636" s="8"/>
      <c r="BB1636" s="8"/>
      <c r="BC1636" s="8"/>
    </row>
    <row r="1637" spans="1:55" x14ac:dyDescent="0.25">
      <c r="A1637" s="46">
        <v>49.8</v>
      </c>
      <c r="B1637" s="48" t="b">
        <v>1</v>
      </c>
      <c r="U1637" s="37"/>
      <c r="V1637" s="37"/>
      <c r="W1637" s="9"/>
      <c r="X1637" s="8"/>
      <c r="Y1637" s="8"/>
      <c r="Z1637" s="8"/>
      <c r="AA1637" s="8"/>
      <c r="AB1637" s="8"/>
      <c r="AC1637" s="8"/>
      <c r="AD1637" s="8"/>
      <c r="AE1637" s="8"/>
      <c r="AG1637" s="37"/>
      <c r="AH1637" s="37"/>
      <c r="AI1637" s="9"/>
      <c r="AJ1637" s="8"/>
      <c r="AK1637" s="8"/>
      <c r="AL1637" s="8"/>
      <c r="AM1637" s="8"/>
      <c r="AN1637" s="8"/>
      <c r="AO1637" s="8"/>
      <c r="AP1637" s="8"/>
      <c r="AQ1637" s="8"/>
      <c r="AS1637" s="37"/>
      <c r="AT1637" s="37"/>
      <c r="AU1637" s="9"/>
      <c r="AV1637" s="8"/>
      <c r="AW1637" s="8"/>
      <c r="AX1637" s="8"/>
      <c r="AY1637" s="8"/>
      <c r="AZ1637" s="8"/>
      <c r="BA1637" s="8"/>
      <c r="BB1637" s="8"/>
      <c r="BC1637" s="8"/>
    </row>
    <row r="1638" spans="1:55" x14ac:dyDescent="0.25">
      <c r="A1638" s="46">
        <v>81.7</v>
      </c>
      <c r="B1638" s="48" t="b">
        <v>1</v>
      </c>
      <c r="U1638" s="37"/>
      <c r="V1638" s="37"/>
      <c r="W1638" s="9"/>
      <c r="X1638" s="8"/>
      <c r="Y1638" s="8"/>
      <c r="Z1638" s="8"/>
      <c r="AA1638" s="8"/>
      <c r="AB1638" s="8"/>
      <c r="AC1638" s="8"/>
      <c r="AD1638" s="8"/>
      <c r="AE1638" s="8"/>
      <c r="AG1638" s="37"/>
      <c r="AH1638" s="37"/>
      <c r="AI1638" s="9"/>
      <c r="AJ1638" s="8"/>
      <c r="AK1638" s="8"/>
      <c r="AL1638" s="8"/>
      <c r="AM1638" s="8"/>
      <c r="AN1638" s="8"/>
      <c r="AO1638" s="8"/>
      <c r="AP1638" s="8"/>
      <c r="AQ1638" s="8"/>
      <c r="AS1638" s="37"/>
      <c r="AT1638" s="37"/>
      <c r="AU1638" s="9"/>
      <c r="AV1638" s="8"/>
      <c r="AW1638" s="8"/>
      <c r="AX1638" s="8"/>
      <c r="AY1638" s="8"/>
      <c r="AZ1638" s="8"/>
      <c r="BA1638" s="8"/>
      <c r="BB1638" s="8"/>
      <c r="BC1638" s="8"/>
    </row>
    <row r="1639" spans="1:55" x14ac:dyDescent="0.25">
      <c r="A1639" s="46">
        <v>81.400000000000006</v>
      </c>
      <c r="B1639" s="48" t="b">
        <v>1</v>
      </c>
      <c r="U1639" s="37"/>
      <c r="V1639" s="37"/>
      <c r="W1639" s="9"/>
      <c r="X1639" s="8"/>
      <c r="Y1639" s="8"/>
      <c r="Z1639" s="8"/>
      <c r="AA1639" s="8"/>
      <c r="AB1639" s="8"/>
      <c r="AC1639" s="8"/>
      <c r="AD1639" s="8"/>
      <c r="AE1639" s="8"/>
      <c r="AG1639" s="37"/>
      <c r="AH1639" s="37"/>
      <c r="AI1639" s="9"/>
      <c r="AJ1639" s="8"/>
      <c r="AK1639" s="8"/>
      <c r="AL1639" s="8"/>
      <c r="AM1639" s="8"/>
      <c r="AN1639" s="8"/>
      <c r="AO1639" s="8"/>
      <c r="AP1639" s="8"/>
      <c r="AQ1639" s="8"/>
      <c r="AS1639" s="37"/>
      <c r="AT1639" s="37"/>
      <c r="AU1639" s="9"/>
      <c r="AV1639" s="8"/>
      <c r="AW1639" s="8"/>
      <c r="AX1639" s="8"/>
      <c r="AY1639" s="8"/>
      <c r="AZ1639" s="8"/>
      <c r="BA1639" s="8"/>
      <c r="BB1639" s="8"/>
      <c r="BC1639" s="8"/>
    </row>
    <row r="1640" spans="1:55" x14ac:dyDescent="0.25">
      <c r="A1640" s="46">
        <v>81.099999999999994</v>
      </c>
      <c r="B1640" s="48" t="b">
        <v>1</v>
      </c>
      <c r="U1640" s="37"/>
      <c r="V1640" s="37"/>
      <c r="W1640" s="9"/>
      <c r="X1640" s="8"/>
      <c r="Y1640" s="8"/>
      <c r="Z1640" s="8"/>
      <c r="AA1640" s="8"/>
      <c r="AB1640" s="8"/>
      <c r="AC1640" s="8"/>
      <c r="AD1640" s="8"/>
      <c r="AE1640" s="8"/>
      <c r="AG1640" s="37"/>
      <c r="AH1640" s="37"/>
      <c r="AI1640" s="9"/>
      <c r="AJ1640" s="8"/>
      <c r="AK1640" s="8"/>
      <c r="AL1640" s="8"/>
      <c r="AM1640" s="8"/>
      <c r="AN1640" s="8"/>
      <c r="AO1640" s="8"/>
      <c r="AP1640" s="8"/>
      <c r="AQ1640" s="8"/>
      <c r="AS1640" s="37"/>
      <c r="AT1640" s="37"/>
      <c r="AU1640" s="9"/>
      <c r="AV1640" s="8"/>
      <c r="AW1640" s="8"/>
      <c r="AX1640" s="8"/>
      <c r="AY1640" s="8"/>
      <c r="AZ1640" s="8"/>
      <c r="BA1640" s="8"/>
      <c r="BB1640" s="8"/>
      <c r="BC1640" s="8"/>
    </row>
    <row r="1641" spans="1:55" x14ac:dyDescent="0.25">
      <c r="A1641" s="46">
        <v>81</v>
      </c>
      <c r="B1641" s="48" t="b">
        <v>1</v>
      </c>
      <c r="U1641" s="37"/>
      <c r="V1641" s="37"/>
      <c r="W1641" s="9"/>
      <c r="X1641" s="8"/>
      <c r="Y1641" s="8"/>
      <c r="Z1641" s="8"/>
      <c r="AA1641" s="8"/>
      <c r="AB1641" s="8"/>
      <c r="AC1641" s="8"/>
      <c r="AD1641" s="8"/>
      <c r="AE1641" s="8"/>
      <c r="AG1641" s="37"/>
      <c r="AH1641" s="37"/>
      <c r="AI1641" s="9"/>
      <c r="AJ1641" s="8"/>
      <c r="AK1641" s="8"/>
      <c r="AL1641" s="8"/>
      <c r="AM1641" s="8"/>
      <c r="AN1641" s="8"/>
      <c r="AO1641" s="8"/>
      <c r="AP1641" s="8"/>
      <c r="AQ1641" s="8"/>
      <c r="AS1641" s="37"/>
      <c r="AT1641" s="37"/>
      <c r="AU1641" s="9"/>
      <c r="AV1641" s="8"/>
      <c r="AW1641" s="8"/>
      <c r="AX1641" s="8"/>
      <c r="AY1641" s="8"/>
      <c r="AZ1641" s="8"/>
      <c r="BA1641" s="8"/>
      <c r="BB1641" s="8"/>
      <c r="BC1641" s="8"/>
    </row>
    <row r="1642" spans="1:55" x14ac:dyDescent="0.25">
      <c r="A1642" s="46">
        <v>87</v>
      </c>
      <c r="B1642" s="48" t="b">
        <v>1</v>
      </c>
      <c r="U1642" s="37"/>
      <c r="V1642" s="37"/>
      <c r="W1642" s="9"/>
      <c r="X1642" s="8"/>
      <c r="Y1642" s="8"/>
      <c r="Z1642" s="8"/>
      <c r="AA1642" s="8"/>
      <c r="AB1642" s="8"/>
      <c r="AC1642" s="8"/>
      <c r="AD1642" s="8"/>
      <c r="AE1642" s="8"/>
      <c r="AG1642" s="37"/>
      <c r="AH1642" s="37"/>
      <c r="AI1642" s="9"/>
      <c r="AJ1642" s="8"/>
      <c r="AK1642" s="8"/>
      <c r="AL1642" s="8"/>
      <c r="AM1642" s="8"/>
      <c r="AN1642" s="8"/>
      <c r="AO1642" s="8"/>
      <c r="AP1642" s="8"/>
      <c r="AQ1642" s="8"/>
      <c r="AS1642" s="37"/>
      <c r="AT1642" s="37"/>
      <c r="AU1642" s="9"/>
      <c r="AV1642" s="8"/>
      <c r="AW1642" s="8"/>
      <c r="AX1642" s="8"/>
      <c r="AY1642" s="8"/>
      <c r="AZ1642" s="8"/>
      <c r="BA1642" s="8"/>
      <c r="BB1642" s="8"/>
      <c r="BC1642" s="8"/>
    </row>
    <row r="1643" spans="1:55" x14ac:dyDescent="0.25">
      <c r="A1643" s="46">
        <v>83</v>
      </c>
      <c r="B1643" s="48" t="b">
        <v>1</v>
      </c>
      <c r="U1643" s="37"/>
      <c r="V1643" s="37"/>
      <c r="W1643" s="9"/>
      <c r="X1643" s="8"/>
      <c r="Y1643" s="8"/>
      <c r="Z1643" s="8"/>
      <c r="AA1643" s="8"/>
      <c r="AB1643" s="8"/>
      <c r="AC1643" s="8"/>
      <c r="AD1643" s="8"/>
      <c r="AE1643" s="8"/>
      <c r="AG1643" s="37"/>
      <c r="AH1643" s="37"/>
      <c r="AI1643" s="9"/>
      <c r="AJ1643" s="8"/>
      <c r="AK1643" s="8"/>
      <c r="AL1643" s="8"/>
      <c r="AM1643" s="8"/>
      <c r="AN1643" s="8"/>
      <c r="AO1643" s="8"/>
      <c r="AP1643" s="8"/>
      <c r="AQ1643" s="8"/>
      <c r="AS1643" s="37"/>
      <c r="AT1643" s="37"/>
      <c r="AU1643" s="9"/>
      <c r="AV1643" s="8"/>
      <c r="AW1643" s="8"/>
      <c r="AX1643" s="8"/>
      <c r="AY1643" s="8"/>
      <c r="AZ1643" s="8"/>
      <c r="BA1643" s="8"/>
      <c r="BB1643" s="8"/>
      <c r="BC1643" s="8"/>
    </row>
    <row r="1644" spans="1:55" x14ac:dyDescent="0.25">
      <c r="A1644" s="46">
        <v>82</v>
      </c>
      <c r="B1644" s="48" t="b">
        <v>1</v>
      </c>
      <c r="U1644" s="37"/>
      <c r="V1644" s="37"/>
      <c r="W1644" s="9"/>
      <c r="X1644" s="8"/>
      <c r="Y1644" s="8"/>
      <c r="Z1644" s="8"/>
      <c r="AA1644" s="8"/>
      <c r="AB1644" s="8"/>
      <c r="AC1644" s="8"/>
      <c r="AD1644" s="8"/>
      <c r="AE1644" s="8"/>
      <c r="AG1644" s="37"/>
      <c r="AH1644" s="37"/>
      <c r="AI1644" s="9"/>
      <c r="AJ1644" s="8"/>
      <c r="AK1644" s="8"/>
      <c r="AL1644" s="8"/>
      <c r="AM1644" s="8"/>
      <c r="AN1644" s="8"/>
      <c r="AO1644" s="8"/>
      <c r="AP1644" s="8"/>
      <c r="AQ1644" s="8"/>
      <c r="AS1644" s="37"/>
      <c r="AT1644" s="37"/>
      <c r="AU1644" s="9"/>
      <c r="AV1644" s="8"/>
      <c r="AW1644" s="8"/>
      <c r="AX1644" s="8"/>
      <c r="AY1644" s="8"/>
      <c r="AZ1644" s="8"/>
      <c r="BA1644" s="8"/>
      <c r="BB1644" s="8"/>
      <c r="BC1644" s="8"/>
    </row>
    <row r="1645" spans="1:55" x14ac:dyDescent="0.25">
      <c r="A1645" s="46">
        <v>80</v>
      </c>
      <c r="B1645" s="48" t="b">
        <v>1</v>
      </c>
      <c r="U1645" s="37"/>
      <c r="V1645" s="37"/>
      <c r="W1645" s="9"/>
      <c r="X1645" s="8"/>
      <c r="Y1645" s="8"/>
      <c r="Z1645" s="8"/>
      <c r="AA1645" s="8"/>
      <c r="AB1645" s="8"/>
      <c r="AC1645" s="8"/>
      <c r="AD1645" s="8"/>
      <c r="AE1645" s="8"/>
      <c r="AG1645" s="37"/>
      <c r="AH1645" s="37"/>
      <c r="AI1645" s="9"/>
      <c r="AJ1645" s="8"/>
      <c r="AK1645" s="8"/>
      <c r="AL1645" s="8"/>
      <c r="AM1645" s="8"/>
      <c r="AN1645" s="8"/>
      <c r="AO1645" s="8"/>
      <c r="AP1645" s="8"/>
      <c r="AQ1645" s="8"/>
      <c r="AS1645" s="37"/>
      <c r="AT1645" s="37"/>
      <c r="AU1645" s="9"/>
      <c r="AV1645" s="8"/>
      <c r="AW1645" s="8"/>
      <c r="AX1645" s="8"/>
      <c r="AY1645" s="8"/>
      <c r="AZ1645" s="8"/>
      <c r="BA1645" s="8"/>
      <c r="BB1645" s="8"/>
      <c r="BC1645" s="8"/>
    </row>
    <row r="1646" spans="1:55" x14ac:dyDescent="0.25">
      <c r="A1646" s="46">
        <v>79.599999999999994</v>
      </c>
      <c r="B1646" s="48" t="b">
        <v>1</v>
      </c>
      <c r="U1646" s="37"/>
      <c r="V1646" s="37"/>
      <c r="W1646" s="9"/>
      <c r="X1646" s="8"/>
      <c r="Y1646" s="8"/>
      <c r="Z1646" s="8"/>
      <c r="AA1646" s="8"/>
      <c r="AB1646" s="8"/>
      <c r="AC1646" s="8"/>
      <c r="AD1646" s="8"/>
      <c r="AE1646" s="8"/>
      <c r="AG1646" s="37"/>
      <c r="AH1646" s="37"/>
      <c r="AI1646" s="9"/>
      <c r="AJ1646" s="8"/>
      <c r="AK1646" s="8"/>
      <c r="AL1646" s="8"/>
      <c r="AM1646" s="8"/>
      <c r="AN1646" s="8"/>
      <c r="AO1646" s="8"/>
      <c r="AP1646" s="8"/>
      <c r="AQ1646" s="8"/>
      <c r="AS1646" s="37"/>
      <c r="AT1646" s="37"/>
      <c r="AU1646" s="9"/>
      <c r="AV1646" s="8"/>
      <c r="AW1646" s="8"/>
      <c r="AX1646" s="8"/>
      <c r="AY1646" s="8"/>
      <c r="AZ1646" s="8"/>
      <c r="BA1646" s="8"/>
      <c r="BB1646" s="8"/>
      <c r="BC1646" s="8"/>
    </row>
    <row r="1647" spans="1:55" x14ac:dyDescent="0.25">
      <c r="A1647" s="46">
        <v>79.3</v>
      </c>
      <c r="B1647" s="48" t="b">
        <v>1</v>
      </c>
      <c r="U1647" s="37"/>
      <c r="V1647" s="37"/>
      <c r="W1647" s="9"/>
      <c r="X1647" s="8"/>
      <c r="Y1647" s="8"/>
      <c r="Z1647" s="8"/>
      <c r="AA1647" s="8"/>
      <c r="AB1647" s="8"/>
      <c r="AC1647" s="8"/>
      <c r="AD1647" s="8"/>
      <c r="AE1647" s="8"/>
      <c r="AG1647" s="37"/>
      <c r="AH1647" s="37"/>
      <c r="AI1647" s="9"/>
      <c r="AJ1647" s="8"/>
      <c r="AK1647" s="8"/>
      <c r="AL1647" s="8"/>
      <c r="AM1647" s="8"/>
      <c r="AN1647" s="8"/>
      <c r="AO1647" s="8"/>
      <c r="AP1647" s="8"/>
      <c r="AQ1647" s="8"/>
      <c r="AS1647" s="37"/>
      <c r="AT1647" s="37"/>
      <c r="AU1647" s="9"/>
      <c r="AV1647" s="8"/>
      <c r="AW1647" s="8"/>
      <c r="AX1647" s="8"/>
      <c r="AY1647" s="8"/>
      <c r="AZ1647" s="8"/>
      <c r="BA1647" s="8"/>
      <c r="BB1647" s="8"/>
      <c r="BC1647" s="8"/>
    </row>
    <row r="1648" spans="1:55" x14ac:dyDescent="0.25">
      <c r="A1648" s="46">
        <v>79</v>
      </c>
      <c r="B1648" s="48" t="b">
        <v>1</v>
      </c>
      <c r="U1648" s="37"/>
      <c r="V1648" s="37"/>
      <c r="W1648" s="9"/>
      <c r="X1648" s="8"/>
      <c r="Y1648" s="8"/>
      <c r="Z1648" s="8"/>
      <c r="AA1648" s="8"/>
      <c r="AB1648" s="8"/>
      <c r="AC1648" s="8"/>
      <c r="AD1648" s="8"/>
      <c r="AE1648" s="8"/>
      <c r="AG1648" s="37"/>
      <c r="AH1648" s="37"/>
      <c r="AI1648" s="9"/>
      <c r="AJ1648" s="8"/>
      <c r="AK1648" s="8"/>
      <c r="AL1648" s="8"/>
      <c r="AM1648" s="8"/>
      <c r="AN1648" s="8"/>
      <c r="AO1648" s="8"/>
      <c r="AP1648" s="8"/>
      <c r="AQ1648" s="8"/>
      <c r="AS1648" s="37"/>
      <c r="AT1648" s="37"/>
      <c r="AU1648" s="9"/>
      <c r="AV1648" s="8"/>
      <c r="AW1648" s="8"/>
      <c r="AX1648" s="8"/>
      <c r="AY1648" s="8"/>
      <c r="AZ1648" s="8"/>
      <c r="BA1648" s="8"/>
      <c r="BB1648" s="8"/>
      <c r="BC1648" s="8"/>
    </row>
    <row r="1649" spans="1:55" x14ac:dyDescent="0.25">
      <c r="A1649" s="46">
        <v>78.7</v>
      </c>
      <c r="B1649" s="48" t="b">
        <v>1</v>
      </c>
      <c r="U1649" s="37"/>
      <c r="V1649" s="37"/>
      <c r="W1649" s="9"/>
      <c r="X1649" s="8"/>
      <c r="Y1649" s="8"/>
      <c r="Z1649" s="8"/>
      <c r="AA1649" s="8"/>
      <c r="AB1649" s="8"/>
      <c r="AC1649" s="8"/>
      <c r="AD1649" s="8"/>
      <c r="AE1649" s="8"/>
      <c r="AG1649" s="37"/>
      <c r="AH1649" s="37"/>
      <c r="AI1649" s="9"/>
      <c r="AJ1649" s="8"/>
      <c r="AK1649" s="8"/>
      <c r="AL1649" s="8"/>
      <c r="AM1649" s="8"/>
      <c r="AN1649" s="8"/>
      <c r="AO1649" s="8"/>
      <c r="AP1649" s="8"/>
      <c r="AQ1649" s="8"/>
      <c r="AS1649" s="37"/>
      <c r="AT1649" s="37"/>
      <c r="AU1649" s="9"/>
      <c r="AV1649" s="8"/>
      <c r="AW1649" s="8"/>
      <c r="AX1649" s="8"/>
      <c r="AY1649" s="8"/>
      <c r="AZ1649" s="8"/>
      <c r="BA1649" s="8"/>
      <c r="BB1649" s="8"/>
      <c r="BC1649" s="8"/>
    </row>
    <row r="1650" spans="1:55" x14ac:dyDescent="0.25">
      <c r="A1650" s="46">
        <v>78.5</v>
      </c>
      <c r="B1650" s="48" t="b">
        <v>1</v>
      </c>
      <c r="U1650" s="37"/>
      <c r="V1650" s="37"/>
      <c r="W1650" s="9"/>
      <c r="X1650" s="8"/>
      <c r="Y1650" s="8"/>
      <c r="Z1650" s="8"/>
      <c r="AA1650" s="8"/>
      <c r="AB1650" s="8"/>
      <c r="AC1650" s="8"/>
      <c r="AD1650" s="8"/>
      <c r="AE1650" s="8"/>
      <c r="AG1650" s="37"/>
      <c r="AH1650" s="37"/>
      <c r="AI1650" s="9"/>
      <c r="AJ1650" s="8"/>
      <c r="AK1650" s="8"/>
      <c r="AL1650" s="8"/>
      <c r="AM1650" s="8"/>
      <c r="AN1650" s="8"/>
      <c r="AO1650" s="8"/>
      <c r="AP1650" s="8"/>
      <c r="AQ1650" s="8"/>
      <c r="AS1650" s="37"/>
      <c r="AT1650" s="37"/>
      <c r="AU1650" s="9"/>
      <c r="AV1650" s="8"/>
      <c r="AW1650" s="8"/>
      <c r="AX1650" s="8"/>
      <c r="AY1650" s="8"/>
      <c r="AZ1650" s="8"/>
      <c r="BA1650" s="8"/>
      <c r="BB1650" s="8"/>
      <c r="BC1650" s="8"/>
    </row>
    <row r="1651" spans="1:55" x14ac:dyDescent="0.25">
      <c r="A1651" s="46">
        <v>78.2</v>
      </c>
      <c r="B1651" s="48" t="b">
        <v>1</v>
      </c>
      <c r="U1651" s="37"/>
      <c r="V1651" s="37"/>
      <c r="W1651" s="9"/>
      <c r="X1651" s="8"/>
      <c r="Y1651" s="8"/>
      <c r="Z1651" s="8"/>
      <c r="AA1651" s="8"/>
      <c r="AB1651" s="8"/>
      <c r="AC1651" s="8"/>
      <c r="AD1651" s="8"/>
      <c r="AE1651" s="8"/>
      <c r="AG1651" s="37"/>
      <c r="AH1651" s="37"/>
      <c r="AI1651" s="9"/>
      <c r="AJ1651" s="8"/>
      <c r="AK1651" s="8"/>
      <c r="AL1651" s="8"/>
      <c r="AM1651" s="8"/>
      <c r="AN1651" s="8"/>
      <c r="AO1651" s="8"/>
      <c r="AP1651" s="8"/>
      <c r="AQ1651" s="8"/>
      <c r="AS1651" s="37"/>
      <c r="AT1651" s="37"/>
      <c r="AU1651" s="9"/>
      <c r="AV1651" s="8"/>
      <c r="AW1651" s="8"/>
      <c r="AX1651" s="8"/>
      <c r="AY1651" s="8"/>
      <c r="AZ1651" s="8"/>
      <c r="BA1651" s="8"/>
      <c r="BB1651" s="8"/>
      <c r="BC1651" s="8"/>
    </row>
    <row r="1652" spans="1:55" x14ac:dyDescent="0.25">
      <c r="A1652" s="46">
        <v>77.8</v>
      </c>
      <c r="B1652" s="48" t="b">
        <v>1</v>
      </c>
      <c r="U1652" s="37"/>
      <c r="V1652" s="37"/>
      <c r="W1652" s="9"/>
      <c r="X1652" s="8"/>
      <c r="Y1652" s="8"/>
      <c r="Z1652" s="8"/>
      <c r="AA1652" s="8"/>
      <c r="AB1652" s="8"/>
      <c r="AC1652" s="8"/>
      <c r="AD1652" s="8"/>
      <c r="AE1652" s="8"/>
      <c r="AG1652" s="37"/>
      <c r="AH1652" s="37"/>
      <c r="AI1652" s="9"/>
      <c r="AJ1652" s="8"/>
      <c r="AK1652" s="8"/>
      <c r="AL1652" s="8"/>
      <c r="AM1652" s="8"/>
      <c r="AN1652" s="8"/>
      <c r="AO1652" s="8"/>
      <c r="AP1652" s="8"/>
      <c r="AQ1652" s="8"/>
      <c r="AS1652" s="37"/>
      <c r="AT1652" s="37"/>
      <c r="AU1652" s="9"/>
      <c r="AV1652" s="8"/>
      <c r="AW1652" s="8"/>
      <c r="AX1652" s="8"/>
      <c r="AY1652" s="8"/>
      <c r="AZ1652" s="8"/>
      <c r="BA1652" s="8"/>
      <c r="BB1652" s="8"/>
      <c r="BC1652" s="8"/>
    </row>
    <row r="1653" spans="1:55" x14ac:dyDescent="0.25">
      <c r="A1653" s="46">
        <v>77.5</v>
      </c>
      <c r="B1653" s="48" t="b">
        <v>1</v>
      </c>
      <c r="U1653" s="37"/>
      <c r="V1653" s="37"/>
      <c r="W1653" s="9"/>
      <c r="X1653" s="8"/>
      <c r="Y1653" s="8"/>
      <c r="Z1653" s="8"/>
      <c r="AA1653" s="8"/>
      <c r="AB1653" s="8"/>
      <c r="AC1653" s="8"/>
      <c r="AD1653" s="8"/>
      <c r="AE1653" s="8"/>
      <c r="AG1653" s="37"/>
      <c r="AH1653" s="37"/>
      <c r="AI1653" s="9"/>
      <c r="AJ1653" s="8"/>
      <c r="AK1653" s="8"/>
      <c r="AL1653" s="8"/>
      <c r="AM1653" s="8"/>
      <c r="AN1653" s="8"/>
      <c r="AO1653" s="8"/>
      <c r="AP1653" s="8"/>
      <c r="AQ1653" s="8"/>
      <c r="AS1653" s="37"/>
      <c r="AT1653" s="37"/>
      <c r="AU1653" s="9"/>
      <c r="AV1653" s="8"/>
      <c r="AW1653" s="8"/>
      <c r="AX1653" s="8"/>
      <c r="AY1653" s="8"/>
      <c r="AZ1653" s="8"/>
      <c r="BA1653" s="8"/>
      <c r="BB1653" s="8"/>
      <c r="BC1653" s="8"/>
    </row>
    <row r="1654" spans="1:55" x14ac:dyDescent="0.25">
      <c r="A1654" s="46" t="str">
        <v/>
      </c>
      <c r="B1654" s="48" t="b">
        <v>0</v>
      </c>
      <c r="U1654" s="37"/>
      <c r="V1654" s="37"/>
      <c r="W1654" s="9"/>
      <c r="X1654" s="8"/>
      <c r="Y1654" s="8"/>
      <c r="Z1654" s="8"/>
      <c r="AA1654" s="8"/>
      <c r="AB1654" s="8"/>
      <c r="AC1654" s="8"/>
      <c r="AD1654" s="8"/>
      <c r="AE1654" s="8"/>
      <c r="AG1654" s="37"/>
      <c r="AH1654" s="37"/>
      <c r="AI1654" s="9"/>
      <c r="AJ1654" s="8"/>
      <c r="AK1654" s="8"/>
      <c r="AL1654" s="8"/>
      <c r="AM1654" s="8"/>
      <c r="AN1654" s="8"/>
      <c r="AO1654" s="8"/>
      <c r="AP1654" s="8"/>
      <c r="AQ1654" s="8"/>
      <c r="AS1654" s="37"/>
      <c r="AT1654" s="37"/>
      <c r="AU1654" s="9"/>
      <c r="AV1654" s="8"/>
      <c r="AW1654" s="8"/>
      <c r="AX1654" s="8"/>
      <c r="AY1654" s="8"/>
      <c r="AZ1654" s="8"/>
      <c r="BA1654" s="8"/>
      <c r="BB1654" s="8"/>
      <c r="BC1654" s="8"/>
    </row>
    <row r="1655" spans="1:55" x14ac:dyDescent="0.25">
      <c r="A1655" s="46">
        <v>63.1</v>
      </c>
      <c r="B1655" s="48" t="b">
        <v>1</v>
      </c>
      <c r="U1655" s="37"/>
      <c r="V1655" s="37"/>
      <c r="W1655" s="9"/>
      <c r="X1655" s="8"/>
      <c r="Y1655" s="8"/>
      <c r="Z1655" s="8"/>
      <c r="AA1655" s="8"/>
      <c r="AB1655" s="8"/>
      <c r="AC1655" s="8"/>
      <c r="AD1655" s="8"/>
      <c r="AE1655" s="8"/>
      <c r="AG1655" s="37"/>
      <c r="AH1655" s="37"/>
      <c r="AI1655" s="9"/>
      <c r="AJ1655" s="8"/>
      <c r="AK1655" s="8"/>
      <c r="AL1655" s="8"/>
      <c r="AM1655" s="8"/>
      <c r="AN1655" s="8"/>
      <c r="AO1655" s="8"/>
      <c r="AP1655" s="8"/>
      <c r="AQ1655" s="8"/>
      <c r="AS1655" s="37"/>
      <c r="AT1655" s="37"/>
      <c r="AU1655" s="9"/>
      <c r="AV1655" s="8"/>
      <c r="AW1655" s="8"/>
      <c r="AX1655" s="8"/>
      <c r="AY1655" s="8"/>
      <c r="AZ1655" s="8"/>
      <c r="BA1655" s="8"/>
      <c r="BB1655" s="8"/>
      <c r="BC1655" s="8"/>
    </row>
    <row r="1656" spans="1:55" x14ac:dyDescent="0.25">
      <c r="A1656" s="46">
        <v>63</v>
      </c>
      <c r="B1656" s="48" t="b">
        <v>1</v>
      </c>
      <c r="U1656" s="37"/>
      <c r="V1656" s="37"/>
      <c r="W1656" s="9"/>
      <c r="X1656" s="8"/>
      <c r="Y1656" s="8"/>
      <c r="Z1656" s="8"/>
      <c r="AA1656" s="8"/>
      <c r="AB1656" s="8"/>
      <c r="AC1656" s="8"/>
      <c r="AD1656" s="8"/>
      <c r="AE1656" s="8"/>
      <c r="AG1656" s="37"/>
      <c r="AH1656" s="37"/>
      <c r="AI1656" s="9"/>
      <c r="AJ1656" s="8"/>
      <c r="AK1656" s="8"/>
      <c r="AL1656" s="8"/>
      <c r="AM1656" s="8"/>
      <c r="AN1656" s="8"/>
      <c r="AO1656" s="8"/>
      <c r="AP1656" s="8"/>
      <c r="AQ1656" s="8"/>
      <c r="AS1656" s="37"/>
      <c r="AT1656" s="37"/>
      <c r="AU1656" s="9"/>
      <c r="AV1656" s="8"/>
      <c r="AW1656" s="8"/>
      <c r="AX1656" s="8"/>
      <c r="AY1656" s="8"/>
      <c r="AZ1656" s="8"/>
      <c r="BA1656" s="8"/>
      <c r="BB1656" s="8"/>
      <c r="BC1656" s="8"/>
    </row>
    <row r="1657" spans="1:55" x14ac:dyDescent="0.25">
      <c r="A1657" s="46">
        <v>62.7</v>
      </c>
      <c r="B1657" s="48" t="b">
        <v>1</v>
      </c>
      <c r="U1657" s="37"/>
      <c r="V1657" s="37"/>
      <c r="W1657" s="9"/>
      <c r="X1657" s="8"/>
      <c r="Y1657" s="8"/>
      <c r="Z1657" s="8"/>
      <c r="AA1657" s="8"/>
      <c r="AB1657" s="8"/>
      <c r="AC1657" s="8"/>
      <c r="AD1657" s="8"/>
      <c r="AE1657" s="8"/>
      <c r="AG1657" s="37"/>
      <c r="AH1657" s="37"/>
      <c r="AI1657" s="9"/>
      <c r="AJ1657" s="8"/>
      <c r="AK1657" s="8"/>
      <c r="AL1657" s="8"/>
      <c r="AM1657" s="8"/>
      <c r="AN1657" s="8"/>
      <c r="AO1657" s="8"/>
      <c r="AP1657" s="8"/>
      <c r="AQ1657" s="8"/>
      <c r="AS1657" s="37"/>
      <c r="AT1657" s="37"/>
      <c r="AU1657" s="9"/>
      <c r="AV1657" s="8"/>
      <c r="AW1657" s="8"/>
      <c r="AX1657" s="8"/>
      <c r="AY1657" s="8"/>
      <c r="AZ1657" s="8"/>
      <c r="BA1657" s="8"/>
      <c r="BB1657" s="8"/>
      <c r="BC1657" s="8"/>
    </row>
    <row r="1658" spans="1:55" x14ac:dyDescent="0.25">
      <c r="A1658" s="46">
        <v>62.5</v>
      </c>
      <c r="B1658" s="48" t="b">
        <v>1</v>
      </c>
      <c r="U1658" s="37"/>
      <c r="V1658" s="37"/>
      <c r="W1658" s="9"/>
      <c r="X1658" s="8"/>
      <c r="Y1658" s="8"/>
      <c r="Z1658" s="8"/>
      <c r="AA1658" s="8"/>
      <c r="AB1658" s="8"/>
      <c r="AC1658" s="8"/>
      <c r="AD1658" s="8"/>
      <c r="AE1658" s="8"/>
      <c r="AG1658" s="37"/>
      <c r="AH1658" s="37"/>
      <c r="AI1658" s="9"/>
      <c r="AJ1658" s="8"/>
      <c r="AK1658" s="8"/>
      <c r="AL1658" s="8"/>
      <c r="AM1658" s="8"/>
      <c r="AN1658" s="8"/>
      <c r="AO1658" s="8"/>
      <c r="AP1658" s="8"/>
      <c r="AQ1658" s="8"/>
      <c r="AS1658" s="37"/>
      <c r="AT1658" s="37"/>
      <c r="AU1658" s="9"/>
      <c r="AV1658" s="8"/>
      <c r="AW1658" s="8"/>
      <c r="AX1658" s="8"/>
      <c r="AY1658" s="8"/>
      <c r="AZ1658" s="8"/>
      <c r="BA1658" s="8"/>
      <c r="BB1658" s="8"/>
      <c r="BC1658" s="8"/>
    </row>
    <row r="1659" spans="1:55" x14ac:dyDescent="0.25">
      <c r="A1659" s="46">
        <v>62.2</v>
      </c>
      <c r="B1659" s="48" t="b">
        <v>1</v>
      </c>
      <c r="U1659" s="37"/>
      <c r="V1659" s="37"/>
      <c r="W1659" s="9"/>
      <c r="X1659" s="8"/>
      <c r="Y1659" s="8"/>
      <c r="Z1659" s="8"/>
      <c r="AA1659" s="8"/>
      <c r="AB1659" s="8"/>
      <c r="AC1659" s="8"/>
      <c r="AD1659" s="8"/>
      <c r="AE1659" s="8"/>
      <c r="AG1659" s="37"/>
      <c r="AH1659" s="37"/>
      <c r="AI1659" s="9"/>
      <c r="AJ1659" s="8"/>
      <c r="AK1659" s="8"/>
      <c r="AL1659" s="8"/>
      <c r="AM1659" s="8"/>
      <c r="AN1659" s="8"/>
      <c r="AO1659" s="8"/>
      <c r="AP1659" s="8"/>
      <c r="AQ1659" s="8"/>
      <c r="AS1659" s="37"/>
      <c r="AT1659" s="37"/>
      <c r="AU1659" s="9"/>
      <c r="AV1659" s="8"/>
      <c r="AW1659" s="8"/>
      <c r="AX1659" s="8"/>
      <c r="AY1659" s="8"/>
      <c r="AZ1659" s="8"/>
      <c r="BA1659" s="8"/>
      <c r="BB1659" s="8"/>
      <c r="BC1659" s="8"/>
    </row>
    <row r="1660" spans="1:55" x14ac:dyDescent="0.25">
      <c r="A1660" s="46">
        <v>62</v>
      </c>
      <c r="B1660" s="48" t="b">
        <v>1</v>
      </c>
      <c r="U1660" s="37"/>
      <c r="V1660" s="37"/>
      <c r="W1660" s="9"/>
      <c r="X1660" s="8"/>
      <c r="Y1660" s="8"/>
      <c r="Z1660" s="8"/>
      <c r="AA1660" s="8"/>
      <c r="AB1660" s="8"/>
      <c r="AC1660" s="8"/>
      <c r="AD1660" s="8"/>
      <c r="AE1660" s="8"/>
      <c r="AG1660" s="37"/>
      <c r="AH1660" s="37"/>
      <c r="AI1660" s="9"/>
      <c r="AJ1660" s="8"/>
      <c r="AK1660" s="8"/>
      <c r="AL1660" s="8"/>
      <c r="AM1660" s="8"/>
      <c r="AN1660" s="8"/>
      <c r="AO1660" s="8"/>
      <c r="AP1660" s="8"/>
      <c r="AQ1660" s="8"/>
      <c r="AS1660" s="37"/>
      <c r="AT1660" s="37"/>
      <c r="AU1660" s="9"/>
      <c r="AV1660" s="8"/>
      <c r="AW1660" s="8"/>
      <c r="AX1660" s="8"/>
      <c r="AY1660" s="8"/>
      <c r="AZ1660" s="8"/>
      <c r="BA1660" s="8"/>
      <c r="BB1660" s="8"/>
      <c r="BC1660" s="8"/>
    </row>
    <row r="1661" spans="1:55" x14ac:dyDescent="0.25">
      <c r="A1661" s="46">
        <v>61.7</v>
      </c>
      <c r="B1661" s="48" t="b">
        <v>1</v>
      </c>
      <c r="U1661" s="37"/>
      <c r="V1661" s="37"/>
      <c r="W1661" s="9"/>
      <c r="X1661" s="8"/>
      <c r="Y1661" s="8"/>
      <c r="Z1661" s="8"/>
      <c r="AA1661" s="8"/>
      <c r="AB1661" s="8"/>
      <c r="AC1661" s="8"/>
      <c r="AD1661" s="8"/>
      <c r="AE1661" s="8"/>
      <c r="AG1661" s="37"/>
      <c r="AH1661" s="37"/>
      <c r="AI1661" s="9"/>
      <c r="AJ1661" s="8"/>
      <c r="AK1661" s="8"/>
      <c r="AL1661" s="8"/>
      <c r="AM1661" s="8"/>
      <c r="AN1661" s="8"/>
      <c r="AO1661" s="8"/>
      <c r="AP1661" s="8"/>
      <c r="AQ1661" s="8"/>
      <c r="AS1661" s="37"/>
      <c r="AT1661" s="37"/>
      <c r="AU1661" s="9"/>
      <c r="AV1661" s="8"/>
      <c r="AW1661" s="8"/>
      <c r="AX1661" s="8"/>
      <c r="AY1661" s="8"/>
      <c r="AZ1661" s="8"/>
      <c r="BA1661" s="8"/>
      <c r="BB1661" s="8"/>
      <c r="BC1661" s="8"/>
    </row>
    <row r="1662" spans="1:55" x14ac:dyDescent="0.25">
      <c r="A1662" s="46">
        <v>61.4</v>
      </c>
      <c r="B1662" s="48" t="b">
        <v>1</v>
      </c>
      <c r="U1662" s="37"/>
      <c r="V1662" s="37"/>
      <c r="W1662" s="9"/>
      <c r="X1662" s="8"/>
      <c r="Y1662" s="8"/>
      <c r="Z1662" s="8"/>
      <c r="AA1662" s="8"/>
      <c r="AB1662" s="8"/>
      <c r="AC1662" s="8"/>
      <c r="AD1662" s="8"/>
      <c r="AE1662" s="8"/>
      <c r="AG1662" s="37"/>
      <c r="AH1662" s="37"/>
      <c r="AI1662" s="9"/>
      <c r="AJ1662" s="8"/>
      <c r="AK1662" s="8"/>
      <c r="AL1662" s="8"/>
      <c r="AM1662" s="8"/>
      <c r="AN1662" s="8"/>
      <c r="AO1662" s="8"/>
      <c r="AP1662" s="8"/>
      <c r="AQ1662" s="8"/>
      <c r="AS1662" s="37"/>
      <c r="AT1662" s="37"/>
      <c r="AU1662" s="9"/>
      <c r="AV1662" s="8"/>
      <c r="AW1662" s="8"/>
      <c r="AX1662" s="8"/>
      <c r="AY1662" s="8"/>
      <c r="AZ1662" s="8"/>
      <c r="BA1662" s="8"/>
      <c r="BB1662" s="8"/>
      <c r="BC1662" s="8"/>
    </row>
    <row r="1663" spans="1:55" x14ac:dyDescent="0.25">
      <c r="A1663" s="46">
        <v>61.2</v>
      </c>
      <c r="B1663" s="48" t="b">
        <v>1</v>
      </c>
      <c r="U1663" s="37"/>
      <c r="V1663" s="37"/>
      <c r="W1663" s="9"/>
      <c r="X1663" s="8"/>
      <c r="Y1663" s="8"/>
      <c r="Z1663" s="8"/>
      <c r="AA1663" s="8"/>
      <c r="AB1663" s="8"/>
      <c r="AC1663" s="8"/>
      <c r="AD1663" s="8"/>
      <c r="AE1663" s="8"/>
      <c r="AG1663" s="37"/>
      <c r="AH1663" s="37"/>
      <c r="AI1663" s="9"/>
      <c r="AJ1663" s="8"/>
      <c r="AK1663" s="8"/>
      <c r="AL1663" s="8"/>
      <c r="AM1663" s="8"/>
      <c r="AN1663" s="8"/>
      <c r="AO1663" s="8"/>
      <c r="AP1663" s="8"/>
      <c r="AQ1663" s="8"/>
      <c r="AS1663" s="37"/>
      <c r="AT1663" s="37"/>
      <c r="AU1663" s="9"/>
      <c r="AV1663" s="8"/>
      <c r="AW1663" s="8"/>
      <c r="AX1663" s="8"/>
      <c r="AY1663" s="8"/>
      <c r="AZ1663" s="8"/>
      <c r="BA1663" s="8"/>
      <c r="BB1663" s="8"/>
      <c r="BC1663" s="8"/>
    </row>
    <row r="1664" spans="1:55" x14ac:dyDescent="0.25">
      <c r="A1664" s="46">
        <v>69</v>
      </c>
      <c r="B1664" s="48" t="b">
        <v>1</v>
      </c>
      <c r="U1664" s="37"/>
      <c r="V1664" s="37"/>
      <c r="W1664" s="9"/>
      <c r="X1664" s="8"/>
      <c r="Y1664" s="8"/>
      <c r="Z1664" s="8"/>
      <c r="AA1664" s="8"/>
      <c r="AB1664" s="8"/>
      <c r="AC1664" s="8"/>
      <c r="AD1664" s="8"/>
      <c r="AE1664" s="8"/>
      <c r="AG1664" s="37"/>
      <c r="AH1664" s="37"/>
      <c r="AI1664" s="9"/>
      <c r="AJ1664" s="8"/>
      <c r="AK1664" s="8"/>
      <c r="AL1664" s="8"/>
      <c r="AM1664" s="8"/>
      <c r="AN1664" s="8"/>
      <c r="AO1664" s="8"/>
      <c r="AP1664" s="8"/>
      <c r="AQ1664" s="8"/>
      <c r="AS1664" s="37"/>
      <c r="AT1664" s="37"/>
      <c r="AU1664" s="9"/>
      <c r="AV1664" s="8"/>
      <c r="AW1664" s="8"/>
      <c r="AX1664" s="8"/>
      <c r="AY1664" s="8"/>
      <c r="AZ1664" s="8"/>
      <c r="BA1664" s="8"/>
      <c r="BB1664" s="8"/>
      <c r="BC1664" s="8"/>
    </row>
    <row r="1665" spans="1:55" x14ac:dyDescent="0.25">
      <c r="A1665" s="46">
        <v>66</v>
      </c>
      <c r="B1665" s="48" t="b">
        <v>1</v>
      </c>
      <c r="U1665" s="37"/>
      <c r="V1665" s="37"/>
      <c r="W1665" s="9"/>
      <c r="X1665" s="8"/>
      <c r="Y1665" s="8"/>
      <c r="Z1665" s="8"/>
      <c r="AA1665" s="8"/>
      <c r="AB1665" s="8"/>
      <c r="AC1665" s="8"/>
      <c r="AD1665" s="8"/>
      <c r="AE1665" s="8"/>
      <c r="AG1665" s="37"/>
      <c r="AH1665" s="37"/>
      <c r="AI1665" s="9"/>
      <c r="AJ1665" s="8"/>
      <c r="AK1665" s="8"/>
      <c r="AL1665" s="8"/>
      <c r="AM1665" s="8"/>
      <c r="AN1665" s="8"/>
      <c r="AO1665" s="8"/>
      <c r="AP1665" s="8"/>
      <c r="AQ1665" s="8"/>
      <c r="AS1665" s="37"/>
      <c r="AT1665" s="37"/>
      <c r="AU1665" s="9"/>
      <c r="AV1665" s="8"/>
      <c r="AW1665" s="8"/>
      <c r="AX1665" s="8"/>
      <c r="AY1665" s="8"/>
      <c r="AZ1665" s="8"/>
      <c r="BA1665" s="8"/>
      <c r="BB1665" s="8"/>
      <c r="BC1665" s="8"/>
    </row>
    <row r="1666" spans="1:55" x14ac:dyDescent="0.25">
      <c r="A1666" s="46">
        <v>64</v>
      </c>
      <c r="B1666" s="48" t="b">
        <v>1</v>
      </c>
      <c r="U1666" s="37"/>
      <c r="V1666" s="37"/>
      <c r="W1666" s="9"/>
      <c r="X1666" s="8"/>
      <c r="Y1666" s="8"/>
      <c r="Z1666" s="8"/>
      <c r="AA1666" s="8"/>
      <c r="AB1666" s="8"/>
      <c r="AC1666" s="8"/>
      <c r="AD1666" s="8"/>
      <c r="AE1666" s="8"/>
      <c r="AG1666" s="37"/>
      <c r="AH1666" s="37"/>
      <c r="AI1666" s="9"/>
      <c r="AJ1666" s="8"/>
      <c r="AK1666" s="8"/>
      <c r="AL1666" s="8"/>
      <c r="AM1666" s="8"/>
      <c r="AN1666" s="8"/>
      <c r="AO1666" s="8"/>
      <c r="AP1666" s="8"/>
      <c r="AQ1666" s="8"/>
      <c r="AS1666" s="37"/>
      <c r="AT1666" s="37"/>
      <c r="AU1666" s="9"/>
      <c r="AV1666" s="8"/>
      <c r="AW1666" s="8"/>
      <c r="AX1666" s="8"/>
      <c r="AY1666" s="8"/>
      <c r="AZ1666" s="8"/>
      <c r="BA1666" s="8"/>
      <c r="BB1666" s="8"/>
      <c r="BC1666" s="8"/>
    </row>
    <row r="1667" spans="1:55" x14ac:dyDescent="0.25">
      <c r="A1667" s="46">
        <v>63</v>
      </c>
      <c r="B1667" s="48" t="b">
        <v>1</v>
      </c>
      <c r="U1667" s="37"/>
      <c r="V1667" s="37"/>
      <c r="W1667" s="9"/>
      <c r="X1667" s="8"/>
      <c r="Y1667" s="8"/>
      <c r="Z1667" s="8"/>
      <c r="AA1667" s="8"/>
      <c r="AB1667" s="8"/>
      <c r="AC1667" s="8"/>
      <c r="AD1667" s="8"/>
      <c r="AE1667" s="8"/>
      <c r="AG1667" s="37"/>
      <c r="AH1667" s="37"/>
      <c r="AI1667" s="9"/>
      <c r="AJ1667" s="8"/>
      <c r="AK1667" s="8"/>
      <c r="AL1667" s="8"/>
      <c r="AM1667" s="8"/>
      <c r="AN1667" s="8"/>
      <c r="AO1667" s="8"/>
      <c r="AP1667" s="8"/>
      <c r="AQ1667" s="8"/>
      <c r="AS1667" s="37"/>
      <c r="AT1667" s="37"/>
      <c r="AU1667" s="9"/>
      <c r="AV1667" s="8"/>
      <c r="AW1667" s="8"/>
      <c r="AX1667" s="8"/>
      <c r="AY1667" s="8"/>
      <c r="AZ1667" s="8"/>
      <c r="BA1667" s="8"/>
      <c r="BB1667" s="8"/>
      <c r="BC1667" s="8"/>
    </row>
    <row r="1668" spans="1:55" x14ac:dyDescent="0.25">
      <c r="A1668" s="46">
        <v>62</v>
      </c>
      <c r="B1668" s="48" t="b">
        <v>1</v>
      </c>
      <c r="U1668" s="37"/>
      <c r="V1668" s="37"/>
      <c r="W1668" s="9"/>
      <c r="X1668" s="8"/>
      <c r="Y1668" s="8"/>
      <c r="Z1668" s="8"/>
      <c r="AA1668" s="8"/>
      <c r="AB1668" s="8"/>
      <c r="AC1668" s="8"/>
      <c r="AD1668" s="8"/>
      <c r="AE1668" s="8"/>
      <c r="AG1668" s="37"/>
      <c r="AH1668" s="37"/>
      <c r="AI1668" s="9"/>
      <c r="AJ1668" s="8"/>
      <c r="AK1668" s="8"/>
      <c r="AL1668" s="8"/>
      <c r="AM1668" s="8"/>
      <c r="AN1668" s="8"/>
      <c r="AO1668" s="8"/>
      <c r="AP1668" s="8"/>
      <c r="AQ1668" s="8"/>
      <c r="AS1668" s="37"/>
      <c r="AT1668" s="37"/>
      <c r="AU1668" s="9"/>
      <c r="AV1668" s="8"/>
      <c r="AW1668" s="8"/>
      <c r="AX1668" s="8"/>
      <c r="AY1668" s="8"/>
      <c r="AZ1668" s="8"/>
      <c r="BA1668" s="8"/>
      <c r="BB1668" s="8"/>
      <c r="BC1668" s="8"/>
    </row>
    <row r="1669" spans="1:55" x14ac:dyDescent="0.25">
      <c r="A1669" s="46">
        <v>61</v>
      </c>
      <c r="B1669" s="48" t="b">
        <v>1</v>
      </c>
      <c r="U1669" s="37"/>
      <c r="V1669" s="37"/>
      <c r="W1669" s="9"/>
      <c r="X1669" s="8"/>
      <c r="Y1669" s="8"/>
      <c r="Z1669" s="8"/>
      <c r="AA1669" s="8"/>
      <c r="AB1669" s="8"/>
      <c r="AC1669" s="8"/>
      <c r="AD1669" s="8"/>
      <c r="AE1669" s="8"/>
      <c r="AG1669" s="37"/>
      <c r="AH1669" s="37"/>
      <c r="AI1669" s="9"/>
      <c r="AJ1669" s="8"/>
      <c r="AK1669" s="8"/>
      <c r="AL1669" s="8"/>
      <c r="AM1669" s="8"/>
      <c r="AN1669" s="8"/>
      <c r="AO1669" s="8"/>
      <c r="AP1669" s="8"/>
      <c r="AQ1669" s="8"/>
      <c r="AS1669" s="37"/>
      <c r="AT1669" s="37"/>
      <c r="AU1669" s="9"/>
      <c r="AV1669" s="8"/>
      <c r="AW1669" s="8"/>
      <c r="AX1669" s="8"/>
      <c r="AY1669" s="8"/>
      <c r="AZ1669" s="8"/>
      <c r="BA1669" s="8"/>
      <c r="BB1669" s="8"/>
      <c r="BC1669" s="8"/>
    </row>
    <row r="1670" spans="1:55" x14ac:dyDescent="0.25">
      <c r="A1670" s="46">
        <v>60</v>
      </c>
      <c r="B1670" s="48" t="b">
        <v>1</v>
      </c>
      <c r="U1670" s="37"/>
      <c r="V1670" s="37"/>
      <c r="W1670" s="9"/>
      <c r="X1670" s="8"/>
      <c r="Y1670" s="8"/>
      <c r="Z1670" s="8"/>
      <c r="AA1670" s="8"/>
      <c r="AB1670" s="8"/>
      <c r="AC1670" s="8"/>
      <c r="AD1670" s="8"/>
      <c r="AE1670" s="8"/>
      <c r="AG1670" s="37"/>
      <c r="AH1670" s="37"/>
      <c r="AI1670" s="9"/>
      <c r="AJ1670" s="8"/>
      <c r="AK1670" s="8"/>
      <c r="AL1670" s="8"/>
      <c r="AM1670" s="8"/>
      <c r="AN1670" s="8"/>
      <c r="AO1670" s="8"/>
      <c r="AP1670" s="8"/>
      <c r="AQ1670" s="8"/>
      <c r="AS1670" s="37"/>
      <c r="AT1670" s="37"/>
      <c r="AU1670" s="9"/>
      <c r="AV1670" s="8"/>
      <c r="AW1670" s="8"/>
      <c r="AX1670" s="8"/>
      <c r="AY1670" s="8"/>
      <c r="AZ1670" s="8"/>
      <c r="BA1670" s="8"/>
      <c r="BB1670" s="8"/>
      <c r="BC1670" s="8"/>
    </row>
    <row r="1671" spans="1:55" x14ac:dyDescent="0.25">
      <c r="A1671" s="46">
        <v>74.599999999999994</v>
      </c>
      <c r="B1671" s="48" t="b">
        <v>1</v>
      </c>
      <c r="U1671" s="37"/>
      <c r="V1671" s="37"/>
      <c r="W1671" s="9"/>
      <c r="X1671" s="8"/>
      <c r="Y1671" s="8"/>
      <c r="Z1671" s="8"/>
      <c r="AA1671" s="8"/>
      <c r="AB1671" s="8"/>
      <c r="AC1671" s="8"/>
      <c r="AD1671" s="8"/>
      <c r="AE1671" s="8"/>
      <c r="AG1671" s="37"/>
      <c r="AH1671" s="37"/>
      <c r="AI1671" s="9"/>
      <c r="AJ1671" s="8"/>
      <c r="AK1671" s="8"/>
      <c r="AL1671" s="8"/>
      <c r="AM1671" s="8"/>
      <c r="AN1671" s="8"/>
      <c r="AO1671" s="8"/>
      <c r="AP1671" s="8"/>
      <c r="AQ1671" s="8"/>
      <c r="AS1671" s="37"/>
      <c r="AT1671" s="37"/>
      <c r="AU1671" s="9"/>
      <c r="AV1671" s="8"/>
      <c r="AW1671" s="8"/>
      <c r="AX1671" s="8"/>
      <c r="AY1671" s="8"/>
      <c r="AZ1671" s="8"/>
      <c r="BA1671" s="8"/>
      <c r="BB1671" s="8"/>
      <c r="BC1671" s="8"/>
    </row>
    <row r="1672" spans="1:55" x14ac:dyDescent="0.25">
      <c r="A1672" s="46">
        <v>74.2</v>
      </c>
      <c r="B1672" s="48" t="b">
        <v>1</v>
      </c>
      <c r="U1672" s="37"/>
      <c r="V1672" s="37"/>
      <c r="W1672" s="9"/>
      <c r="X1672" s="8"/>
      <c r="Y1672" s="8"/>
      <c r="Z1672" s="8"/>
      <c r="AA1672" s="8"/>
      <c r="AB1672" s="8"/>
      <c r="AC1672" s="8"/>
      <c r="AD1672" s="8"/>
      <c r="AE1672" s="8"/>
      <c r="AG1672" s="37"/>
      <c r="AH1672" s="37"/>
      <c r="AI1672" s="9"/>
      <c r="AJ1672" s="8"/>
      <c r="AK1672" s="8"/>
      <c r="AL1672" s="8"/>
      <c r="AM1672" s="8"/>
      <c r="AN1672" s="8"/>
      <c r="AO1672" s="8"/>
      <c r="AP1672" s="8"/>
      <c r="AQ1672" s="8"/>
      <c r="AS1672" s="37"/>
      <c r="AT1672" s="37"/>
      <c r="AU1672" s="9"/>
      <c r="AV1672" s="8"/>
      <c r="AW1672" s="8"/>
      <c r="AX1672" s="8"/>
      <c r="AY1672" s="8"/>
      <c r="AZ1672" s="8"/>
      <c r="BA1672" s="8"/>
      <c r="BB1672" s="8"/>
      <c r="BC1672" s="8"/>
    </row>
    <row r="1673" spans="1:55" x14ac:dyDescent="0.25">
      <c r="A1673" s="46">
        <v>74.099999999999994</v>
      </c>
      <c r="B1673" s="48" t="b">
        <v>1</v>
      </c>
      <c r="U1673" s="37"/>
      <c r="V1673" s="37"/>
      <c r="W1673" s="9"/>
      <c r="X1673" s="8"/>
      <c r="Y1673" s="8"/>
      <c r="Z1673" s="8"/>
      <c r="AA1673" s="8"/>
      <c r="AB1673" s="8"/>
      <c r="AC1673" s="8"/>
      <c r="AD1673" s="8"/>
      <c r="AE1673" s="8"/>
      <c r="AG1673" s="37"/>
      <c r="AH1673" s="37"/>
      <c r="AI1673" s="9"/>
      <c r="AJ1673" s="8"/>
      <c r="AK1673" s="8"/>
      <c r="AL1673" s="8"/>
      <c r="AM1673" s="8"/>
      <c r="AN1673" s="8"/>
      <c r="AO1673" s="8"/>
      <c r="AP1673" s="8"/>
      <c r="AQ1673" s="8"/>
      <c r="AS1673" s="37"/>
      <c r="AT1673" s="37"/>
      <c r="AU1673" s="9"/>
      <c r="AV1673" s="8"/>
      <c r="AW1673" s="8"/>
      <c r="AX1673" s="8"/>
      <c r="AY1673" s="8"/>
      <c r="AZ1673" s="8"/>
      <c r="BA1673" s="8"/>
      <c r="BB1673" s="8"/>
      <c r="BC1673" s="8"/>
    </row>
    <row r="1674" spans="1:55" x14ac:dyDescent="0.25">
      <c r="A1674" s="46">
        <v>73.900000000000006</v>
      </c>
      <c r="B1674" s="48" t="b">
        <v>1</v>
      </c>
      <c r="U1674" s="37"/>
      <c r="V1674" s="37"/>
      <c r="W1674" s="9"/>
      <c r="X1674" s="8"/>
      <c r="Y1674" s="8"/>
      <c r="Z1674" s="8"/>
      <c r="AA1674" s="8"/>
      <c r="AB1674" s="8"/>
      <c r="AC1674" s="8"/>
      <c r="AD1674" s="8"/>
      <c r="AE1674" s="8"/>
      <c r="AG1674" s="37"/>
      <c r="AH1674" s="37"/>
      <c r="AI1674" s="9"/>
      <c r="AJ1674" s="8"/>
      <c r="AK1674" s="8"/>
      <c r="AL1674" s="8"/>
      <c r="AM1674" s="8"/>
      <c r="AN1674" s="8"/>
      <c r="AO1674" s="8"/>
      <c r="AP1674" s="8"/>
      <c r="AQ1674" s="8"/>
      <c r="AS1674" s="37"/>
      <c r="AT1674" s="37"/>
      <c r="AU1674" s="9"/>
      <c r="AV1674" s="8"/>
      <c r="AW1674" s="8"/>
      <c r="AX1674" s="8"/>
      <c r="AY1674" s="8"/>
      <c r="AZ1674" s="8"/>
      <c r="BA1674" s="8"/>
      <c r="BB1674" s="8"/>
      <c r="BC1674" s="8"/>
    </row>
    <row r="1675" spans="1:55" x14ac:dyDescent="0.25">
      <c r="A1675" s="46">
        <v>73.599999999999994</v>
      </c>
      <c r="B1675" s="48" t="b">
        <v>1</v>
      </c>
      <c r="U1675" s="37"/>
      <c r="V1675" s="37"/>
      <c r="W1675" s="9"/>
      <c r="X1675" s="8"/>
      <c r="Y1675" s="8"/>
      <c r="Z1675" s="8"/>
      <c r="AA1675" s="8"/>
      <c r="AB1675" s="8"/>
      <c r="AC1675" s="8"/>
      <c r="AD1675" s="8"/>
      <c r="AE1675" s="8"/>
      <c r="AG1675" s="37"/>
      <c r="AH1675" s="37"/>
      <c r="AI1675" s="9"/>
      <c r="AJ1675" s="8"/>
      <c r="AK1675" s="8"/>
      <c r="AL1675" s="8"/>
      <c r="AM1675" s="8"/>
      <c r="AN1675" s="8"/>
      <c r="AO1675" s="8"/>
      <c r="AP1675" s="8"/>
      <c r="AQ1675" s="8"/>
      <c r="AS1675" s="37"/>
      <c r="AT1675" s="37"/>
      <c r="AU1675" s="9"/>
      <c r="AV1675" s="8"/>
      <c r="AW1675" s="8"/>
      <c r="AX1675" s="8"/>
      <c r="AY1675" s="8"/>
      <c r="AZ1675" s="8"/>
      <c r="BA1675" s="8"/>
      <c r="BB1675" s="8"/>
      <c r="BC1675" s="8"/>
    </row>
    <row r="1676" spans="1:55" x14ac:dyDescent="0.25">
      <c r="A1676" s="46">
        <v>73.3</v>
      </c>
      <c r="B1676" s="48" t="b">
        <v>1</v>
      </c>
      <c r="U1676" s="37"/>
      <c r="V1676" s="37"/>
      <c r="W1676" s="9"/>
      <c r="X1676" s="8"/>
      <c r="Y1676" s="8"/>
      <c r="Z1676" s="8"/>
      <c r="AA1676" s="8"/>
      <c r="AB1676" s="8"/>
      <c r="AC1676" s="8"/>
      <c r="AD1676" s="8"/>
      <c r="AE1676" s="8"/>
      <c r="AG1676" s="37"/>
      <c r="AH1676" s="37"/>
      <c r="AI1676" s="9"/>
      <c r="AJ1676" s="8"/>
      <c r="AK1676" s="8"/>
      <c r="AL1676" s="8"/>
      <c r="AM1676" s="8"/>
      <c r="AN1676" s="8"/>
      <c r="AO1676" s="8"/>
      <c r="AP1676" s="8"/>
      <c r="AQ1676" s="8"/>
      <c r="AS1676" s="37"/>
      <c r="AT1676" s="37"/>
      <c r="AU1676" s="9"/>
      <c r="AV1676" s="8"/>
      <c r="AW1676" s="8"/>
      <c r="AX1676" s="8"/>
      <c r="AY1676" s="8"/>
      <c r="AZ1676" s="8"/>
      <c r="BA1676" s="8"/>
      <c r="BB1676" s="8"/>
      <c r="BC1676" s="8"/>
    </row>
    <row r="1677" spans="1:55" x14ac:dyDescent="0.25">
      <c r="A1677" s="46">
        <v>72.8</v>
      </c>
      <c r="B1677" s="48" t="b">
        <v>1</v>
      </c>
      <c r="U1677" s="37"/>
      <c r="V1677" s="37"/>
      <c r="W1677" s="9"/>
      <c r="X1677" s="8"/>
      <c r="Y1677" s="8"/>
      <c r="Z1677" s="8"/>
      <c r="AA1677" s="8"/>
      <c r="AB1677" s="8"/>
      <c r="AC1677" s="8"/>
      <c r="AD1677" s="8"/>
      <c r="AE1677" s="8"/>
      <c r="AG1677" s="37"/>
      <c r="AH1677" s="37"/>
      <c r="AI1677" s="9"/>
      <c r="AJ1677" s="8"/>
      <c r="AK1677" s="8"/>
      <c r="AL1677" s="8"/>
      <c r="AM1677" s="8"/>
      <c r="AN1677" s="8"/>
      <c r="AO1677" s="8"/>
      <c r="AP1677" s="8"/>
      <c r="AQ1677" s="8"/>
      <c r="AS1677" s="37"/>
      <c r="AT1677" s="37"/>
      <c r="AU1677" s="9"/>
      <c r="AV1677" s="8"/>
      <c r="AW1677" s="8"/>
      <c r="AX1677" s="8"/>
      <c r="AY1677" s="8"/>
      <c r="AZ1677" s="8"/>
      <c r="BA1677" s="8"/>
      <c r="BB1677" s="8"/>
      <c r="BC1677" s="8"/>
    </row>
    <row r="1678" spans="1:55" x14ac:dyDescent="0.25">
      <c r="A1678" s="46">
        <v>72.7</v>
      </c>
      <c r="B1678" s="48" t="b">
        <v>1</v>
      </c>
      <c r="U1678" s="37"/>
      <c r="V1678" s="37"/>
      <c r="W1678" s="9"/>
      <c r="X1678" s="8"/>
      <c r="Y1678" s="8"/>
      <c r="Z1678" s="8"/>
      <c r="AA1678" s="8"/>
      <c r="AB1678" s="8"/>
      <c r="AC1678" s="8"/>
      <c r="AD1678" s="8"/>
      <c r="AE1678" s="8"/>
      <c r="AG1678" s="37"/>
      <c r="AH1678" s="37"/>
      <c r="AI1678" s="9"/>
      <c r="AJ1678" s="8"/>
      <c r="AK1678" s="8"/>
      <c r="AL1678" s="8"/>
      <c r="AM1678" s="8"/>
      <c r="AN1678" s="8"/>
      <c r="AO1678" s="8"/>
      <c r="AP1678" s="8"/>
      <c r="AQ1678" s="8"/>
      <c r="AS1678" s="37"/>
      <c r="AT1678" s="37"/>
      <c r="AU1678" s="9"/>
      <c r="AV1678" s="8"/>
      <c r="AW1678" s="8"/>
      <c r="AX1678" s="8"/>
      <c r="AY1678" s="8"/>
      <c r="AZ1678" s="8"/>
      <c r="BA1678" s="8"/>
      <c r="BB1678" s="8"/>
      <c r="BC1678" s="8"/>
    </row>
    <row r="1679" spans="1:55" x14ac:dyDescent="0.25">
      <c r="A1679" s="46">
        <v>72.900000000000006</v>
      </c>
      <c r="B1679" s="48" t="b">
        <v>1</v>
      </c>
      <c r="U1679" s="37"/>
      <c r="V1679" s="37"/>
      <c r="W1679" s="9"/>
      <c r="X1679" s="8"/>
      <c r="Y1679" s="8"/>
      <c r="Z1679" s="8"/>
      <c r="AA1679" s="8"/>
      <c r="AB1679" s="8"/>
      <c r="AC1679" s="8"/>
      <c r="AD1679" s="8"/>
      <c r="AE1679" s="8"/>
      <c r="AG1679" s="37"/>
      <c r="AH1679" s="37"/>
      <c r="AI1679" s="9"/>
      <c r="AJ1679" s="8"/>
      <c r="AK1679" s="8"/>
      <c r="AL1679" s="8"/>
      <c r="AM1679" s="8"/>
      <c r="AN1679" s="8"/>
      <c r="AO1679" s="8"/>
      <c r="AP1679" s="8"/>
      <c r="AQ1679" s="8"/>
      <c r="AS1679" s="37"/>
      <c r="AT1679" s="37"/>
      <c r="AU1679" s="9"/>
      <c r="AV1679" s="8"/>
      <c r="AW1679" s="8"/>
      <c r="AX1679" s="8"/>
      <c r="AY1679" s="8"/>
      <c r="AZ1679" s="8"/>
      <c r="BA1679" s="8"/>
      <c r="BB1679" s="8"/>
      <c r="BC1679" s="8"/>
    </row>
    <row r="1680" spans="1:55" x14ac:dyDescent="0.25">
      <c r="A1680" s="46">
        <v>71.8</v>
      </c>
      <c r="B1680" s="48" t="b">
        <v>1</v>
      </c>
      <c r="U1680" s="37"/>
      <c r="V1680" s="37"/>
      <c r="W1680" s="9"/>
      <c r="X1680" s="8"/>
      <c r="Y1680" s="8"/>
      <c r="Z1680" s="8"/>
      <c r="AA1680" s="8"/>
      <c r="AB1680" s="8"/>
      <c r="AC1680" s="8"/>
      <c r="AD1680" s="8"/>
      <c r="AE1680" s="8"/>
      <c r="AG1680" s="37"/>
      <c r="AH1680" s="37"/>
      <c r="AI1680" s="9"/>
      <c r="AJ1680" s="8"/>
      <c r="AK1680" s="8"/>
      <c r="AL1680" s="8"/>
      <c r="AM1680" s="8"/>
      <c r="AN1680" s="8"/>
      <c r="AO1680" s="8"/>
      <c r="AP1680" s="8"/>
      <c r="AQ1680" s="8"/>
      <c r="AS1680" s="37"/>
      <c r="AT1680" s="37"/>
      <c r="AU1680" s="9"/>
      <c r="AV1680" s="8"/>
      <c r="AW1680" s="8"/>
      <c r="AX1680" s="8"/>
      <c r="AY1680" s="8"/>
      <c r="AZ1680" s="8"/>
      <c r="BA1680" s="8"/>
      <c r="BB1680" s="8"/>
      <c r="BC1680" s="8"/>
    </row>
    <row r="1681" spans="1:55" x14ac:dyDescent="0.25">
      <c r="A1681" s="46">
        <v>72.099999999999994</v>
      </c>
      <c r="B1681" s="48" t="b">
        <v>1</v>
      </c>
      <c r="U1681" s="37"/>
      <c r="V1681" s="37"/>
      <c r="W1681" s="9"/>
      <c r="X1681" s="8"/>
      <c r="Y1681" s="8"/>
      <c r="Z1681" s="8"/>
      <c r="AA1681" s="8"/>
      <c r="AB1681" s="8"/>
      <c r="AC1681" s="8"/>
      <c r="AD1681" s="8"/>
      <c r="AE1681" s="8"/>
      <c r="AG1681" s="37"/>
      <c r="AH1681" s="37"/>
      <c r="AI1681" s="9"/>
      <c r="AJ1681" s="8"/>
      <c r="AK1681" s="8"/>
      <c r="AL1681" s="8"/>
      <c r="AM1681" s="8"/>
      <c r="AN1681" s="8"/>
      <c r="AO1681" s="8"/>
      <c r="AP1681" s="8"/>
      <c r="AQ1681" s="8"/>
      <c r="AS1681" s="37"/>
      <c r="AT1681" s="37"/>
      <c r="AU1681" s="9"/>
      <c r="AV1681" s="8"/>
      <c r="AW1681" s="8"/>
      <c r="AX1681" s="8"/>
      <c r="AY1681" s="8"/>
      <c r="AZ1681" s="8"/>
      <c r="BA1681" s="8"/>
      <c r="BB1681" s="8"/>
      <c r="BC1681" s="8"/>
    </row>
    <row r="1682" spans="1:55" x14ac:dyDescent="0.25">
      <c r="A1682" s="46">
        <v>71.900000000000006</v>
      </c>
      <c r="B1682" s="48" t="b">
        <v>1</v>
      </c>
      <c r="U1682" s="37"/>
      <c r="V1682" s="37"/>
      <c r="W1682" s="9"/>
      <c r="X1682" s="8"/>
      <c r="Y1682" s="8"/>
      <c r="Z1682" s="8"/>
      <c r="AA1682" s="8"/>
      <c r="AB1682" s="8"/>
      <c r="AC1682" s="8"/>
      <c r="AD1682" s="8"/>
      <c r="AE1682" s="8"/>
      <c r="AG1682" s="37"/>
      <c r="AH1682" s="37"/>
      <c r="AI1682" s="9"/>
      <c r="AJ1682" s="8"/>
      <c r="AK1682" s="8"/>
      <c r="AL1682" s="8"/>
      <c r="AM1682" s="8"/>
      <c r="AN1682" s="8"/>
      <c r="AO1682" s="8"/>
      <c r="AP1682" s="8"/>
      <c r="AQ1682" s="8"/>
      <c r="AS1682" s="37"/>
      <c r="AT1682" s="37"/>
      <c r="AU1682" s="9"/>
      <c r="AV1682" s="8"/>
      <c r="AW1682" s="8"/>
      <c r="AX1682" s="8"/>
      <c r="AY1682" s="8"/>
      <c r="AZ1682" s="8"/>
      <c r="BA1682" s="8"/>
      <c r="BB1682" s="8"/>
      <c r="BC1682" s="8"/>
    </row>
    <row r="1683" spans="1:55" x14ac:dyDescent="0.25">
      <c r="A1683" s="46">
        <v>71.5</v>
      </c>
      <c r="B1683" s="48" t="b">
        <v>1</v>
      </c>
      <c r="U1683" s="37"/>
      <c r="V1683" s="37"/>
      <c r="W1683" s="9"/>
      <c r="X1683" s="8"/>
      <c r="Y1683" s="8"/>
      <c r="Z1683" s="8"/>
      <c r="AA1683" s="8"/>
      <c r="AB1683" s="8"/>
      <c r="AC1683" s="8"/>
      <c r="AD1683" s="8"/>
      <c r="AE1683" s="8"/>
      <c r="AG1683" s="37"/>
      <c r="AH1683" s="37"/>
      <c r="AI1683" s="9"/>
      <c r="AJ1683" s="8"/>
      <c r="AK1683" s="8"/>
      <c r="AL1683" s="8"/>
      <c r="AM1683" s="8"/>
      <c r="AN1683" s="8"/>
      <c r="AO1683" s="8"/>
      <c r="AP1683" s="8"/>
      <c r="AQ1683" s="8"/>
      <c r="AS1683" s="37"/>
      <c r="AT1683" s="37"/>
      <c r="AU1683" s="9"/>
      <c r="AV1683" s="8"/>
      <c r="AW1683" s="8"/>
      <c r="AX1683" s="8"/>
      <c r="AY1683" s="8"/>
      <c r="AZ1683" s="8"/>
      <c r="BA1683" s="8"/>
      <c r="BB1683" s="8"/>
      <c r="BC1683" s="8"/>
    </row>
    <row r="1684" spans="1:55" x14ac:dyDescent="0.25">
      <c r="A1684" s="46">
        <v>71.5</v>
      </c>
      <c r="B1684" s="48" t="b">
        <v>1</v>
      </c>
      <c r="U1684" s="37"/>
      <c r="V1684" s="37"/>
      <c r="W1684" s="9"/>
      <c r="X1684" s="8"/>
      <c r="Y1684" s="8"/>
      <c r="Z1684" s="8"/>
      <c r="AA1684" s="8"/>
      <c r="AB1684" s="8"/>
      <c r="AC1684" s="8"/>
      <c r="AD1684" s="8"/>
      <c r="AE1684" s="8"/>
      <c r="AG1684" s="37"/>
      <c r="AH1684" s="37"/>
      <c r="AI1684" s="9"/>
      <c r="AJ1684" s="8"/>
      <c r="AK1684" s="8"/>
      <c r="AL1684" s="8"/>
      <c r="AM1684" s="8"/>
      <c r="AN1684" s="8"/>
      <c r="AO1684" s="8"/>
      <c r="AP1684" s="8"/>
      <c r="AQ1684" s="8"/>
      <c r="AS1684" s="37"/>
      <c r="AT1684" s="37"/>
      <c r="AU1684" s="9"/>
      <c r="AV1684" s="8"/>
      <c r="AW1684" s="8"/>
      <c r="AX1684" s="8"/>
      <c r="AY1684" s="8"/>
      <c r="AZ1684" s="8"/>
      <c r="BA1684" s="8"/>
      <c r="BB1684" s="8"/>
      <c r="BC1684" s="8"/>
    </row>
    <row r="1685" spans="1:55" x14ac:dyDescent="0.25">
      <c r="A1685" s="46">
        <v>71.5</v>
      </c>
      <c r="B1685" s="48" t="b">
        <v>1</v>
      </c>
      <c r="U1685" s="37"/>
      <c r="V1685" s="37"/>
      <c r="W1685" s="9"/>
      <c r="X1685" s="8"/>
      <c r="Y1685" s="8"/>
      <c r="Z1685" s="8"/>
      <c r="AA1685" s="8"/>
      <c r="AB1685" s="8"/>
      <c r="AC1685" s="8"/>
      <c r="AD1685" s="8"/>
      <c r="AE1685" s="8"/>
      <c r="AG1685" s="37"/>
      <c r="AH1685" s="37"/>
      <c r="AI1685" s="9"/>
      <c r="AJ1685" s="8"/>
      <c r="AK1685" s="8"/>
      <c r="AL1685" s="8"/>
      <c r="AM1685" s="8"/>
      <c r="AN1685" s="8"/>
      <c r="AO1685" s="8"/>
      <c r="AP1685" s="8"/>
      <c r="AQ1685" s="8"/>
      <c r="AS1685" s="37"/>
      <c r="AT1685" s="37"/>
      <c r="AU1685" s="9"/>
      <c r="AV1685" s="8"/>
      <c r="AW1685" s="8"/>
      <c r="AX1685" s="8"/>
      <c r="AY1685" s="8"/>
      <c r="AZ1685" s="8"/>
      <c r="BA1685" s="8"/>
      <c r="BB1685" s="8"/>
      <c r="BC1685" s="8"/>
    </row>
    <row r="1686" spans="1:55" x14ac:dyDescent="0.25">
      <c r="A1686" s="46">
        <v>71</v>
      </c>
      <c r="B1686" s="48" t="b">
        <v>1</v>
      </c>
      <c r="U1686" s="37"/>
      <c r="V1686" s="37"/>
      <c r="W1686" s="9"/>
      <c r="X1686" s="8"/>
      <c r="Y1686" s="8"/>
      <c r="Z1686" s="8"/>
      <c r="AA1686" s="8"/>
      <c r="AB1686" s="8"/>
      <c r="AC1686" s="8"/>
      <c r="AD1686" s="8"/>
      <c r="AE1686" s="8"/>
      <c r="AG1686" s="37"/>
      <c r="AH1686" s="37"/>
      <c r="AI1686" s="9"/>
      <c r="AJ1686" s="8"/>
      <c r="AK1686" s="8"/>
      <c r="AL1686" s="8"/>
      <c r="AM1686" s="8"/>
      <c r="AN1686" s="8"/>
      <c r="AO1686" s="8"/>
      <c r="AP1686" s="8"/>
      <c r="AQ1686" s="8"/>
      <c r="AS1686" s="37"/>
      <c r="AT1686" s="37"/>
      <c r="AU1686" s="9"/>
      <c r="AV1686" s="8"/>
      <c r="AW1686" s="8"/>
      <c r="AX1686" s="8"/>
      <c r="AY1686" s="8"/>
      <c r="AZ1686" s="8"/>
      <c r="BA1686" s="8"/>
      <c r="BB1686" s="8"/>
      <c r="BC1686" s="8"/>
    </row>
    <row r="1687" spans="1:55" x14ac:dyDescent="0.25">
      <c r="A1687" s="46">
        <v>76.7</v>
      </c>
      <c r="B1687" s="48" t="b">
        <v>1</v>
      </c>
      <c r="U1687" s="37"/>
      <c r="V1687" s="37"/>
      <c r="W1687" s="9"/>
      <c r="X1687" s="8"/>
      <c r="Y1687" s="8"/>
      <c r="Z1687" s="8"/>
      <c r="AA1687" s="8"/>
      <c r="AB1687" s="8"/>
      <c r="AC1687" s="8"/>
      <c r="AD1687" s="8"/>
      <c r="AE1687" s="8"/>
      <c r="AG1687" s="37"/>
      <c r="AH1687" s="37"/>
      <c r="AI1687" s="9"/>
      <c r="AJ1687" s="8"/>
      <c r="AK1687" s="8"/>
      <c r="AL1687" s="8"/>
      <c r="AM1687" s="8"/>
      <c r="AN1687" s="8"/>
      <c r="AO1687" s="8"/>
      <c r="AP1687" s="8"/>
      <c r="AQ1687" s="8"/>
      <c r="AS1687" s="37"/>
      <c r="AT1687" s="37"/>
      <c r="AU1687" s="9"/>
      <c r="AV1687" s="8"/>
      <c r="AW1687" s="8"/>
      <c r="AX1687" s="8"/>
      <c r="AY1687" s="8"/>
      <c r="AZ1687" s="8"/>
      <c r="BA1687" s="8"/>
      <c r="BB1687" s="8"/>
      <c r="BC1687" s="8"/>
    </row>
    <row r="1688" spans="1:55" x14ac:dyDescent="0.25">
      <c r="A1688" s="46">
        <v>76.599999999999994</v>
      </c>
      <c r="B1688" s="48" t="b">
        <v>1</v>
      </c>
      <c r="U1688" s="37"/>
      <c r="V1688" s="37"/>
      <c r="W1688" s="9"/>
      <c r="X1688" s="8"/>
      <c r="Y1688" s="8"/>
      <c r="Z1688" s="8"/>
      <c r="AA1688" s="8"/>
      <c r="AB1688" s="8"/>
      <c r="AC1688" s="8"/>
      <c r="AD1688" s="8"/>
      <c r="AE1688" s="8"/>
      <c r="AG1688" s="37"/>
      <c r="AH1688" s="37"/>
      <c r="AI1688" s="9"/>
      <c r="AJ1688" s="8"/>
      <c r="AK1688" s="8"/>
      <c r="AL1688" s="8"/>
      <c r="AM1688" s="8"/>
      <c r="AN1688" s="8"/>
      <c r="AO1688" s="8"/>
      <c r="AP1688" s="8"/>
      <c r="AQ1688" s="8"/>
      <c r="AS1688" s="37"/>
      <c r="AT1688" s="37"/>
      <c r="AU1688" s="9"/>
      <c r="AV1688" s="8"/>
      <c r="AW1688" s="8"/>
      <c r="AX1688" s="8"/>
      <c r="AY1688" s="8"/>
      <c r="AZ1688" s="8"/>
      <c r="BA1688" s="8"/>
      <c r="BB1688" s="8"/>
      <c r="BC1688" s="8"/>
    </row>
    <row r="1689" spans="1:55" x14ac:dyDescent="0.25">
      <c r="A1689" s="46">
        <v>76.599999999999994</v>
      </c>
      <c r="B1689" s="48" t="b">
        <v>1</v>
      </c>
      <c r="U1689" s="37"/>
      <c r="V1689" s="37"/>
      <c r="W1689" s="9"/>
      <c r="X1689" s="8"/>
      <c r="Y1689" s="8"/>
      <c r="Z1689" s="8"/>
      <c r="AA1689" s="8"/>
      <c r="AB1689" s="8"/>
      <c r="AC1689" s="8"/>
      <c r="AD1689" s="8"/>
      <c r="AE1689" s="8"/>
      <c r="AG1689" s="37"/>
      <c r="AH1689" s="37"/>
      <c r="AI1689" s="9"/>
      <c r="AJ1689" s="8"/>
      <c r="AK1689" s="8"/>
      <c r="AL1689" s="8"/>
      <c r="AM1689" s="8"/>
      <c r="AN1689" s="8"/>
      <c r="AO1689" s="8"/>
      <c r="AP1689" s="8"/>
      <c r="AQ1689" s="8"/>
      <c r="AS1689" s="37"/>
      <c r="AT1689" s="37"/>
      <c r="AU1689" s="9"/>
      <c r="AV1689" s="8"/>
      <c r="AW1689" s="8"/>
      <c r="AX1689" s="8"/>
      <c r="AY1689" s="8"/>
      <c r="AZ1689" s="8"/>
      <c r="BA1689" s="8"/>
      <c r="BB1689" s="8"/>
      <c r="BC1689" s="8"/>
    </row>
    <row r="1690" spans="1:55" x14ac:dyDescent="0.25">
      <c r="A1690" s="46">
        <v>76.3</v>
      </c>
      <c r="B1690" s="48" t="b">
        <v>1</v>
      </c>
      <c r="U1690" s="37"/>
      <c r="V1690" s="37"/>
      <c r="W1690" s="9"/>
      <c r="X1690" s="8"/>
      <c r="Y1690" s="8"/>
      <c r="Z1690" s="8"/>
      <c r="AA1690" s="8"/>
      <c r="AB1690" s="8"/>
      <c r="AC1690" s="8"/>
      <c r="AD1690" s="8"/>
      <c r="AE1690" s="8"/>
      <c r="AG1690" s="37"/>
      <c r="AH1690" s="37"/>
      <c r="AI1690" s="9"/>
      <c r="AJ1690" s="8"/>
      <c r="AK1690" s="8"/>
      <c r="AL1690" s="8"/>
      <c r="AM1690" s="8"/>
      <c r="AN1690" s="8"/>
      <c r="AO1690" s="8"/>
      <c r="AP1690" s="8"/>
      <c r="AQ1690" s="8"/>
      <c r="AS1690" s="37"/>
      <c r="AT1690" s="37"/>
      <c r="AU1690" s="9"/>
      <c r="AV1690" s="8"/>
      <c r="AW1690" s="8"/>
      <c r="AX1690" s="8"/>
      <c r="AY1690" s="8"/>
      <c r="AZ1690" s="8"/>
      <c r="BA1690" s="8"/>
      <c r="BB1690" s="8"/>
      <c r="BC1690" s="8"/>
    </row>
    <row r="1691" spans="1:55" x14ac:dyDescent="0.25">
      <c r="A1691" s="46">
        <v>76.099999999999994</v>
      </c>
      <c r="B1691" s="48" t="b">
        <v>1</v>
      </c>
      <c r="U1691" s="37"/>
      <c r="V1691" s="37"/>
      <c r="W1691" s="9"/>
      <c r="X1691" s="8"/>
      <c r="Y1691" s="8"/>
      <c r="Z1691" s="8"/>
      <c r="AA1691" s="8"/>
      <c r="AB1691" s="8"/>
      <c r="AC1691" s="8"/>
      <c r="AD1691" s="8"/>
      <c r="AE1691" s="8"/>
      <c r="AG1691" s="37"/>
      <c r="AH1691" s="37"/>
      <c r="AI1691" s="9"/>
      <c r="AJ1691" s="8"/>
      <c r="AK1691" s="8"/>
      <c r="AL1691" s="8"/>
      <c r="AM1691" s="8"/>
      <c r="AN1691" s="8"/>
      <c r="AO1691" s="8"/>
      <c r="AP1691" s="8"/>
      <c r="AQ1691" s="8"/>
      <c r="AS1691" s="37"/>
      <c r="AT1691" s="37"/>
      <c r="AU1691" s="9"/>
      <c r="AV1691" s="8"/>
      <c r="AW1691" s="8"/>
      <c r="AX1691" s="8"/>
      <c r="AY1691" s="8"/>
      <c r="AZ1691" s="8"/>
      <c r="BA1691" s="8"/>
      <c r="BB1691" s="8"/>
      <c r="BC1691" s="8"/>
    </row>
    <row r="1692" spans="1:55" x14ac:dyDescent="0.25">
      <c r="A1692" s="46">
        <v>75.599999999999994</v>
      </c>
      <c r="B1692" s="48" t="b">
        <v>1</v>
      </c>
      <c r="U1692" s="37"/>
      <c r="V1692" s="37"/>
      <c r="W1692" s="9"/>
      <c r="X1692" s="8"/>
      <c r="Y1692" s="8"/>
      <c r="Z1692" s="8"/>
      <c r="AA1692" s="8"/>
      <c r="AB1692" s="8"/>
      <c r="AC1692" s="8"/>
      <c r="AD1692" s="8"/>
      <c r="AE1692" s="8"/>
      <c r="AG1692" s="37"/>
      <c r="AH1692" s="37"/>
      <c r="AI1692" s="9"/>
      <c r="AJ1692" s="8"/>
      <c r="AK1692" s="8"/>
      <c r="AL1692" s="8"/>
      <c r="AM1692" s="8"/>
      <c r="AN1692" s="8"/>
      <c r="AO1692" s="8"/>
      <c r="AP1692" s="8"/>
      <c r="AQ1692" s="8"/>
      <c r="AS1692" s="37"/>
      <c r="AT1692" s="37"/>
      <c r="AU1692" s="9"/>
      <c r="AV1692" s="8"/>
      <c r="AW1692" s="8"/>
      <c r="AX1692" s="8"/>
      <c r="AY1692" s="8"/>
      <c r="AZ1692" s="8"/>
      <c r="BA1692" s="8"/>
      <c r="BB1692" s="8"/>
      <c r="BC1692" s="8"/>
    </row>
    <row r="1693" spans="1:55" x14ac:dyDescent="0.25">
      <c r="A1693" s="46">
        <v>75.7</v>
      </c>
      <c r="B1693" s="48" t="b">
        <v>1</v>
      </c>
      <c r="U1693" s="37"/>
      <c r="V1693" s="37"/>
      <c r="W1693" s="9"/>
      <c r="X1693" s="8"/>
      <c r="Y1693" s="8"/>
      <c r="Z1693" s="8"/>
      <c r="AA1693" s="8"/>
      <c r="AB1693" s="8"/>
      <c r="AC1693" s="8"/>
      <c r="AD1693" s="8"/>
      <c r="AE1693" s="8"/>
      <c r="AG1693" s="37"/>
      <c r="AH1693" s="37"/>
      <c r="AI1693" s="9"/>
      <c r="AJ1693" s="8"/>
      <c r="AK1693" s="8"/>
      <c r="AL1693" s="8"/>
      <c r="AM1693" s="8"/>
      <c r="AN1693" s="8"/>
      <c r="AO1693" s="8"/>
      <c r="AP1693" s="8"/>
      <c r="AQ1693" s="8"/>
      <c r="AS1693" s="37"/>
      <c r="AT1693" s="37"/>
      <c r="AU1693" s="9"/>
      <c r="AV1693" s="8"/>
      <c r="AW1693" s="8"/>
      <c r="AX1693" s="8"/>
      <c r="AY1693" s="8"/>
      <c r="AZ1693" s="8"/>
      <c r="BA1693" s="8"/>
      <c r="BB1693" s="8"/>
      <c r="BC1693" s="8"/>
    </row>
    <row r="1694" spans="1:55" x14ac:dyDescent="0.25">
      <c r="A1694" s="46">
        <v>75.599999999999994</v>
      </c>
      <c r="B1694" s="48" t="b">
        <v>1</v>
      </c>
      <c r="U1694" s="37"/>
      <c r="V1694" s="37"/>
      <c r="W1694" s="9"/>
      <c r="X1694" s="8"/>
      <c r="Y1694" s="8"/>
      <c r="Z1694" s="8"/>
      <c r="AA1694" s="8"/>
      <c r="AB1694" s="8"/>
      <c r="AC1694" s="8"/>
      <c r="AD1694" s="8"/>
      <c r="AE1694" s="8"/>
      <c r="AG1694" s="37"/>
      <c r="AH1694" s="37"/>
      <c r="AI1694" s="9"/>
      <c r="AJ1694" s="8"/>
      <c r="AK1694" s="8"/>
      <c r="AL1694" s="8"/>
      <c r="AM1694" s="8"/>
      <c r="AN1694" s="8"/>
      <c r="AO1694" s="8"/>
      <c r="AP1694" s="8"/>
      <c r="AQ1694" s="8"/>
      <c r="AS1694" s="37"/>
      <c r="AT1694" s="37"/>
      <c r="AU1694" s="9"/>
      <c r="AV1694" s="8"/>
      <c r="AW1694" s="8"/>
      <c r="AX1694" s="8"/>
      <c r="AY1694" s="8"/>
      <c r="AZ1694" s="8"/>
      <c r="BA1694" s="8"/>
      <c r="BB1694" s="8"/>
      <c r="BC1694" s="8"/>
    </row>
    <row r="1695" spans="1:55" x14ac:dyDescent="0.25">
      <c r="A1695" s="46">
        <v>76</v>
      </c>
      <c r="B1695" s="48" t="b">
        <v>1</v>
      </c>
      <c r="U1695" s="37"/>
      <c r="V1695" s="37"/>
      <c r="W1695" s="9"/>
      <c r="X1695" s="8"/>
      <c r="Y1695" s="8"/>
      <c r="Z1695" s="8"/>
      <c r="AA1695" s="8"/>
      <c r="AB1695" s="8"/>
      <c r="AC1695" s="8"/>
      <c r="AD1695" s="8"/>
      <c r="AE1695" s="8"/>
      <c r="AG1695" s="37"/>
      <c r="AH1695" s="37"/>
      <c r="AI1695" s="9"/>
      <c r="AJ1695" s="8"/>
      <c r="AK1695" s="8"/>
      <c r="AL1695" s="8"/>
      <c r="AM1695" s="8"/>
      <c r="AN1695" s="8"/>
      <c r="AO1695" s="8"/>
      <c r="AP1695" s="8"/>
      <c r="AQ1695" s="8"/>
      <c r="AS1695" s="37"/>
      <c r="AT1695" s="37"/>
      <c r="AU1695" s="9"/>
      <c r="AV1695" s="8"/>
      <c r="AW1695" s="8"/>
      <c r="AX1695" s="8"/>
      <c r="AY1695" s="8"/>
      <c r="AZ1695" s="8"/>
      <c r="BA1695" s="8"/>
      <c r="BB1695" s="8"/>
      <c r="BC1695" s="8"/>
    </row>
    <row r="1696" spans="1:55" x14ac:dyDescent="0.25">
      <c r="A1696" s="46">
        <v>75.8</v>
      </c>
      <c r="B1696" s="48" t="b">
        <v>1</v>
      </c>
      <c r="U1696" s="37"/>
      <c r="V1696" s="37"/>
      <c r="W1696" s="9"/>
      <c r="X1696" s="8"/>
      <c r="Y1696" s="8"/>
      <c r="Z1696" s="8"/>
      <c r="AA1696" s="8"/>
      <c r="AB1696" s="8"/>
      <c r="AC1696" s="8"/>
      <c r="AD1696" s="8"/>
      <c r="AE1696" s="8"/>
      <c r="AG1696" s="37"/>
      <c r="AH1696" s="37"/>
      <c r="AI1696" s="9"/>
      <c r="AJ1696" s="8"/>
      <c r="AK1696" s="8"/>
      <c r="AL1696" s="8"/>
      <c r="AM1696" s="8"/>
      <c r="AN1696" s="8"/>
      <c r="AO1696" s="8"/>
      <c r="AP1696" s="8"/>
      <c r="AQ1696" s="8"/>
      <c r="AS1696" s="37"/>
      <c r="AT1696" s="37"/>
      <c r="AU1696" s="9"/>
      <c r="AV1696" s="8"/>
      <c r="AW1696" s="8"/>
      <c r="AX1696" s="8"/>
      <c r="AY1696" s="8"/>
      <c r="AZ1696" s="8"/>
      <c r="BA1696" s="8"/>
      <c r="BB1696" s="8"/>
      <c r="BC1696" s="8"/>
    </row>
    <row r="1697" spans="1:55" x14ac:dyDescent="0.25">
      <c r="A1697" s="46">
        <v>75.3</v>
      </c>
      <c r="B1697" s="48" t="b">
        <v>1</v>
      </c>
      <c r="U1697" s="37"/>
      <c r="V1697" s="37"/>
      <c r="W1697" s="9"/>
      <c r="X1697" s="8"/>
      <c r="Y1697" s="8"/>
      <c r="Z1697" s="8"/>
      <c r="AA1697" s="8"/>
      <c r="AB1697" s="8"/>
      <c r="AC1697" s="8"/>
      <c r="AD1697" s="8"/>
      <c r="AE1697" s="8"/>
      <c r="AG1697" s="37"/>
      <c r="AH1697" s="37"/>
      <c r="AI1697" s="9"/>
      <c r="AJ1697" s="8"/>
      <c r="AK1697" s="8"/>
      <c r="AL1697" s="8"/>
      <c r="AM1697" s="8"/>
      <c r="AN1697" s="8"/>
      <c r="AO1697" s="8"/>
      <c r="AP1697" s="8"/>
      <c r="AQ1697" s="8"/>
      <c r="AS1697" s="37"/>
      <c r="AT1697" s="37"/>
      <c r="AU1697" s="9"/>
      <c r="AV1697" s="8"/>
      <c r="AW1697" s="8"/>
      <c r="AX1697" s="8"/>
      <c r="AY1697" s="8"/>
      <c r="AZ1697" s="8"/>
      <c r="BA1697" s="8"/>
      <c r="BB1697" s="8"/>
      <c r="BC1697" s="8"/>
    </row>
    <row r="1698" spans="1:55" x14ac:dyDescent="0.25">
      <c r="A1698" s="46">
        <v>75.400000000000006</v>
      </c>
      <c r="B1698" s="48" t="b">
        <v>1</v>
      </c>
      <c r="U1698" s="37"/>
      <c r="V1698" s="37"/>
      <c r="W1698" s="9"/>
      <c r="X1698" s="8"/>
      <c r="Y1698" s="8"/>
      <c r="Z1698" s="8"/>
      <c r="AA1698" s="8"/>
      <c r="AB1698" s="8"/>
      <c r="AC1698" s="8"/>
      <c r="AD1698" s="8"/>
      <c r="AE1698" s="8"/>
      <c r="AG1698" s="37"/>
      <c r="AH1698" s="37"/>
      <c r="AI1698" s="9"/>
      <c r="AJ1698" s="8"/>
      <c r="AK1698" s="8"/>
      <c r="AL1698" s="8"/>
      <c r="AM1698" s="8"/>
      <c r="AN1698" s="8"/>
      <c r="AO1698" s="8"/>
      <c r="AP1698" s="8"/>
      <c r="AQ1698" s="8"/>
      <c r="AS1698" s="37"/>
      <c r="AT1698" s="37"/>
      <c r="AU1698" s="9"/>
      <c r="AV1698" s="8"/>
      <c r="AW1698" s="8"/>
      <c r="AX1698" s="8"/>
      <c r="AY1698" s="8"/>
      <c r="AZ1698" s="8"/>
      <c r="BA1698" s="8"/>
      <c r="BB1698" s="8"/>
      <c r="BC1698" s="8"/>
    </row>
    <row r="1699" spans="1:55" x14ac:dyDescent="0.25">
      <c r="A1699" s="46">
        <v>75</v>
      </c>
      <c r="B1699" s="48" t="b">
        <v>1</v>
      </c>
      <c r="U1699" s="37"/>
      <c r="V1699" s="37"/>
      <c r="W1699" s="9"/>
      <c r="X1699" s="8"/>
      <c r="Y1699" s="8"/>
      <c r="Z1699" s="8"/>
      <c r="AA1699" s="8"/>
      <c r="AB1699" s="8"/>
      <c r="AC1699" s="8"/>
      <c r="AD1699" s="8"/>
      <c r="AE1699" s="8"/>
      <c r="AG1699" s="37"/>
      <c r="AH1699" s="37"/>
      <c r="AI1699" s="9"/>
      <c r="AJ1699" s="8"/>
      <c r="AK1699" s="8"/>
      <c r="AL1699" s="8"/>
      <c r="AM1699" s="8"/>
      <c r="AN1699" s="8"/>
      <c r="AO1699" s="8"/>
      <c r="AP1699" s="8"/>
      <c r="AQ1699" s="8"/>
      <c r="AS1699" s="37"/>
      <c r="AT1699" s="37"/>
      <c r="AU1699" s="9"/>
      <c r="AV1699" s="8"/>
      <c r="AW1699" s="8"/>
      <c r="AX1699" s="8"/>
      <c r="AY1699" s="8"/>
      <c r="AZ1699" s="8"/>
      <c r="BA1699" s="8"/>
      <c r="BB1699" s="8"/>
      <c r="BC1699" s="8"/>
    </row>
    <row r="1700" spans="1:55" x14ac:dyDescent="0.25">
      <c r="A1700" s="46">
        <v>75</v>
      </c>
      <c r="B1700" s="48" t="b">
        <v>1</v>
      </c>
      <c r="U1700" s="37"/>
      <c r="V1700" s="37"/>
      <c r="W1700" s="9"/>
      <c r="X1700" s="8"/>
      <c r="Y1700" s="8"/>
      <c r="Z1700" s="8"/>
      <c r="AA1700" s="8"/>
      <c r="AB1700" s="8"/>
      <c r="AC1700" s="8"/>
      <c r="AD1700" s="8"/>
      <c r="AE1700" s="8"/>
      <c r="AG1700" s="37"/>
      <c r="AH1700" s="37"/>
      <c r="AI1700" s="9"/>
      <c r="AJ1700" s="8"/>
      <c r="AK1700" s="8"/>
      <c r="AL1700" s="8"/>
      <c r="AM1700" s="8"/>
      <c r="AN1700" s="8"/>
      <c r="AO1700" s="8"/>
      <c r="AP1700" s="8"/>
      <c r="AQ1700" s="8"/>
      <c r="AS1700" s="37"/>
      <c r="AT1700" s="37"/>
      <c r="AU1700" s="9"/>
      <c r="AV1700" s="8"/>
      <c r="AW1700" s="8"/>
      <c r="AX1700" s="8"/>
      <c r="AY1700" s="8"/>
      <c r="AZ1700" s="8"/>
      <c r="BA1700" s="8"/>
      <c r="BB1700" s="8"/>
      <c r="BC1700" s="8"/>
    </row>
    <row r="1701" spans="1:55" x14ac:dyDescent="0.25">
      <c r="A1701" s="46">
        <v>75</v>
      </c>
      <c r="B1701" s="48" t="b">
        <v>1</v>
      </c>
      <c r="U1701" s="37"/>
      <c r="V1701" s="37"/>
      <c r="W1701" s="9"/>
      <c r="X1701" s="8"/>
      <c r="Y1701" s="8"/>
      <c r="Z1701" s="8"/>
      <c r="AA1701" s="8"/>
      <c r="AB1701" s="8"/>
      <c r="AC1701" s="8"/>
      <c r="AD1701" s="8"/>
      <c r="AE1701" s="8"/>
      <c r="AG1701" s="37"/>
      <c r="AH1701" s="37"/>
      <c r="AI1701" s="9"/>
      <c r="AJ1701" s="8"/>
      <c r="AK1701" s="8"/>
      <c r="AL1701" s="8"/>
      <c r="AM1701" s="8"/>
      <c r="AN1701" s="8"/>
      <c r="AO1701" s="8"/>
      <c r="AP1701" s="8"/>
      <c r="AQ1701" s="8"/>
      <c r="AS1701" s="37"/>
      <c r="AT1701" s="37"/>
      <c r="AU1701" s="9"/>
      <c r="AV1701" s="8"/>
      <c r="AW1701" s="8"/>
      <c r="AX1701" s="8"/>
      <c r="AY1701" s="8"/>
      <c r="AZ1701" s="8"/>
      <c r="BA1701" s="8"/>
      <c r="BB1701" s="8"/>
      <c r="BC1701" s="8"/>
    </row>
    <row r="1702" spans="1:55" x14ac:dyDescent="0.25">
      <c r="A1702" s="46">
        <v>74.8</v>
      </c>
      <c r="B1702" s="48" t="b">
        <v>1</v>
      </c>
      <c r="U1702" s="37"/>
      <c r="V1702" s="37"/>
      <c r="W1702" s="9"/>
      <c r="X1702" s="8"/>
      <c r="Y1702" s="8"/>
      <c r="Z1702" s="8"/>
      <c r="AA1702" s="8"/>
      <c r="AB1702" s="8"/>
      <c r="AC1702" s="8"/>
      <c r="AD1702" s="8"/>
      <c r="AE1702" s="8"/>
      <c r="AG1702" s="37"/>
      <c r="AH1702" s="37"/>
      <c r="AI1702" s="9"/>
      <c r="AJ1702" s="8"/>
      <c r="AK1702" s="8"/>
      <c r="AL1702" s="8"/>
      <c r="AM1702" s="8"/>
      <c r="AN1702" s="8"/>
      <c r="AO1702" s="8"/>
      <c r="AP1702" s="8"/>
      <c r="AQ1702" s="8"/>
      <c r="AS1702" s="37"/>
      <c r="AT1702" s="37"/>
      <c r="AU1702" s="9"/>
      <c r="AV1702" s="8"/>
      <c r="AW1702" s="8"/>
      <c r="AX1702" s="8"/>
      <c r="AY1702" s="8"/>
      <c r="AZ1702" s="8"/>
      <c r="BA1702" s="8"/>
      <c r="BB1702" s="8"/>
      <c r="BC1702" s="8"/>
    </row>
    <row r="1703" spans="1:55" x14ac:dyDescent="0.25">
      <c r="A1703" s="46">
        <v>69.400000000000006</v>
      </c>
      <c r="B1703" s="48" t="b">
        <v>1</v>
      </c>
      <c r="U1703" s="37"/>
      <c r="V1703" s="37"/>
      <c r="W1703" s="9"/>
      <c r="X1703" s="8"/>
      <c r="Y1703" s="8"/>
      <c r="Z1703" s="8"/>
      <c r="AA1703" s="8"/>
      <c r="AB1703" s="8"/>
      <c r="AC1703" s="8"/>
      <c r="AD1703" s="8"/>
      <c r="AE1703" s="8"/>
      <c r="AG1703" s="37"/>
      <c r="AH1703" s="37"/>
      <c r="AI1703" s="9"/>
      <c r="AJ1703" s="8"/>
      <c r="AK1703" s="8"/>
      <c r="AL1703" s="8"/>
      <c r="AM1703" s="8"/>
      <c r="AN1703" s="8"/>
      <c r="AO1703" s="8"/>
      <c r="AP1703" s="8"/>
      <c r="AQ1703" s="8"/>
      <c r="AS1703" s="37"/>
      <c r="AT1703" s="37"/>
      <c r="AU1703" s="9"/>
      <c r="AV1703" s="8"/>
      <c r="AW1703" s="8"/>
      <c r="AX1703" s="8"/>
      <c r="AY1703" s="8"/>
      <c r="AZ1703" s="8"/>
      <c r="BA1703" s="8"/>
      <c r="BB1703" s="8"/>
      <c r="BC1703" s="8"/>
    </row>
    <row r="1704" spans="1:55" x14ac:dyDescent="0.25">
      <c r="A1704" s="46">
        <v>69.400000000000006</v>
      </c>
      <c r="B1704" s="48" t="b">
        <v>1</v>
      </c>
      <c r="U1704" s="37"/>
      <c r="V1704" s="37"/>
      <c r="W1704" s="9"/>
      <c r="X1704" s="8"/>
      <c r="Y1704" s="8"/>
      <c r="Z1704" s="8"/>
      <c r="AA1704" s="8"/>
      <c r="AB1704" s="8"/>
      <c r="AC1704" s="8"/>
      <c r="AD1704" s="8"/>
      <c r="AE1704" s="8"/>
      <c r="AG1704" s="37"/>
      <c r="AH1704" s="37"/>
      <c r="AI1704" s="9"/>
      <c r="AJ1704" s="8"/>
      <c r="AK1704" s="8"/>
      <c r="AL1704" s="8"/>
      <c r="AM1704" s="8"/>
      <c r="AN1704" s="8"/>
      <c r="AO1704" s="8"/>
      <c r="AP1704" s="8"/>
      <c r="AQ1704" s="8"/>
      <c r="AS1704" s="37"/>
      <c r="AT1704" s="37"/>
      <c r="AU1704" s="9"/>
      <c r="AV1704" s="8"/>
      <c r="AW1704" s="8"/>
      <c r="AX1704" s="8"/>
      <c r="AY1704" s="8"/>
      <c r="AZ1704" s="8"/>
      <c r="BA1704" s="8"/>
      <c r="BB1704" s="8"/>
      <c r="BC1704" s="8"/>
    </row>
    <row r="1705" spans="1:55" x14ac:dyDescent="0.25">
      <c r="A1705" s="46">
        <v>69.2</v>
      </c>
      <c r="B1705" s="48" t="b">
        <v>1</v>
      </c>
      <c r="U1705" s="37"/>
      <c r="V1705" s="37"/>
      <c r="W1705" s="9"/>
      <c r="X1705" s="8"/>
      <c r="Y1705" s="8"/>
      <c r="Z1705" s="8"/>
      <c r="AA1705" s="8"/>
      <c r="AB1705" s="8"/>
      <c r="AC1705" s="8"/>
      <c r="AD1705" s="8"/>
      <c r="AE1705" s="8"/>
      <c r="AG1705" s="37"/>
      <c r="AH1705" s="37"/>
      <c r="AI1705" s="9"/>
      <c r="AJ1705" s="8"/>
      <c r="AK1705" s="8"/>
      <c r="AL1705" s="8"/>
      <c r="AM1705" s="8"/>
      <c r="AN1705" s="8"/>
      <c r="AO1705" s="8"/>
      <c r="AP1705" s="8"/>
      <c r="AQ1705" s="8"/>
      <c r="AS1705" s="37"/>
      <c r="AT1705" s="37"/>
      <c r="AU1705" s="9"/>
      <c r="AV1705" s="8"/>
      <c r="AW1705" s="8"/>
      <c r="AX1705" s="8"/>
      <c r="AY1705" s="8"/>
      <c r="AZ1705" s="8"/>
      <c r="BA1705" s="8"/>
      <c r="BB1705" s="8"/>
      <c r="BC1705" s="8"/>
    </row>
    <row r="1706" spans="1:55" x14ac:dyDescent="0.25">
      <c r="A1706" s="46">
        <v>69</v>
      </c>
      <c r="B1706" s="48" t="b">
        <v>1</v>
      </c>
      <c r="U1706" s="37"/>
      <c r="V1706" s="37"/>
      <c r="W1706" s="9"/>
      <c r="X1706" s="8"/>
      <c r="Y1706" s="8"/>
      <c r="Z1706" s="8"/>
      <c r="AA1706" s="8"/>
      <c r="AB1706" s="8"/>
      <c r="AC1706" s="8"/>
      <c r="AD1706" s="8"/>
      <c r="AE1706" s="8"/>
      <c r="AG1706" s="37"/>
      <c r="AH1706" s="37"/>
      <c r="AI1706" s="9"/>
      <c r="AJ1706" s="8"/>
      <c r="AK1706" s="8"/>
      <c r="AL1706" s="8"/>
      <c r="AM1706" s="8"/>
      <c r="AN1706" s="8"/>
      <c r="AO1706" s="8"/>
      <c r="AP1706" s="8"/>
      <c r="AQ1706" s="8"/>
      <c r="AS1706" s="37"/>
      <c r="AT1706" s="37"/>
      <c r="AU1706" s="9"/>
      <c r="AV1706" s="8"/>
      <c r="AW1706" s="8"/>
      <c r="AX1706" s="8"/>
      <c r="AY1706" s="8"/>
      <c r="AZ1706" s="8"/>
      <c r="BA1706" s="8"/>
      <c r="BB1706" s="8"/>
      <c r="BC1706" s="8"/>
    </row>
    <row r="1707" spans="1:55" x14ac:dyDescent="0.25">
      <c r="A1707" s="46">
        <v>68.900000000000006</v>
      </c>
      <c r="B1707" s="48" t="b">
        <v>1</v>
      </c>
      <c r="U1707" s="37"/>
      <c r="V1707" s="37"/>
      <c r="W1707" s="9"/>
      <c r="X1707" s="8"/>
      <c r="Y1707" s="8"/>
      <c r="Z1707" s="8"/>
      <c r="AA1707" s="8"/>
      <c r="AB1707" s="8"/>
      <c r="AC1707" s="8"/>
      <c r="AD1707" s="8"/>
      <c r="AE1707" s="8"/>
      <c r="AG1707" s="37"/>
      <c r="AH1707" s="37"/>
      <c r="AI1707" s="9"/>
      <c r="AJ1707" s="8"/>
      <c r="AK1707" s="8"/>
      <c r="AL1707" s="8"/>
      <c r="AM1707" s="8"/>
      <c r="AN1707" s="8"/>
      <c r="AO1707" s="8"/>
      <c r="AP1707" s="8"/>
      <c r="AQ1707" s="8"/>
      <c r="AS1707" s="37"/>
      <c r="AT1707" s="37"/>
      <c r="AU1707" s="9"/>
      <c r="AV1707" s="8"/>
      <c r="AW1707" s="8"/>
      <c r="AX1707" s="8"/>
      <c r="AY1707" s="8"/>
      <c r="AZ1707" s="8"/>
      <c r="BA1707" s="8"/>
      <c r="BB1707" s="8"/>
      <c r="BC1707" s="8"/>
    </row>
    <row r="1708" spans="1:55" x14ac:dyDescent="0.25">
      <c r="A1708" s="46">
        <v>68.7</v>
      </c>
      <c r="B1708" s="48" t="b">
        <v>1</v>
      </c>
      <c r="U1708" s="37"/>
      <c r="V1708" s="37"/>
      <c r="W1708" s="9"/>
      <c r="X1708" s="8"/>
      <c r="Y1708" s="8"/>
      <c r="Z1708" s="8"/>
      <c r="AA1708" s="8"/>
      <c r="AB1708" s="8"/>
      <c r="AC1708" s="8"/>
      <c r="AD1708" s="8"/>
      <c r="AE1708" s="8"/>
      <c r="AG1708" s="37"/>
      <c r="AH1708" s="37"/>
      <c r="AI1708" s="9"/>
      <c r="AJ1708" s="8"/>
      <c r="AK1708" s="8"/>
      <c r="AL1708" s="8"/>
      <c r="AM1708" s="8"/>
      <c r="AN1708" s="8"/>
      <c r="AO1708" s="8"/>
      <c r="AP1708" s="8"/>
      <c r="AQ1708" s="8"/>
      <c r="AS1708" s="37"/>
      <c r="AT1708" s="37"/>
      <c r="AU1708" s="9"/>
      <c r="AV1708" s="8"/>
      <c r="AW1708" s="8"/>
      <c r="AX1708" s="8"/>
      <c r="AY1708" s="8"/>
      <c r="AZ1708" s="8"/>
      <c r="BA1708" s="8"/>
      <c r="BB1708" s="8"/>
      <c r="BC1708" s="8"/>
    </row>
    <row r="1709" spans="1:55" x14ac:dyDescent="0.25">
      <c r="A1709" s="46">
        <v>68.5</v>
      </c>
      <c r="B1709" s="48" t="b">
        <v>1</v>
      </c>
      <c r="U1709" s="37"/>
      <c r="V1709" s="37"/>
      <c r="W1709" s="9"/>
      <c r="X1709" s="8"/>
      <c r="Y1709" s="8"/>
      <c r="Z1709" s="8"/>
      <c r="AA1709" s="8"/>
      <c r="AB1709" s="8"/>
      <c r="AC1709" s="8"/>
      <c r="AD1709" s="8"/>
      <c r="AE1709" s="8"/>
      <c r="AG1709" s="37"/>
      <c r="AH1709" s="37"/>
      <c r="AI1709" s="9"/>
      <c r="AJ1709" s="8"/>
      <c r="AK1709" s="8"/>
      <c r="AL1709" s="8"/>
      <c r="AM1709" s="8"/>
      <c r="AN1709" s="8"/>
      <c r="AO1709" s="8"/>
      <c r="AP1709" s="8"/>
      <c r="AQ1709" s="8"/>
      <c r="AS1709" s="37"/>
      <c r="AT1709" s="37"/>
      <c r="AU1709" s="9"/>
      <c r="AV1709" s="8"/>
      <c r="AW1709" s="8"/>
      <c r="AX1709" s="8"/>
      <c r="AY1709" s="8"/>
      <c r="AZ1709" s="8"/>
      <c r="BA1709" s="8"/>
      <c r="BB1709" s="8"/>
      <c r="BC1709" s="8"/>
    </row>
    <row r="1710" spans="1:55" x14ac:dyDescent="0.25">
      <c r="A1710" s="46">
        <v>68.400000000000006</v>
      </c>
      <c r="B1710" s="48" t="b">
        <v>1</v>
      </c>
      <c r="U1710" s="37"/>
      <c r="V1710" s="37"/>
      <c r="W1710" s="9"/>
      <c r="X1710" s="8"/>
      <c r="Y1710" s="8"/>
      <c r="Z1710" s="8"/>
      <c r="AA1710" s="8"/>
      <c r="AB1710" s="8"/>
      <c r="AC1710" s="8"/>
      <c r="AD1710" s="8"/>
      <c r="AE1710" s="8"/>
      <c r="AG1710" s="37"/>
      <c r="AH1710" s="37"/>
      <c r="AI1710" s="9"/>
      <c r="AJ1710" s="8"/>
      <c r="AK1710" s="8"/>
      <c r="AL1710" s="8"/>
      <c r="AM1710" s="8"/>
      <c r="AN1710" s="8"/>
      <c r="AO1710" s="8"/>
      <c r="AP1710" s="8"/>
      <c r="AQ1710" s="8"/>
      <c r="AS1710" s="37"/>
      <c r="AT1710" s="37"/>
      <c r="AU1710" s="9"/>
      <c r="AV1710" s="8"/>
      <c r="AW1710" s="8"/>
      <c r="AX1710" s="8"/>
      <c r="AY1710" s="8"/>
      <c r="AZ1710" s="8"/>
      <c r="BA1710" s="8"/>
      <c r="BB1710" s="8"/>
      <c r="BC1710" s="8"/>
    </row>
    <row r="1711" spans="1:55" x14ac:dyDescent="0.25">
      <c r="A1711" s="46">
        <v>68.2</v>
      </c>
      <c r="B1711" s="48" t="b">
        <v>1</v>
      </c>
      <c r="U1711" s="37"/>
      <c r="V1711" s="37"/>
      <c r="W1711" s="9"/>
      <c r="X1711" s="8"/>
      <c r="Y1711" s="8"/>
      <c r="Z1711" s="8"/>
      <c r="AA1711" s="8"/>
      <c r="AB1711" s="8"/>
      <c r="AC1711" s="8"/>
      <c r="AD1711" s="8"/>
      <c r="AE1711" s="8"/>
      <c r="AG1711" s="37"/>
      <c r="AH1711" s="37"/>
      <c r="AI1711" s="9"/>
      <c r="AJ1711" s="8"/>
      <c r="AK1711" s="8"/>
      <c r="AL1711" s="8"/>
      <c r="AM1711" s="8"/>
      <c r="AN1711" s="8"/>
      <c r="AO1711" s="8"/>
      <c r="AP1711" s="8"/>
      <c r="AQ1711" s="8"/>
      <c r="AS1711" s="37"/>
      <c r="AT1711" s="37"/>
      <c r="AU1711" s="9"/>
      <c r="AV1711" s="8"/>
      <c r="AW1711" s="8"/>
      <c r="AX1711" s="8"/>
      <c r="AY1711" s="8"/>
      <c r="AZ1711" s="8"/>
      <c r="BA1711" s="8"/>
      <c r="BB1711" s="8"/>
      <c r="BC1711" s="8"/>
    </row>
    <row r="1712" spans="1:55" x14ac:dyDescent="0.25">
      <c r="A1712" s="46">
        <v>68</v>
      </c>
      <c r="B1712" s="48" t="b">
        <v>1</v>
      </c>
      <c r="U1712" s="37"/>
      <c r="V1712" s="37"/>
      <c r="W1712" s="9"/>
      <c r="X1712" s="8"/>
      <c r="Y1712" s="8"/>
      <c r="Z1712" s="8"/>
      <c r="AA1712" s="8"/>
      <c r="AB1712" s="8"/>
      <c r="AC1712" s="8"/>
      <c r="AD1712" s="8"/>
      <c r="AE1712" s="8"/>
      <c r="AG1712" s="37"/>
      <c r="AH1712" s="37"/>
      <c r="AI1712" s="9"/>
      <c r="AJ1712" s="8"/>
      <c r="AK1712" s="8"/>
      <c r="AL1712" s="8"/>
      <c r="AM1712" s="8"/>
      <c r="AN1712" s="8"/>
      <c r="AO1712" s="8"/>
      <c r="AP1712" s="8"/>
      <c r="AQ1712" s="8"/>
      <c r="AS1712" s="37"/>
      <c r="AT1712" s="37"/>
      <c r="AU1712" s="9"/>
      <c r="AV1712" s="8"/>
      <c r="AW1712" s="8"/>
      <c r="AX1712" s="8"/>
      <c r="AY1712" s="8"/>
      <c r="AZ1712" s="8"/>
      <c r="BA1712" s="8"/>
      <c r="BB1712" s="8"/>
      <c r="BC1712" s="8"/>
    </row>
    <row r="1713" spans="1:55" x14ac:dyDescent="0.25">
      <c r="A1713" s="46">
        <v>67.900000000000006</v>
      </c>
      <c r="B1713" s="48" t="b">
        <v>1</v>
      </c>
      <c r="U1713" s="37"/>
      <c r="V1713" s="37"/>
      <c r="W1713" s="9"/>
      <c r="X1713" s="8"/>
      <c r="Y1713" s="8"/>
      <c r="Z1713" s="8"/>
      <c r="AA1713" s="8"/>
      <c r="AB1713" s="8"/>
      <c r="AC1713" s="8"/>
      <c r="AD1713" s="8"/>
      <c r="AE1713" s="8"/>
      <c r="AG1713" s="37"/>
      <c r="AH1713" s="37"/>
      <c r="AI1713" s="9"/>
      <c r="AJ1713" s="8"/>
      <c r="AK1713" s="8"/>
      <c r="AL1713" s="8"/>
      <c r="AM1713" s="8"/>
      <c r="AN1713" s="8"/>
      <c r="AO1713" s="8"/>
      <c r="AP1713" s="8"/>
      <c r="AQ1713" s="8"/>
      <c r="AS1713" s="37"/>
      <c r="AT1713" s="37"/>
      <c r="AU1713" s="9"/>
      <c r="AV1713" s="8"/>
      <c r="AW1713" s="8"/>
      <c r="AX1713" s="8"/>
      <c r="AY1713" s="8"/>
      <c r="AZ1713" s="8"/>
      <c r="BA1713" s="8"/>
      <c r="BB1713" s="8"/>
      <c r="BC1713" s="8"/>
    </row>
    <row r="1714" spans="1:55" x14ac:dyDescent="0.25">
      <c r="A1714" s="46">
        <v>67.7</v>
      </c>
      <c r="B1714" s="48" t="b">
        <v>1</v>
      </c>
      <c r="U1714" s="37"/>
      <c r="V1714" s="37"/>
      <c r="W1714" s="9"/>
      <c r="X1714" s="8"/>
      <c r="Y1714" s="8"/>
      <c r="Z1714" s="8"/>
      <c r="AA1714" s="8"/>
      <c r="AB1714" s="8"/>
      <c r="AC1714" s="8"/>
      <c r="AD1714" s="8"/>
      <c r="AE1714" s="8"/>
      <c r="AG1714" s="37"/>
      <c r="AH1714" s="37"/>
      <c r="AI1714" s="9"/>
      <c r="AJ1714" s="8"/>
      <c r="AK1714" s="8"/>
      <c r="AL1714" s="8"/>
      <c r="AM1714" s="8"/>
      <c r="AN1714" s="8"/>
      <c r="AO1714" s="8"/>
      <c r="AP1714" s="8"/>
      <c r="AQ1714" s="8"/>
      <c r="AS1714" s="37"/>
      <c r="AT1714" s="37"/>
      <c r="AU1714" s="9"/>
      <c r="AV1714" s="8"/>
      <c r="AW1714" s="8"/>
      <c r="AX1714" s="8"/>
      <c r="AY1714" s="8"/>
      <c r="AZ1714" s="8"/>
      <c r="BA1714" s="8"/>
      <c r="BB1714" s="8"/>
      <c r="BC1714" s="8"/>
    </row>
    <row r="1715" spans="1:55" x14ac:dyDescent="0.25">
      <c r="A1715" s="46">
        <v>67.5</v>
      </c>
      <c r="B1715" s="48" t="b">
        <v>1</v>
      </c>
      <c r="U1715" s="37"/>
      <c r="V1715" s="37"/>
      <c r="W1715" s="9"/>
      <c r="X1715" s="8"/>
      <c r="Y1715" s="8"/>
      <c r="Z1715" s="8"/>
      <c r="AA1715" s="8"/>
      <c r="AB1715" s="8"/>
      <c r="AC1715" s="8"/>
      <c r="AD1715" s="8"/>
      <c r="AE1715" s="8"/>
      <c r="AG1715" s="37"/>
      <c r="AH1715" s="37"/>
      <c r="AI1715" s="9"/>
      <c r="AJ1715" s="8"/>
      <c r="AK1715" s="8"/>
      <c r="AL1715" s="8"/>
      <c r="AM1715" s="8"/>
      <c r="AN1715" s="8"/>
      <c r="AO1715" s="8"/>
      <c r="AP1715" s="8"/>
      <c r="AQ1715" s="8"/>
      <c r="AS1715" s="37"/>
      <c r="AT1715" s="37"/>
      <c r="AU1715" s="9"/>
      <c r="AV1715" s="8"/>
      <c r="AW1715" s="8"/>
      <c r="AX1715" s="8"/>
      <c r="AY1715" s="8"/>
      <c r="AZ1715" s="8"/>
      <c r="BA1715" s="8"/>
      <c r="BB1715" s="8"/>
      <c r="BC1715" s="8"/>
    </row>
    <row r="1716" spans="1:55" x14ac:dyDescent="0.25">
      <c r="A1716" s="46">
        <v>66.2</v>
      </c>
      <c r="B1716" s="48" t="b">
        <v>1</v>
      </c>
      <c r="U1716" s="37"/>
      <c r="V1716" s="37"/>
      <c r="W1716" s="9"/>
      <c r="X1716" s="8"/>
      <c r="Y1716" s="8"/>
      <c r="Z1716" s="8"/>
      <c r="AA1716" s="8"/>
      <c r="AB1716" s="8"/>
      <c r="AC1716" s="8"/>
      <c r="AD1716" s="8"/>
      <c r="AE1716" s="8"/>
      <c r="AG1716" s="37"/>
      <c r="AH1716" s="37"/>
      <c r="AI1716" s="9"/>
      <c r="AJ1716" s="8"/>
      <c r="AK1716" s="8"/>
      <c r="AL1716" s="8"/>
      <c r="AM1716" s="8"/>
      <c r="AN1716" s="8"/>
      <c r="AO1716" s="8"/>
      <c r="AP1716" s="8"/>
      <c r="AQ1716" s="8"/>
      <c r="AS1716" s="37"/>
      <c r="AT1716" s="37"/>
      <c r="AU1716" s="9"/>
      <c r="AV1716" s="8"/>
      <c r="AW1716" s="8"/>
      <c r="AX1716" s="8"/>
      <c r="AY1716" s="8"/>
      <c r="AZ1716" s="8"/>
      <c r="BA1716" s="8"/>
      <c r="BB1716" s="8"/>
      <c r="BC1716" s="8"/>
    </row>
    <row r="1717" spans="1:55" x14ac:dyDescent="0.25">
      <c r="A1717" s="46">
        <v>67.2</v>
      </c>
      <c r="B1717" s="48" t="b">
        <v>1</v>
      </c>
      <c r="U1717" s="37"/>
      <c r="V1717" s="37"/>
      <c r="W1717" s="9"/>
      <c r="X1717" s="8"/>
      <c r="Y1717" s="8"/>
      <c r="Z1717" s="8"/>
      <c r="AA1717" s="8"/>
      <c r="AB1717" s="8"/>
      <c r="AC1717" s="8"/>
      <c r="AD1717" s="8"/>
      <c r="AE1717" s="8"/>
      <c r="AG1717" s="37"/>
      <c r="AH1717" s="37"/>
      <c r="AI1717" s="9"/>
      <c r="AJ1717" s="8"/>
      <c r="AK1717" s="8"/>
      <c r="AL1717" s="8"/>
      <c r="AM1717" s="8"/>
      <c r="AN1717" s="8"/>
      <c r="AO1717" s="8"/>
      <c r="AP1717" s="8"/>
      <c r="AQ1717" s="8"/>
      <c r="AS1717" s="37"/>
      <c r="AT1717" s="37"/>
      <c r="AU1717" s="9"/>
      <c r="AV1717" s="8"/>
      <c r="AW1717" s="8"/>
      <c r="AX1717" s="8"/>
      <c r="AY1717" s="8"/>
      <c r="AZ1717" s="8"/>
      <c r="BA1717" s="8"/>
      <c r="BB1717" s="8"/>
      <c r="BC1717" s="8"/>
    </row>
    <row r="1718" spans="1:55" x14ac:dyDescent="0.25">
      <c r="A1718" s="46">
        <v>67</v>
      </c>
      <c r="B1718" s="48" t="b">
        <v>1</v>
      </c>
      <c r="U1718" s="37"/>
      <c r="V1718" s="37"/>
      <c r="W1718" s="9"/>
      <c r="X1718" s="8"/>
      <c r="Y1718" s="8"/>
      <c r="Z1718" s="8"/>
      <c r="AA1718" s="8"/>
      <c r="AB1718" s="8"/>
      <c r="AC1718" s="8"/>
      <c r="AD1718" s="8"/>
      <c r="AE1718" s="8"/>
      <c r="AG1718" s="37"/>
      <c r="AH1718" s="37"/>
      <c r="AI1718" s="9"/>
      <c r="AJ1718" s="8"/>
      <c r="AK1718" s="8"/>
      <c r="AL1718" s="8"/>
      <c r="AM1718" s="8"/>
      <c r="AN1718" s="8"/>
      <c r="AO1718" s="8"/>
      <c r="AP1718" s="8"/>
      <c r="AQ1718" s="8"/>
      <c r="AS1718" s="37"/>
      <c r="AT1718" s="37"/>
      <c r="AU1718" s="9"/>
      <c r="AV1718" s="8"/>
      <c r="AW1718" s="8"/>
      <c r="AX1718" s="8"/>
      <c r="AY1718" s="8"/>
      <c r="AZ1718" s="8"/>
      <c r="BA1718" s="8"/>
      <c r="BB1718" s="8"/>
      <c r="BC1718" s="8"/>
    </row>
    <row r="1719" spans="1:55" x14ac:dyDescent="0.25">
      <c r="A1719" s="46" t="str">
        <v/>
      </c>
      <c r="B1719" s="48" t="b">
        <v>0</v>
      </c>
      <c r="U1719" s="37"/>
      <c r="V1719" s="37"/>
      <c r="W1719" s="9"/>
      <c r="X1719" s="8"/>
      <c r="Y1719" s="8"/>
      <c r="Z1719" s="8"/>
      <c r="AA1719" s="8"/>
      <c r="AB1719" s="8"/>
      <c r="AC1719" s="8"/>
      <c r="AD1719" s="8"/>
      <c r="AE1719" s="8"/>
      <c r="AG1719" s="37"/>
      <c r="AH1719" s="37"/>
      <c r="AI1719" s="9"/>
      <c r="AJ1719" s="8"/>
      <c r="AK1719" s="8"/>
      <c r="AL1719" s="8"/>
      <c r="AM1719" s="8"/>
      <c r="AN1719" s="8"/>
      <c r="AO1719" s="8"/>
      <c r="AP1719" s="8"/>
      <c r="AQ1719" s="8"/>
      <c r="AS1719" s="37"/>
      <c r="AT1719" s="37"/>
      <c r="AU1719" s="9"/>
      <c r="AV1719" s="8"/>
      <c r="AW1719" s="8"/>
      <c r="AX1719" s="8"/>
      <c r="AY1719" s="8"/>
      <c r="AZ1719" s="8"/>
      <c r="BA1719" s="8"/>
      <c r="BB1719" s="8"/>
      <c r="BC1719" s="8"/>
    </row>
    <row r="1720" spans="1:55" x14ac:dyDescent="0.25">
      <c r="A1720" s="46">
        <v>68.8</v>
      </c>
      <c r="B1720" s="48" t="b">
        <v>1</v>
      </c>
      <c r="U1720" s="37"/>
      <c r="V1720" s="37"/>
      <c r="W1720" s="9"/>
      <c r="X1720" s="8"/>
      <c r="Y1720" s="8"/>
      <c r="Z1720" s="8"/>
      <c r="AA1720" s="8"/>
      <c r="AB1720" s="8"/>
      <c r="AC1720" s="8"/>
      <c r="AD1720" s="8"/>
      <c r="AE1720" s="8"/>
      <c r="AG1720" s="37"/>
      <c r="AH1720" s="37"/>
      <c r="AI1720" s="9"/>
      <c r="AJ1720" s="8"/>
      <c r="AK1720" s="8"/>
      <c r="AL1720" s="8"/>
      <c r="AM1720" s="8"/>
      <c r="AN1720" s="8"/>
      <c r="AO1720" s="8"/>
      <c r="AP1720" s="8"/>
      <c r="AQ1720" s="8"/>
      <c r="AS1720" s="37"/>
      <c r="AT1720" s="37"/>
      <c r="AU1720" s="9"/>
      <c r="AV1720" s="8"/>
      <c r="AW1720" s="8"/>
      <c r="AX1720" s="8"/>
      <c r="AY1720" s="8"/>
      <c r="AZ1720" s="8"/>
      <c r="BA1720" s="8"/>
      <c r="BB1720" s="8"/>
      <c r="BC1720" s="8"/>
    </row>
    <row r="1721" spans="1:55" x14ac:dyDescent="0.25">
      <c r="A1721" s="46">
        <v>68.400000000000006</v>
      </c>
      <c r="B1721" s="48" t="b">
        <v>1</v>
      </c>
      <c r="U1721" s="37"/>
      <c r="V1721" s="37"/>
      <c r="W1721" s="9"/>
      <c r="X1721" s="8"/>
      <c r="Y1721" s="8"/>
      <c r="Z1721" s="8"/>
      <c r="AA1721" s="8"/>
      <c r="AB1721" s="8"/>
      <c r="AC1721" s="8"/>
      <c r="AD1721" s="8"/>
      <c r="AE1721" s="8"/>
      <c r="AG1721" s="37"/>
      <c r="AH1721" s="37"/>
      <c r="AI1721" s="9"/>
      <c r="AJ1721" s="8"/>
      <c r="AK1721" s="8"/>
      <c r="AL1721" s="8"/>
      <c r="AM1721" s="8"/>
      <c r="AN1721" s="8"/>
      <c r="AO1721" s="8"/>
      <c r="AP1721" s="8"/>
      <c r="AQ1721" s="8"/>
      <c r="AS1721" s="37"/>
      <c r="AT1721" s="37"/>
      <c r="AU1721" s="9"/>
      <c r="AV1721" s="8"/>
      <c r="AW1721" s="8"/>
      <c r="AX1721" s="8"/>
      <c r="AY1721" s="8"/>
      <c r="AZ1721" s="8"/>
      <c r="BA1721" s="8"/>
      <c r="BB1721" s="8"/>
      <c r="BC1721" s="8"/>
    </row>
    <row r="1722" spans="1:55" x14ac:dyDescent="0.25">
      <c r="A1722" s="46">
        <v>68.099999999999994</v>
      </c>
      <c r="B1722" s="48" t="b">
        <v>1</v>
      </c>
      <c r="U1722" s="37"/>
      <c r="V1722" s="37"/>
      <c r="W1722" s="9"/>
      <c r="X1722" s="8"/>
      <c r="Y1722" s="8"/>
      <c r="Z1722" s="8"/>
      <c r="AA1722" s="8"/>
      <c r="AB1722" s="8"/>
      <c r="AC1722" s="8"/>
      <c r="AD1722" s="8"/>
      <c r="AE1722" s="8"/>
      <c r="AG1722" s="37"/>
      <c r="AH1722" s="37"/>
      <c r="AI1722" s="9"/>
      <c r="AJ1722" s="8"/>
      <c r="AK1722" s="8"/>
      <c r="AL1722" s="8"/>
      <c r="AM1722" s="8"/>
      <c r="AN1722" s="8"/>
      <c r="AO1722" s="8"/>
      <c r="AP1722" s="8"/>
      <c r="AQ1722" s="8"/>
      <c r="AS1722" s="37"/>
      <c r="AT1722" s="37"/>
      <c r="AU1722" s="9"/>
      <c r="AV1722" s="8"/>
      <c r="AW1722" s="8"/>
      <c r="AX1722" s="8"/>
      <c r="AY1722" s="8"/>
      <c r="AZ1722" s="8"/>
      <c r="BA1722" s="8"/>
      <c r="BB1722" s="8"/>
      <c r="BC1722" s="8"/>
    </row>
    <row r="1723" spans="1:55" x14ac:dyDescent="0.25">
      <c r="A1723" s="46">
        <v>67.8</v>
      </c>
      <c r="B1723" s="48" t="b">
        <v>1</v>
      </c>
      <c r="U1723" s="37"/>
      <c r="V1723" s="37"/>
      <c r="W1723" s="9"/>
      <c r="X1723" s="8"/>
      <c r="Y1723" s="8"/>
      <c r="Z1723" s="8"/>
      <c r="AA1723" s="8"/>
      <c r="AB1723" s="8"/>
      <c r="AC1723" s="8"/>
      <c r="AD1723" s="8"/>
      <c r="AE1723" s="8"/>
      <c r="AG1723" s="37"/>
      <c r="AH1723" s="37"/>
      <c r="AI1723" s="9"/>
      <c r="AJ1723" s="8"/>
      <c r="AK1723" s="8"/>
      <c r="AL1723" s="8"/>
      <c r="AM1723" s="8"/>
      <c r="AN1723" s="8"/>
      <c r="AO1723" s="8"/>
      <c r="AP1723" s="8"/>
      <c r="AQ1723" s="8"/>
      <c r="AS1723" s="37"/>
      <c r="AT1723" s="37"/>
      <c r="AU1723" s="9"/>
      <c r="AV1723" s="8"/>
      <c r="AW1723" s="8"/>
      <c r="AX1723" s="8"/>
      <c r="AY1723" s="8"/>
      <c r="AZ1723" s="8"/>
      <c r="BA1723" s="8"/>
      <c r="BB1723" s="8"/>
      <c r="BC1723" s="8"/>
    </row>
    <row r="1724" spans="1:55" x14ac:dyDescent="0.25">
      <c r="A1724" s="46">
        <v>67.3</v>
      </c>
      <c r="B1724" s="48" t="b">
        <v>1</v>
      </c>
      <c r="U1724" s="37"/>
      <c r="V1724" s="37"/>
      <c r="W1724" s="9"/>
      <c r="X1724" s="8"/>
      <c r="Y1724" s="8"/>
      <c r="Z1724" s="8"/>
      <c r="AA1724" s="8"/>
      <c r="AB1724" s="8"/>
      <c r="AC1724" s="8"/>
      <c r="AD1724" s="8"/>
      <c r="AE1724" s="8"/>
      <c r="AG1724" s="37"/>
      <c r="AH1724" s="37"/>
      <c r="AI1724" s="9"/>
      <c r="AJ1724" s="8"/>
      <c r="AK1724" s="8"/>
      <c r="AL1724" s="8"/>
      <c r="AM1724" s="8"/>
      <c r="AN1724" s="8"/>
      <c r="AO1724" s="8"/>
      <c r="AP1724" s="8"/>
      <c r="AQ1724" s="8"/>
      <c r="AS1724" s="37"/>
      <c r="AT1724" s="37"/>
      <c r="AU1724" s="9"/>
      <c r="AV1724" s="8"/>
      <c r="AW1724" s="8"/>
      <c r="AX1724" s="8"/>
      <c r="AY1724" s="8"/>
      <c r="AZ1724" s="8"/>
      <c r="BA1724" s="8"/>
      <c r="BB1724" s="8"/>
      <c r="BC1724" s="8"/>
    </row>
    <row r="1725" spans="1:55" x14ac:dyDescent="0.25">
      <c r="A1725" s="46">
        <v>66.3</v>
      </c>
      <c r="B1725" s="48" t="b">
        <v>1</v>
      </c>
      <c r="U1725" s="37"/>
      <c r="V1725" s="37"/>
      <c r="W1725" s="9"/>
      <c r="X1725" s="8"/>
      <c r="Y1725" s="8"/>
      <c r="Z1725" s="8"/>
      <c r="AA1725" s="8"/>
      <c r="AB1725" s="8"/>
      <c r="AC1725" s="8"/>
      <c r="AD1725" s="8"/>
      <c r="AE1725" s="8"/>
      <c r="AG1725" s="37"/>
      <c r="AH1725" s="37"/>
      <c r="AI1725" s="9"/>
      <c r="AJ1725" s="8"/>
      <c r="AK1725" s="8"/>
      <c r="AL1725" s="8"/>
      <c r="AM1725" s="8"/>
      <c r="AN1725" s="8"/>
      <c r="AO1725" s="8"/>
      <c r="AP1725" s="8"/>
      <c r="AQ1725" s="8"/>
      <c r="AS1725" s="37"/>
      <c r="AT1725" s="37"/>
      <c r="AU1725" s="9"/>
      <c r="AV1725" s="8"/>
      <c r="AW1725" s="8"/>
      <c r="AX1725" s="8"/>
      <c r="AY1725" s="8"/>
      <c r="AZ1725" s="8"/>
      <c r="BA1725" s="8"/>
      <c r="BB1725" s="8"/>
      <c r="BC1725" s="8"/>
    </row>
    <row r="1726" spans="1:55" x14ac:dyDescent="0.25">
      <c r="A1726" s="46">
        <v>66.900000000000006</v>
      </c>
      <c r="B1726" s="48" t="b">
        <v>1</v>
      </c>
      <c r="U1726" s="37"/>
      <c r="V1726" s="37"/>
      <c r="W1726" s="9"/>
      <c r="X1726" s="8"/>
      <c r="Y1726" s="8"/>
      <c r="Z1726" s="8"/>
      <c r="AA1726" s="8"/>
      <c r="AB1726" s="8"/>
      <c r="AC1726" s="8"/>
      <c r="AD1726" s="8"/>
      <c r="AE1726" s="8"/>
      <c r="AG1726" s="37"/>
      <c r="AH1726" s="37"/>
      <c r="AI1726" s="9"/>
      <c r="AJ1726" s="8"/>
      <c r="AK1726" s="8"/>
      <c r="AL1726" s="8"/>
      <c r="AM1726" s="8"/>
      <c r="AN1726" s="8"/>
      <c r="AO1726" s="8"/>
      <c r="AP1726" s="8"/>
      <c r="AQ1726" s="8"/>
      <c r="AS1726" s="37"/>
      <c r="AT1726" s="37"/>
      <c r="AU1726" s="9"/>
      <c r="AV1726" s="8"/>
      <c r="AW1726" s="8"/>
      <c r="AX1726" s="8"/>
      <c r="AY1726" s="8"/>
      <c r="AZ1726" s="8"/>
      <c r="BA1726" s="8"/>
      <c r="BB1726" s="8"/>
      <c r="BC1726" s="8"/>
    </row>
    <row r="1727" spans="1:55" x14ac:dyDescent="0.25">
      <c r="A1727" s="46">
        <v>67.400000000000006</v>
      </c>
      <c r="B1727" s="48" t="b">
        <v>1</v>
      </c>
      <c r="U1727" s="37"/>
      <c r="V1727" s="37"/>
      <c r="W1727" s="9"/>
      <c r="X1727" s="8"/>
      <c r="Y1727" s="8"/>
      <c r="Z1727" s="8"/>
      <c r="AA1727" s="8"/>
      <c r="AB1727" s="8"/>
      <c r="AC1727" s="8"/>
      <c r="AD1727" s="8"/>
      <c r="AE1727" s="8"/>
      <c r="AG1727" s="37"/>
      <c r="AH1727" s="37"/>
      <c r="AI1727" s="9"/>
      <c r="AJ1727" s="8"/>
      <c r="AK1727" s="8"/>
      <c r="AL1727" s="8"/>
      <c r="AM1727" s="8"/>
      <c r="AN1727" s="8"/>
      <c r="AO1727" s="8"/>
      <c r="AP1727" s="8"/>
      <c r="AQ1727" s="8"/>
      <c r="AS1727" s="37"/>
      <c r="AT1727" s="37"/>
      <c r="AU1727" s="9"/>
      <c r="AV1727" s="8"/>
      <c r="AW1727" s="8"/>
      <c r="AX1727" s="8"/>
      <c r="AY1727" s="8"/>
      <c r="AZ1727" s="8"/>
      <c r="BA1727" s="8"/>
      <c r="BB1727" s="8"/>
      <c r="BC1727" s="8"/>
    </row>
    <row r="1728" spans="1:55" x14ac:dyDescent="0.25">
      <c r="A1728" s="46">
        <v>65.900000000000006</v>
      </c>
      <c r="B1728" s="48" t="b">
        <v>1</v>
      </c>
      <c r="U1728" s="37"/>
      <c r="V1728" s="37"/>
      <c r="W1728" s="9"/>
      <c r="X1728" s="8"/>
      <c r="Y1728" s="8"/>
      <c r="Z1728" s="8"/>
      <c r="AA1728" s="8"/>
      <c r="AB1728" s="8"/>
      <c r="AC1728" s="8"/>
      <c r="AD1728" s="8"/>
      <c r="AE1728" s="8"/>
      <c r="AG1728" s="37"/>
      <c r="AH1728" s="37"/>
      <c r="AI1728" s="9"/>
      <c r="AJ1728" s="8"/>
      <c r="AK1728" s="8"/>
      <c r="AL1728" s="8"/>
      <c r="AM1728" s="8"/>
      <c r="AN1728" s="8"/>
      <c r="AO1728" s="8"/>
      <c r="AP1728" s="8"/>
      <c r="AQ1728" s="8"/>
      <c r="AS1728" s="37"/>
      <c r="AT1728" s="37"/>
      <c r="AU1728" s="9"/>
      <c r="AV1728" s="8"/>
      <c r="AW1728" s="8"/>
      <c r="AX1728" s="8"/>
      <c r="AY1728" s="8"/>
      <c r="AZ1728" s="8"/>
      <c r="BA1728" s="8"/>
      <c r="BB1728" s="8"/>
      <c r="BC1728" s="8"/>
    </row>
    <row r="1729" spans="1:55" x14ac:dyDescent="0.25">
      <c r="A1729" s="46">
        <v>65</v>
      </c>
      <c r="B1729" s="48" t="b">
        <v>1</v>
      </c>
      <c r="U1729" s="37"/>
      <c r="V1729" s="37"/>
      <c r="W1729" s="9"/>
      <c r="X1729" s="8"/>
      <c r="Y1729" s="8"/>
      <c r="Z1729" s="8"/>
      <c r="AA1729" s="8"/>
      <c r="AB1729" s="8"/>
      <c r="AC1729" s="8"/>
      <c r="AD1729" s="8"/>
      <c r="AE1729" s="8"/>
      <c r="AG1729" s="37"/>
      <c r="AH1729" s="37"/>
      <c r="AI1729" s="9"/>
      <c r="AJ1729" s="8"/>
      <c r="AK1729" s="8"/>
      <c r="AL1729" s="8"/>
      <c r="AM1729" s="8"/>
      <c r="AN1729" s="8"/>
      <c r="AO1729" s="8"/>
      <c r="AP1729" s="8"/>
      <c r="AQ1729" s="8"/>
      <c r="AS1729" s="37"/>
      <c r="AT1729" s="37"/>
      <c r="AU1729" s="9"/>
      <c r="AV1729" s="8"/>
      <c r="AW1729" s="8"/>
      <c r="AX1729" s="8"/>
      <c r="AY1729" s="8"/>
      <c r="AZ1729" s="8"/>
      <c r="BA1729" s="8"/>
      <c r="BB1729" s="8"/>
      <c r="BC1729" s="8"/>
    </row>
    <row r="1730" spans="1:55" x14ac:dyDescent="0.25">
      <c r="A1730" s="46">
        <v>64.5</v>
      </c>
      <c r="B1730" s="48" t="b">
        <v>1</v>
      </c>
      <c r="U1730" s="37"/>
      <c r="V1730" s="37"/>
      <c r="W1730" s="9"/>
      <c r="X1730" s="8"/>
      <c r="Y1730" s="8"/>
      <c r="Z1730" s="8"/>
      <c r="AA1730" s="8"/>
      <c r="AB1730" s="8"/>
      <c r="AC1730" s="8"/>
      <c r="AD1730" s="8"/>
      <c r="AE1730" s="8"/>
      <c r="AG1730" s="37"/>
      <c r="AH1730" s="37"/>
      <c r="AI1730" s="9"/>
      <c r="AJ1730" s="8"/>
      <c r="AK1730" s="8"/>
      <c r="AL1730" s="8"/>
      <c r="AM1730" s="8"/>
      <c r="AN1730" s="8"/>
      <c r="AO1730" s="8"/>
      <c r="AP1730" s="8"/>
      <c r="AQ1730" s="8"/>
      <c r="AS1730" s="37"/>
      <c r="AT1730" s="37"/>
      <c r="AU1730" s="9"/>
      <c r="AV1730" s="8"/>
      <c r="AW1730" s="8"/>
      <c r="AX1730" s="8"/>
      <c r="AY1730" s="8"/>
      <c r="AZ1730" s="8"/>
      <c r="BA1730" s="8"/>
      <c r="BB1730" s="8"/>
      <c r="BC1730" s="8"/>
    </row>
    <row r="1731" spans="1:55" x14ac:dyDescent="0.25">
      <c r="A1731" s="46">
        <v>64</v>
      </c>
      <c r="B1731" s="48" t="b">
        <v>1</v>
      </c>
      <c r="U1731" s="37"/>
      <c r="V1731" s="37"/>
      <c r="W1731" s="9"/>
      <c r="X1731" s="8"/>
      <c r="Y1731" s="8"/>
      <c r="Z1731" s="8"/>
      <c r="AA1731" s="8"/>
      <c r="AB1731" s="8"/>
      <c r="AC1731" s="8"/>
      <c r="AD1731" s="8"/>
      <c r="AE1731" s="8"/>
      <c r="AG1731" s="37"/>
      <c r="AH1731" s="37"/>
      <c r="AI1731" s="9"/>
      <c r="AJ1731" s="8"/>
      <c r="AK1731" s="8"/>
      <c r="AL1731" s="8"/>
      <c r="AM1731" s="8"/>
      <c r="AN1731" s="8"/>
      <c r="AO1731" s="8"/>
      <c r="AP1731" s="8"/>
      <c r="AQ1731" s="8"/>
      <c r="AS1731" s="37"/>
      <c r="AT1731" s="37"/>
      <c r="AU1731" s="9"/>
      <c r="AV1731" s="8"/>
      <c r="AW1731" s="8"/>
      <c r="AX1731" s="8"/>
      <c r="AY1731" s="8"/>
      <c r="AZ1731" s="8"/>
      <c r="BA1731" s="8"/>
      <c r="BB1731" s="8"/>
      <c r="BC1731" s="8"/>
    </row>
    <row r="1732" spans="1:55" x14ac:dyDescent="0.25">
      <c r="A1732" s="46">
        <v>64</v>
      </c>
      <c r="B1732" s="48" t="b">
        <v>1</v>
      </c>
      <c r="U1732" s="37"/>
      <c r="V1732" s="37"/>
      <c r="W1732" s="9"/>
      <c r="X1732" s="8"/>
      <c r="Y1732" s="8"/>
      <c r="Z1732" s="8"/>
      <c r="AA1732" s="8"/>
      <c r="AB1732" s="8"/>
      <c r="AC1732" s="8"/>
      <c r="AD1732" s="8"/>
      <c r="AE1732" s="8"/>
      <c r="AG1732" s="37"/>
      <c r="AH1732" s="37"/>
      <c r="AI1732" s="9"/>
      <c r="AJ1732" s="8"/>
      <c r="AK1732" s="8"/>
      <c r="AL1732" s="8"/>
      <c r="AM1732" s="8"/>
      <c r="AN1732" s="8"/>
      <c r="AO1732" s="8"/>
      <c r="AP1732" s="8"/>
      <c r="AQ1732" s="8"/>
      <c r="AS1732" s="37"/>
      <c r="AT1732" s="37"/>
      <c r="AU1732" s="9"/>
      <c r="AV1732" s="8"/>
      <c r="AW1732" s="8"/>
      <c r="AX1732" s="8"/>
      <c r="AY1732" s="8"/>
      <c r="AZ1732" s="8"/>
      <c r="BA1732" s="8"/>
      <c r="BB1732" s="8"/>
      <c r="BC1732" s="8"/>
    </row>
    <row r="1733" spans="1:55" x14ac:dyDescent="0.25">
      <c r="A1733" s="46">
        <v>63.8</v>
      </c>
      <c r="B1733" s="48" t="b">
        <v>1</v>
      </c>
      <c r="U1733" s="37"/>
      <c r="V1733" s="37"/>
      <c r="W1733" s="9"/>
      <c r="X1733" s="8"/>
      <c r="Y1733" s="8"/>
      <c r="Z1733" s="8"/>
      <c r="AA1733" s="8"/>
      <c r="AB1733" s="8"/>
      <c r="AC1733" s="8"/>
      <c r="AD1733" s="8"/>
      <c r="AE1733" s="8"/>
      <c r="AG1733" s="37"/>
      <c r="AH1733" s="37"/>
      <c r="AI1733" s="9"/>
      <c r="AJ1733" s="8"/>
      <c r="AK1733" s="8"/>
      <c r="AL1733" s="8"/>
      <c r="AM1733" s="8"/>
      <c r="AN1733" s="8"/>
      <c r="AO1733" s="8"/>
      <c r="AP1733" s="8"/>
      <c r="AQ1733" s="8"/>
      <c r="AS1733" s="37"/>
      <c r="AT1733" s="37"/>
      <c r="AU1733" s="9"/>
      <c r="AV1733" s="8"/>
      <c r="AW1733" s="8"/>
      <c r="AX1733" s="8"/>
      <c r="AY1733" s="8"/>
      <c r="AZ1733" s="8"/>
      <c r="BA1733" s="8"/>
      <c r="BB1733" s="8"/>
      <c r="BC1733" s="8"/>
    </row>
    <row r="1734" spans="1:55" x14ac:dyDescent="0.25">
      <c r="A1734" s="46">
        <v>63.2</v>
      </c>
      <c r="B1734" s="48" t="b">
        <v>1</v>
      </c>
      <c r="U1734" s="37"/>
      <c r="V1734" s="37"/>
      <c r="W1734" s="9"/>
      <c r="X1734" s="8"/>
      <c r="Y1734" s="8"/>
      <c r="Z1734" s="8"/>
      <c r="AA1734" s="8"/>
      <c r="AB1734" s="8"/>
      <c r="AC1734" s="8"/>
      <c r="AD1734" s="8"/>
      <c r="AE1734" s="8"/>
      <c r="AG1734" s="37"/>
      <c r="AH1734" s="37"/>
      <c r="AI1734" s="9"/>
      <c r="AJ1734" s="8"/>
      <c r="AK1734" s="8"/>
      <c r="AL1734" s="8"/>
      <c r="AM1734" s="8"/>
      <c r="AN1734" s="8"/>
      <c r="AO1734" s="8"/>
      <c r="AP1734" s="8"/>
      <c r="AQ1734" s="8"/>
      <c r="AS1734" s="37"/>
      <c r="AT1734" s="37"/>
      <c r="AU1734" s="9"/>
      <c r="AV1734" s="8"/>
      <c r="AW1734" s="8"/>
      <c r="AX1734" s="8"/>
      <c r="AY1734" s="8"/>
      <c r="AZ1734" s="8"/>
      <c r="BA1734" s="8"/>
      <c r="BB1734" s="8"/>
      <c r="BC1734" s="8"/>
    </row>
    <row r="1735" spans="1:55" x14ac:dyDescent="0.25">
      <c r="A1735" s="46">
        <v>62.8</v>
      </c>
      <c r="B1735" s="48" t="b">
        <v>1</v>
      </c>
      <c r="U1735" s="37"/>
      <c r="V1735" s="37"/>
      <c r="W1735" s="9"/>
      <c r="X1735" s="8"/>
      <c r="Y1735" s="8"/>
      <c r="Z1735" s="8"/>
      <c r="AA1735" s="8"/>
      <c r="AB1735" s="8"/>
      <c r="AC1735" s="8"/>
      <c r="AD1735" s="8"/>
      <c r="AE1735" s="8"/>
      <c r="AG1735" s="37"/>
      <c r="AH1735" s="37"/>
      <c r="AI1735" s="9"/>
      <c r="AJ1735" s="8"/>
      <c r="AK1735" s="8"/>
      <c r="AL1735" s="8"/>
      <c r="AM1735" s="8"/>
      <c r="AN1735" s="8"/>
      <c r="AO1735" s="8"/>
      <c r="AP1735" s="8"/>
      <c r="AQ1735" s="8"/>
      <c r="AS1735" s="37"/>
      <c r="AT1735" s="37"/>
      <c r="AU1735" s="9"/>
      <c r="AV1735" s="8"/>
      <c r="AW1735" s="8"/>
      <c r="AX1735" s="8"/>
      <c r="AY1735" s="8"/>
      <c r="AZ1735" s="8"/>
      <c r="BA1735" s="8"/>
      <c r="BB1735" s="8"/>
      <c r="BC1735" s="8"/>
    </row>
    <row r="1736" spans="1:55" x14ac:dyDescent="0.25">
      <c r="A1736" s="46">
        <v>76.099999999999994</v>
      </c>
      <c r="B1736" s="48" t="b">
        <v>1</v>
      </c>
      <c r="U1736" s="37"/>
      <c r="V1736" s="37"/>
      <c r="W1736" s="9"/>
      <c r="X1736" s="8"/>
      <c r="Y1736" s="8"/>
      <c r="Z1736" s="8"/>
      <c r="AA1736" s="8"/>
      <c r="AB1736" s="8"/>
      <c r="AC1736" s="8"/>
      <c r="AD1736" s="8"/>
      <c r="AE1736" s="8"/>
      <c r="AG1736" s="37"/>
      <c r="AH1736" s="37"/>
      <c r="AI1736" s="9"/>
      <c r="AJ1736" s="8"/>
      <c r="AK1736" s="8"/>
      <c r="AL1736" s="8"/>
      <c r="AM1736" s="8"/>
      <c r="AN1736" s="8"/>
      <c r="AO1736" s="8"/>
      <c r="AP1736" s="8"/>
      <c r="AQ1736" s="8"/>
      <c r="AS1736" s="37"/>
      <c r="AT1736" s="37"/>
      <c r="AU1736" s="9"/>
      <c r="AV1736" s="8"/>
      <c r="AW1736" s="8"/>
      <c r="AX1736" s="8"/>
      <c r="AY1736" s="8"/>
      <c r="AZ1736" s="8"/>
      <c r="BA1736" s="8"/>
      <c r="BB1736" s="8"/>
      <c r="BC1736" s="8"/>
    </row>
    <row r="1737" spans="1:55" x14ac:dyDescent="0.25">
      <c r="A1737" s="46">
        <v>75.900000000000006</v>
      </c>
      <c r="B1737" s="48" t="b">
        <v>1</v>
      </c>
      <c r="U1737" s="37"/>
      <c r="V1737" s="37"/>
      <c r="W1737" s="9"/>
      <c r="X1737" s="8"/>
      <c r="Y1737" s="8"/>
      <c r="Z1737" s="8"/>
      <c r="AA1737" s="8"/>
      <c r="AB1737" s="8"/>
      <c r="AC1737" s="8"/>
      <c r="AD1737" s="8"/>
      <c r="AE1737" s="8"/>
      <c r="AG1737" s="37"/>
      <c r="AH1737" s="37"/>
      <c r="AI1737" s="9"/>
      <c r="AJ1737" s="8"/>
      <c r="AK1737" s="8"/>
      <c r="AL1737" s="8"/>
      <c r="AM1737" s="8"/>
      <c r="AN1737" s="8"/>
      <c r="AO1737" s="8"/>
      <c r="AP1737" s="8"/>
      <c r="AQ1737" s="8"/>
      <c r="AS1737" s="37"/>
      <c r="AT1737" s="37"/>
      <c r="AU1737" s="9"/>
      <c r="AV1737" s="8"/>
      <c r="AW1737" s="8"/>
      <c r="AX1737" s="8"/>
      <c r="AY1737" s="8"/>
      <c r="AZ1737" s="8"/>
      <c r="BA1737" s="8"/>
      <c r="BB1737" s="8"/>
      <c r="BC1737" s="8"/>
    </row>
    <row r="1738" spans="1:55" x14ac:dyDescent="0.25">
      <c r="A1738" s="46">
        <v>75.8</v>
      </c>
      <c r="B1738" s="48" t="b">
        <v>1</v>
      </c>
      <c r="U1738" s="37"/>
      <c r="V1738" s="37"/>
      <c r="W1738" s="9"/>
      <c r="X1738" s="8"/>
      <c r="Y1738" s="8"/>
      <c r="Z1738" s="8"/>
      <c r="AA1738" s="8"/>
      <c r="AB1738" s="8"/>
      <c r="AC1738" s="8"/>
      <c r="AD1738" s="8"/>
      <c r="AE1738" s="8"/>
      <c r="AG1738" s="37"/>
      <c r="AH1738" s="37"/>
      <c r="AI1738" s="9"/>
      <c r="AJ1738" s="8"/>
      <c r="AK1738" s="8"/>
      <c r="AL1738" s="8"/>
      <c r="AM1738" s="8"/>
      <c r="AN1738" s="8"/>
      <c r="AO1738" s="8"/>
      <c r="AP1738" s="8"/>
      <c r="AQ1738" s="8"/>
      <c r="AS1738" s="37"/>
      <c r="AT1738" s="37"/>
      <c r="AU1738" s="9"/>
      <c r="AV1738" s="8"/>
      <c r="AW1738" s="8"/>
      <c r="AX1738" s="8"/>
      <c r="AY1738" s="8"/>
      <c r="AZ1738" s="8"/>
      <c r="BA1738" s="8"/>
      <c r="BB1738" s="8"/>
      <c r="BC1738" s="8"/>
    </row>
    <row r="1739" spans="1:55" x14ac:dyDescent="0.25">
      <c r="A1739" s="46">
        <v>75.599999999999994</v>
      </c>
      <c r="B1739" s="48" t="b">
        <v>1</v>
      </c>
      <c r="U1739" s="37"/>
      <c r="V1739" s="37"/>
      <c r="W1739" s="9"/>
      <c r="X1739" s="8"/>
      <c r="Y1739" s="8"/>
      <c r="Z1739" s="8"/>
      <c r="AA1739" s="8"/>
      <c r="AB1739" s="8"/>
      <c r="AC1739" s="8"/>
      <c r="AD1739" s="8"/>
      <c r="AE1739" s="8"/>
      <c r="AG1739" s="37"/>
      <c r="AH1739" s="37"/>
      <c r="AI1739" s="9"/>
      <c r="AJ1739" s="8"/>
      <c r="AK1739" s="8"/>
      <c r="AL1739" s="8"/>
      <c r="AM1739" s="8"/>
      <c r="AN1739" s="8"/>
      <c r="AO1739" s="8"/>
      <c r="AP1739" s="8"/>
      <c r="AQ1739" s="8"/>
      <c r="AS1739" s="37"/>
      <c r="AT1739" s="37"/>
      <c r="AU1739" s="9"/>
      <c r="AV1739" s="8"/>
      <c r="AW1739" s="8"/>
      <c r="AX1739" s="8"/>
      <c r="AY1739" s="8"/>
      <c r="AZ1739" s="8"/>
      <c r="BA1739" s="8"/>
      <c r="BB1739" s="8"/>
      <c r="BC1739" s="8"/>
    </row>
    <row r="1740" spans="1:55" x14ac:dyDescent="0.25">
      <c r="A1740" s="46">
        <v>75.400000000000006</v>
      </c>
      <c r="B1740" s="48" t="b">
        <v>1</v>
      </c>
      <c r="U1740" s="37"/>
      <c r="V1740" s="37"/>
      <c r="W1740" s="9"/>
      <c r="X1740" s="8"/>
      <c r="Y1740" s="8"/>
      <c r="Z1740" s="8"/>
      <c r="AA1740" s="8"/>
      <c r="AB1740" s="8"/>
      <c r="AC1740" s="8"/>
      <c r="AD1740" s="8"/>
      <c r="AE1740" s="8"/>
      <c r="AG1740" s="37"/>
      <c r="AH1740" s="37"/>
      <c r="AI1740" s="9"/>
      <c r="AJ1740" s="8"/>
      <c r="AK1740" s="8"/>
      <c r="AL1740" s="8"/>
      <c r="AM1740" s="8"/>
      <c r="AN1740" s="8"/>
      <c r="AO1740" s="8"/>
      <c r="AP1740" s="8"/>
      <c r="AQ1740" s="8"/>
      <c r="AS1740" s="37"/>
      <c r="AT1740" s="37"/>
      <c r="AU1740" s="9"/>
      <c r="AV1740" s="8"/>
      <c r="AW1740" s="8"/>
      <c r="AX1740" s="8"/>
      <c r="AY1740" s="8"/>
      <c r="AZ1740" s="8"/>
      <c r="BA1740" s="8"/>
      <c r="BB1740" s="8"/>
      <c r="BC1740" s="8"/>
    </row>
    <row r="1741" spans="1:55" x14ac:dyDescent="0.25">
      <c r="A1741" s="46">
        <v>75.3</v>
      </c>
      <c r="B1741" s="48" t="b">
        <v>1</v>
      </c>
      <c r="U1741" s="37"/>
      <c r="V1741" s="37"/>
      <c r="W1741" s="9"/>
      <c r="X1741" s="8"/>
      <c r="Y1741" s="8"/>
      <c r="Z1741" s="8"/>
      <c r="AA1741" s="8"/>
      <c r="AB1741" s="8"/>
      <c r="AC1741" s="8"/>
      <c r="AD1741" s="8"/>
      <c r="AE1741" s="8"/>
      <c r="AG1741" s="37"/>
      <c r="AH1741" s="37"/>
      <c r="AI1741" s="9"/>
      <c r="AJ1741" s="8"/>
      <c r="AK1741" s="8"/>
      <c r="AL1741" s="8"/>
      <c r="AM1741" s="8"/>
      <c r="AN1741" s="8"/>
      <c r="AO1741" s="8"/>
      <c r="AP1741" s="8"/>
      <c r="AQ1741" s="8"/>
      <c r="AS1741" s="37"/>
      <c r="AT1741" s="37"/>
      <c r="AU1741" s="9"/>
      <c r="AV1741" s="8"/>
      <c r="AW1741" s="8"/>
      <c r="AX1741" s="8"/>
      <c r="AY1741" s="8"/>
      <c r="AZ1741" s="8"/>
      <c r="BA1741" s="8"/>
      <c r="BB1741" s="8"/>
      <c r="BC1741" s="8"/>
    </row>
    <row r="1742" spans="1:55" x14ac:dyDescent="0.25">
      <c r="A1742" s="46">
        <v>75</v>
      </c>
      <c r="B1742" s="48" t="b">
        <v>1</v>
      </c>
      <c r="U1742" s="37"/>
      <c r="V1742" s="37"/>
      <c r="W1742" s="9"/>
      <c r="X1742" s="8"/>
      <c r="Y1742" s="8"/>
      <c r="Z1742" s="8"/>
      <c r="AA1742" s="8"/>
      <c r="AB1742" s="8"/>
      <c r="AC1742" s="8"/>
      <c r="AD1742" s="8"/>
      <c r="AE1742" s="8"/>
      <c r="AG1742" s="37"/>
      <c r="AH1742" s="37"/>
      <c r="AI1742" s="9"/>
      <c r="AJ1742" s="8"/>
      <c r="AK1742" s="8"/>
      <c r="AL1742" s="8"/>
      <c r="AM1742" s="8"/>
      <c r="AN1742" s="8"/>
      <c r="AO1742" s="8"/>
      <c r="AP1742" s="8"/>
      <c r="AQ1742" s="8"/>
      <c r="AS1742" s="37"/>
      <c r="AT1742" s="37"/>
      <c r="AU1742" s="9"/>
      <c r="AV1742" s="8"/>
      <c r="AW1742" s="8"/>
      <c r="AX1742" s="8"/>
      <c r="AY1742" s="8"/>
      <c r="AZ1742" s="8"/>
      <c r="BA1742" s="8"/>
      <c r="BB1742" s="8"/>
      <c r="BC1742" s="8"/>
    </row>
    <row r="1743" spans="1:55" x14ac:dyDescent="0.25">
      <c r="A1743" s="46">
        <v>74.599999999999994</v>
      </c>
      <c r="B1743" s="48" t="b">
        <v>1</v>
      </c>
      <c r="U1743" s="37"/>
      <c r="V1743" s="37"/>
      <c r="W1743" s="9"/>
      <c r="X1743" s="8"/>
      <c r="Y1743" s="8"/>
      <c r="Z1743" s="8"/>
      <c r="AA1743" s="8"/>
      <c r="AB1743" s="8"/>
      <c r="AC1743" s="8"/>
      <c r="AD1743" s="8"/>
      <c r="AE1743" s="8"/>
      <c r="AG1743" s="37"/>
      <c r="AH1743" s="37"/>
      <c r="AI1743" s="9"/>
      <c r="AJ1743" s="8"/>
      <c r="AK1743" s="8"/>
      <c r="AL1743" s="8"/>
      <c r="AM1743" s="8"/>
      <c r="AN1743" s="8"/>
      <c r="AO1743" s="8"/>
      <c r="AP1743" s="8"/>
      <c r="AQ1743" s="8"/>
      <c r="AS1743" s="37"/>
      <c r="AT1743" s="37"/>
      <c r="AU1743" s="9"/>
      <c r="AV1743" s="8"/>
      <c r="AW1743" s="8"/>
      <c r="AX1743" s="8"/>
      <c r="AY1743" s="8"/>
      <c r="AZ1743" s="8"/>
      <c r="BA1743" s="8"/>
      <c r="BB1743" s="8"/>
      <c r="BC1743" s="8"/>
    </row>
    <row r="1744" spans="1:55" x14ac:dyDescent="0.25">
      <c r="A1744" s="46">
        <v>74.2</v>
      </c>
      <c r="B1744" s="48" t="b">
        <v>1</v>
      </c>
      <c r="U1744" s="37"/>
      <c r="V1744" s="37"/>
      <c r="W1744" s="9"/>
      <c r="X1744" s="8"/>
      <c r="Y1744" s="8"/>
      <c r="Z1744" s="8"/>
      <c r="AA1744" s="8"/>
      <c r="AB1744" s="8"/>
      <c r="AC1744" s="8"/>
      <c r="AD1744" s="8"/>
      <c r="AE1744" s="8"/>
      <c r="AG1744" s="37"/>
      <c r="AH1744" s="37"/>
      <c r="AI1744" s="9"/>
      <c r="AJ1744" s="8"/>
      <c r="AK1744" s="8"/>
      <c r="AL1744" s="8"/>
      <c r="AM1744" s="8"/>
      <c r="AN1744" s="8"/>
      <c r="AO1744" s="8"/>
      <c r="AP1744" s="8"/>
      <c r="AQ1744" s="8"/>
      <c r="AS1744" s="37"/>
      <c r="AT1744" s="37"/>
      <c r="AU1744" s="9"/>
      <c r="AV1744" s="8"/>
      <c r="AW1744" s="8"/>
      <c r="AX1744" s="8"/>
      <c r="AY1744" s="8"/>
      <c r="AZ1744" s="8"/>
      <c r="BA1744" s="8"/>
      <c r="BB1744" s="8"/>
      <c r="BC1744" s="8"/>
    </row>
    <row r="1745" spans="1:55" x14ac:dyDescent="0.25">
      <c r="A1745" s="46">
        <v>73.8</v>
      </c>
      <c r="B1745" s="48" t="b">
        <v>1</v>
      </c>
      <c r="U1745" s="37"/>
      <c r="V1745" s="37"/>
      <c r="W1745" s="9"/>
      <c r="X1745" s="8"/>
      <c r="Y1745" s="8"/>
      <c r="Z1745" s="8"/>
      <c r="AA1745" s="8"/>
      <c r="AB1745" s="8"/>
      <c r="AC1745" s="8"/>
      <c r="AD1745" s="8"/>
      <c r="AE1745" s="8"/>
      <c r="AG1745" s="37"/>
      <c r="AH1745" s="37"/>
      <c r="AI1745" s="9"/>
      <c r="AJ1745" s="8"/>
      <c r="AK1745" s="8"/>
      <c r="AL1745" s="8"/>
      <c r="AM1745" s="8"/>
      <c r="AN1745" s="8"/>
      <c r="AO1745" s="8"/>
      <c r="AP1745" s="8"/>
      <c r="AQ1745" s="8"/>
      <c r="AS1745" s="37"/>
      <c r="AT1745" s="37"/>
      <c r="AU1745" s="9"/>
      <c r="AV1745" s="8"/>
      <c r="AW1745" s="8"/>
      <c r="AX1745" s="8"/>
      <c r="AY1745" s="8"/>
      <c r="AZ1745" s="8"/>
      <c r="BA1745" s="8"/>
      <c r="BB1745" s="8"/>
      <c r="BC1745" s="8"/>
    </row>
    <row r="1746" spans="1:55" x14ac:dyDescent="0.25">
      <c r="A1746" s="46">
        <v>73.599999999999994</v>
      </c>
      <c r="B1746" s="48" t="b">
        <v>1</v>
      </c>
      <c r="U1746" s="37"/>
      <c r="V1746" s="37"/>
      <c r="W1746" s="9"/>
      <c r="X1746" s="8"/>
      <c r="Y1746" s="8"/>
      <c r="Z1746" s="8"/>
      <c r="AA1746" s="8"/>
      <c r="AB1746" s="8"/>
      <c r="AC1746" s="8"/>
      <c r="AD1746" s="8"/>
      <c r="AE1746" s="8"/>
      <c r="AG1746" s="37"/>
      <c r="AH1746" s="37"/>
      <c r="AI1746" s="9"/>
      <c r="AJ1746" s="8"/>
      <c r="AK1746" s="8"/>
      <c r="AL1746" s="8"/>
      <c r="AM1746" s="8"/>
      <c r="AN1746" s="8"/>
      <c r="AO1746" s="8"/>
      <c r="AP1746" s="8"/>
      <c r="AQ1746" s="8"/>
      <c r="AS1746" s="37"/>
      <c r="AT1746" s="37"/>
      <c r="AU1746" s="9"/>
      <c r="AV1746" s="8"/>
      <c r="AW1746" s="8"/>
      <c r="AX1746" s="8"/>
      <c r="AY1746" s="8"/>
      <c r="AZ1746" s="8"/>
      <c r="BA1746" s="8"/>
      <c r="BB1746" s="8"/>
      <c r="BC1746" s="8"/>
    </row>
    <row r="1747" spans="1:55" x14ac:dyDescent="0.25">
      <c r="A1747" s="46">
        <v>73.5</v>
      </c>
      <c r="B1747" s="48" t="b">
        <v>1</v>
      </c>
      <c r="U1747" s="37"/>
      <c r="V1747" s="37"/>
      <c r="W1747" s="9"/>
      <c r="X1747" s="8"/>
      <c r="Y1747" s="8"/>
      <c r="Z1747" s="8"/>
      <c r="AA1747" s="8"/>
      <c r="AB1747" s="8"/>
      <c r="AC1747" s="8"/>
      <c r="AD1747" s="8"/>
      <c r="AE1747" s="8"/>
      <c r="AG1747" s="37"/>
      <c r="AH1747" s="37"/>
      <c r="AI1747" s="9"/>
      <c r="AJ1747" s="8"/>
      <c r="AK1747" s="8"/>
      <c r="AL1747" s="8"/>
      <c r="AM1747" s="8"/>
      <c r="AN1747" s="8"/>
      <c r="AO1747" s="8"/>
      <c r="AP1747" s="8"/>
      <c r="AQ1747" s="8"/>
      <c r="AS1747" s="37"/>
      <c r="AT1747" s="37"/>
      <c r="AU1747" s="9"/>
      <c r="AV1747" s="8"/>
      <c r="AW1747" s="8"/>
      <c r="AX1747" s="8"/>
      <c r="AY1747" s="8"/>
      <c r="AZ1747" s="8"/>
      <c r="BA1747" s="8"/>
      <c r="BB1747" s="8"/>
      <c r="BC1747" s="8"/>
    </row>
    <row r="1748" spans="1:55" x14ac:dyDescent="0.25">
      <c r="A1748" s="46">
        <v>73.5</v>
      </c>
      <c r="B1748" s="48" t="b">
        <v>1</v>
      </c>
      <c r="U1748" s="37"/>
      <c r="V1748" s="37"/>
      <c r="W1748" s="9"/>
      <c r="X1748" s="8"/>
      <c r="Y1748" s="8"/>
      <c r="Z1748" s="8"/>
      <c r="AA1748" s="8"/>
      <c r="AB1748" s="8"/>
      <c r="AC1748" s="8"/>
      <c r="AD1748" s="8"/>
      <c r="AE1748" s="8"/>
      <c r="AG1748" s="37"/>
      <c r="AH1748" s="37"/>
      <c r="AI1748" s="9"/>
      <c r="AJ1748" s="8"/>
      <c r="AK1748" s="8"/>
      <c r="AL1748" s="8"/>
      <c r="AM1748" s="8"/>
      <c r="AN1748" s="8"/>
      <c r="AO1748" s="8"/>
      <c r="AP1748" s="8"/>
      <c r="AQ1748" s="8"/>
      <c r="AS1748" s="37"/>
      <c r="AT1748" s="37"/>
      <c r="AU1748" s="9"/>
      <c r="AV1748" s="8"/>
      <c r="AW1748" s="8"/>
      <c r="AX1748" s="8"/>
      <c r="AY1748" s="8"/>
      <c r="AZ1748" s="8"/>
      <c r="BA1748" s="8"/>
      <c r="BB1748" s="8"/>
      <c r="BC1748" s="8"/>
    </row>
    <row r="1749" spans="1:55" x14ac:dyDescent="0.25">
      <c r="A1749" s="46">
        <v>73.400000000000006</v>
      </c>
      <c r="B1749" s="48" t="b">
        <v>1</v>
      </c>
      <c r="U1749" s="37"/>
      <c r="V1749" s="37"/>
      <c r="W1749" s="9"/>
      <c r="X1749" s="8"/>
      <c r="Y1749" s="8"/>
      <c r="Z1749" s="8"/>
      <c r="AA1749" s="8"/>
      <c r="AB1749" s="8"/>
      <c r="AC1749" s="8"/>
      <c r="AD1749" s="8"/>
      <c r="AE1749" s="8"/>
      <c r="AG1749" s="37"/>
      <c r="AH1749" s="37"/>
      <c r="AI1749" s="9"/>
      <c r="AJ1749" s="8"/>
      <c r="AK1749" s="8"/>
      <c r="AL1749" s="8"/>
      <c r="AM1749" s="8"/>
      <c r="AN1749" s="8"/>
      <c r="AO1749" s="8"/>
      <c r="AP1749" s="8"/>
      <c r="AQ1749" s="8"/>
      <c r="AS1749" s="37"/>
      <c r="AT1749" s="37"/>
      <c r="AU1749" s="9"/>
      <c r="AV1749" s="8"/>
      <c r="AW1749" s="8"/>
      <c r="AX1749" s="8"/>
      <c r="AY1749" s="8"/>
      <c r="AZ1749" s="8"/>
      <c r="BA1749" s="8"/>
      <c r="BB1749" s="8"/>
      <c r="BC1749" s="8"/>
    </row>
    <row r="1750" spans="1:55" x14ac:dyDescent="0.25">
      <c r="A1750" s="46">
        <v>73.3</v>
      </c>
      <c r="B1750" s="48" t="b">
        <v>1</v>
      </c>
      <c r="U1750" s="37"/>
      <c r="V1750" s="37"/>
      <c r="W1750" s="9"/>
      <c r="X1750" s="8"/>
      <c r="Y1750" s="8"/>
      <c r="Z1750" s="8"/>
      <c r="AA1750" s="8"/>
      <c r="AB1750" s="8"/>
      <c r="AC1750" s="8"/>
      <c r="AD1750" s="8"/>
      <c r="AE1750" s="8"/>
      <c r="AG1750" s="37"/>
      <c r="AH1750" s="37"/>
      <c r="AI1750" s="9"/>
      <c r="AJ1750" s="8"/>
      <c r="AK1750" s="8"/>
      <c r="AL1750" s="8"/>
      <c r="AM1750" s="8"/>
      <c r="AN1750" s="8"/>
      <c r="AO1750" s="8"/>
      <c r="AP1750" s="8"/>
      <c r="AQ1750" s="8"/>
      <c r="AS1750" s="37"/>
      <c r="AT1750" s="37"/>
      <c r="AU1750" s="9"/>
      <c r="AV1750" s="8"/>
      <c r="AW1750" s="8"/>
      <c r="AX1750" s="8"/>
      <c r="AY1750" s="8"/>
      <c r="AZ1750" s="8"/>
      <c r="BA1750" s="8"/>
      <c r="BB1750" s="8"/>
      <c r="BC1750" s="8"/>
    </row>
    <row r="1751" spans="1:55" x14ac:dyDescent="0.25">
      <c r="A1751" s="46">
        <v>73</v>
      </c>
      <c r="B1751" s="48" t="b">
        <v>1</v>
      </c>
      <c r="U1751" s="37"/>
      <c r="V1751" s="37"/>
      <c r="W1751" s="9"/>
      <c r="X1751" s="8"/>
      <c r="Y1751" s="8"/>
      <c r="Z1751" s="8"/>
      <c r="AA1751" s="8"/>
      <c r="AB1751" s="8"/>
      <c r="AC1751" s="8"/>
      <c r="AD1751" s="8"/>
      <c r="AE1751" s="8"/>
      <c r="AG1751" s="37"/>
      <c r="AH1751" s="37"/>
      <c r="AI1751" s="9"/>
      <c r="AJ1751" s="8"/>
      <c r="AK1751" s="8"/>
      <c r="AL1751" s="8"/>
      <c r="AM1751" s="8"/>
      <c r="AN1751" s="8"/>
      <c r="AO1751" s="8"/>
      <c r="AP1751" s="8"/>
      <c r="AQ1751" s="8"/>
      <c r="AS1751" s="37"/>
      <c r="AT1751" s="37"/>
      <c r="AU1751" s="9"/>
      <c r="AV1751" s="8"/>
      <c r="AW1751" s="8"/>
      <c r="AX1751" s="8"/>
      <c r="AY1751" s="8"/>
      <c r="AZ1751" s="8"/>
      <c r="BA1751" s="8"/>
      <c r="BB1751" s="8"/>
      <c r="BC1751" s="8"/>
    </row>
    <row r="1752" spans="1:55" x14ac:dyDescent="0.25">
      <c r="A1752" s="46">
        <v>74.3</v>
      </c>
      <c r="B1752" s="48" t="b">
        <v>1</v>
      </c>
      <c r="U1752" s="37"/>
      <c r="V1752" s="37"/>
      <c r="W1752" s="9"/>
      <c r="X1752" s="8"/>
      <c r="Y1752" s="8"/>
      <c r="Z1752" s="8"/>
      <c r="AA1752" s="8"/>
      <c r="AB1752" s="8"/>
      <c r="AC1752" s="8"/>
      <c r="AD1752" s="8"/>
      <c r="AE1752" s="8"/>
      <c r="AG1752" s="37"/>
      <c r="AH1752" s="37"/>
      <c r="AI1752" s="9"/>
      <c r="AJ1752" s="8"/>
      <c r="AK1752" s="8"/>
      <c r="AL1752" s="8"/>
      <c r="AM1752" s="8"/>
      <c r="AN1752" s="8"/>
      <c r="AO1752" s="8"/>
      <c r="AP1752" s="8"/>
      <c r="AQ1752" s="8"/>
      <c r="AS1752" s="37"/>
      <c r="AT1752" s="37"/>
      <c r="AU1752" s="9"/>
      <c r="AV1752" s="8"/>
      <c r="AW1752" s="8"/>
      <c r="AX1752" s="8"/>
      <c r="AY1752" s="8"/>
      <c r="AZ1752" s="8"/>
      <c r="BA1752" s="8"/>
      <c r="BB1752" s="8"/>
      <c r="BC1752" s="8"/>
    </row>
    <row r="1753" spans="1:55" x14ac:dyDescent="0.25">
      <c r="A1753" s="46">
        <v>74.099999999999994</v>
      </c>
      <c r="B1753" s="48" t="b">
        <v>1</v>
      </c>
      <c r="U1753" s="37"/>
      <c r="V1753" s="37"/>
      <c r="W1753" s="9"/>
      <c r="X1753" s="8"/>
      <c r="Y1753" s="8"/>
      <c r="Z1753" s="8"/>
      <c r="AA1753" s="8"/>
      <c r="AB1753" s="8"/>
      <c r="AC1753" s="8"/>
      <c r="AD1753" s="8"/>
      <c r="AE1753" s="8"/>
      <c r="AG1753" s="37"/>
      <c r="AH1753" s="37"/>
      <c r="AI1753" s="9"/>
      <c r="AJ1753" s="8"/>
      <c r="AK1753" s="8"/>
      <c r="AL1753" s="8"/>
      <c r="AM1753" s="8"/>
      <c r="AN1753" s="8"/>
      <c r="AO1753" s="8"/>
      <c r="AP1753" s="8"/>
      <c r="AQ1753" s="8"/>
      <c r="AS1753" s="37"/>
      <c r="AT1753" s="37"/>
      <c r="AU1753" s="9"/>
      <c r="AV1753" s="8"/>
      <c r="AW1753" s="8"/>
      <c r="AX1753" s="8"/>
      <c r="AY1753" s="8"/>
      <c r="AZ1753" s="8"/>
      <c r="BA1753" s="8"/>
      <c r="BB1753" s="8"/>
      <c r="BC1753" s="8"/>
    </row>
    <row r="1754" spans="1:55" x14ac:dyDescent="0.25">
      <c r="A1754" s="46">
        <v>73.900000000000006</v>
      </c>
      <c r="B1754" s="48" t="b">
        <v>1</v>
      </c>
      <c r="U1754" s="37"/>
      <c r="V1754" s="37"/>
      <c r="W1754" s="9"/>
      <c r="X1754" s="8"/>
      <c r="Y1754" s="8"/>
      <c r="Z1754" s="8"/>
      <c r="AA1754" s="8"/>
      <c r="AB1754" s="8"/>
      <c r="AC1754" s="8"/>
      <c r="AD1754" s="8"/>
      <c r="AE1754" s="8"/>
      <c r="AG1754" s="37"/>
      <c r="AH1754" s="37"/>
      <c r="AI1754" s="9"/>
      <c r="AJ1754" s="8"/>
      <c r="AK1754" s="8"/>
      <c r="AL1754" s="8"/>
      <c r="AM1754" s="8"/>
      <c r="AN1754" s="8"/>
      <c r="AO1754" s="8"/>
      <c r="AP1754" s="8"/>
      <c r="AQ1754" s="8"/>
      <c r="AS1754" s="37"/>
      <c r="AT1754" s="37"/>
      <c r="AU1754" s="9"/>
      <c r="AV1754" s="8"/>
      <c r="AW1754" s="8"/>
      <c r="AX1754" s="8"/>
      <c r="AY1754" s="8"/>
      <c r="AZ1754" s="8"/>
      <c r="BA1754" s="8"/>
      <c r="BB1754" s="8"/>
      <c r="BC1754" s="8"/>
    </row>
    <row r="1755" spans="1:55" x14ac:dyDescent="0.25">
      <c r="A1755" s="46">
        <v>73.599999999999994</v>
      </c>
      <c r="B1755" s="48" t="b">
        <v>1</v>
      </c>
      <c r="U1755" s="37"/>
      <c r="V1755" s="37"/>
      <c r="W1755" s="9"/>
      <c r="X1755" s="8"/>
      <c r="Y1755" s="8"/>
      <c r="Z1755" s="8"/>
      <c r="AA1755" s="8"/>
      <c r="AB1755" s="8"/>
      <c r="AC1755" s="8"/>
      <c r="AD1755" s="8"/>
      <c r="AE1755" s="8"/>
      <c r="AG1755" s="37"/>
      <c r="AH1755" s="37"/>
      <c r="AI1755" s="9"/>
      <c r="AJ1755" s="8"/>
      <c r="AK1755" s="8"/>
      <c r="AL1755" s="8"/>
      <c r="AM1755" s="8"/>
      <c r="AN1755" s="8"/>
      <c r="AO1755" s="8"/>
      <c r="AP1755" s="8"/>
      <c r="AQ1755" s="8"/>
      <c r="AS1755" s="37"/>
      <c r="AT1755" s="37"/>
      <c r="AU1755" s="9"/>
      <c r="AV1755" s="8"/>
      <c r="AW1755" s="8"/>
      <c r="AX1755" s="8"/>
      <c r="AY1755" s="8"/>
      <c r="AZ1755" s="8"/>
      <c r="BA1755" s="8"/>
      <c r="BB1755" s="8"/>
      <c r="BC1755" s="8"/>
    </row>
    <row r="1756" spans="1:55" x14ac:dyDescent="0.25">
      <c r="A1756" s="46">
        <v>73.3</v>
      </c>
      <c r="B1756" s="48" t="b">
        <v>1</v>
      </c>
      <c r="U1756" s="37"/>
      <c r="V1756" s="37"/>
      <c r="W1756" s="9"/>
      <c r="X1756" s="8"/>
      <c r="Y1756" s="8"/>
      <c r="Z1756" s="8"/>
      <c r="AA1756" s="8"/>
      <c r="AB1756" s="8"/>
      <c r="AC1756" s="8"/>
      <c r="AD1756" s="8"/>
      <c r="AE1756" s="8"/>
      <c r="AG1756" s="37"/>
      <c r="AH1756" s="37"/>
      <c r="AI1756" s="9"/>
      <c r="AJ1756" s="8"/>
      <c r="AK1756" s="8"/>
      <c r="AL1756" s="8"/>
      <c r="AM1756" s="8"/>
      <c r="AN1756" s="8"/>
      <c r="AO1756" s="8"/>
      <c r="AP1756" s="8"/>
      <c r="AQ1756" s="8"/>
      <c r="AS1756" s="37"/>
      <c r="AT1756" s="37"/>
      <c r="AU1756" s="9"/>
      <c r="AV1756" s="8"/>
      <c r="AW1756" s="8"/>
      <c r="AX1756" s="8"/>
      <c r="AY1756" s="8"/>
      <c r="AZ1756" s="8"/>
      <c r="BA1756" s="8"/>
      <c r="BB1756" s="8"/>
      <c r="BC1756" s="8"/>
    </row>
    <row r="1757" spans="1:55" x14ac:dyDescent="0.25">
      <c r="A1757" s="46">
        <v>72.8</v>
      </c>
      <c r="B1757" s="48" t="b">
        <v>1</v>
      </c>
      <c r="U1757" s="37"/>
      <c r="V1757" s="37"/>
      <c r="W1757" s="9"/>
      <c r="X1757" s="8"/>
      <c r="Y1757" s="8"/>
      <c r="Z1757" s="8"/>
      <c r="AA1757" s="8"/>
      <c r="AB1757" s="8"/>
      <c r="AC1757" s="8"/>
      <c r="AD1757" s="8"/>
      <c r="AE1757" s="8"/>
      <c r="AG1757" s="37"/>
      <c r="AH1757" s="37"/>
      <c r="AI1757" s="9"/>
      <c r="AJ1757" s="8"/>
      <c r="AK1757" s="8"/>
      <c r="AL1757" s="8"/>
      <c r="AM1757" s="8"/>
      <c r="AN1757" s="8"/>
      <c r="AO1757" s="8"/>
      <c r="AP1757" s="8"/>
      <c r="AQ1757" s="8"/>
      <c r="AS1757" s="37"/>
      <c r="AT1757" s="37"/>
      <c r="AU1757" s="9"/>
      <c r="AV1757" s="8"/>
      <c r="AW1757" s="8"/>
      <c r="AX1757" s="8"/>
      <c r="AY1757" s="8"/>
      <c r="AZ1757" s="8"/>
      <c r="BA1757" s="8"/>
      <c r="BB1757" s="8"/>
      <c r="BC1757" s="8"/>
    </row>
    <row r="1758" spans="1:55" x14ac:dyDescent="0.25">
      <c r="A1758" s="46">
        <v>72.3</v>
      </c>
      <c r="B1758" s="48" t="b">
        <v>1</v>
      </c>
      <c r="U1758" s="37"/>
      <c r="V1758" s="37"/>
      <c r="W1758" s="9"/>
      <c r="X1758" s="8"/>
      <c r="Y1758" s="8"/>
      <c r="Z1758" s="8"/>
      <c r="AA1758" s="8"/>
      <c r="AB1758" s="8"/>
      <c r="AC1758" s="8"/>
      <c r="AD1758" s="8"/>
      <c r="AE1758" s="8"/>
      <c r="AG1758" s="37"/>
      <c r="AH1758" s="37"/>
      <c r="AI1758" s="9"/>
      <c r="AJ1758" s="8"/>
      <c r="AK1758" s="8"/>
      <c r="AL1758" s="8"/>
      <c r="AM1758" s="8"/>
      <c r="AN1758" s="8"/>
      <c r="AO1758" s="8"/>
      <c r="AP1758" s="8"/>
      <c r="AQ1758" s="8"/>
      <c r="AS1758" s="37"/>
      <c r="AT1758" s="37"/>
      <c r="AU1758" s="9"/>
      <c r="AV1758" s="8"/>
      <c r="AW1758" s="8"/>
      <c r="AX1758" s="8"/>
      <c r="AY1758" s="8"/>
      <c r="AZ1758" s="8"/>
      <c r="BA1758" s="8"/>
      <c r="BB1758" s="8"/>
      <c r="BC1758" s="8"/>
    </row>
    <row r="1759" spans="1:55" x14ac:dyDescent="0.25">
      <c r="A1759" s="46">
        <v>71.8</v>
      </c>
      <c r="B1759" s="48" t="b">
        <v>1</v>
      </c>
      <c r="U1759" s="37"/>
      <c r="V1759" s="37"/>
      <c r="W1759" s="9"/>
      <c r="X1759" s="8"/>
      <c r="Y1759" s="8"/>
      <c r="Z1759" s="8"/>
      <c r="AA1759" s="8"/>
      <c r="AB1759" s="8"/>
      <c r="AC1759" s="8"/>
      <c r="AD1759" s="8"/>
      <c r="AE1759" s="8"/>
      <c r="AG1759" s="37"/>
      <c r="AH1759" s="37"/>
      <c r="AI1759" s="9"/>
      <c r="AJ1759" s="8"/>
      <c r="AK1759" s="8"/>
      <c r="AL1759" s="8"/>
      <c r="AM1759" s="8"/>
      <c r="AN1759" s="8"/>
      <c r="AO1759" s="8"/>
      <c r="AP1759" s="8"/>
      <c r="AQ1759" s="8"/>
      <c r="AS1759" s="37"/>
      <c r="AT1759" s="37"/>
      <c r="AU1759" s="9"/>
      <c r="AV1759" s="8"/>
      <c r="AW1759" s="8"/>
      <c r="AX1759" s="8"/>
      <c r="AY1759" s="8"/>
      <c r="AZ1759" s="8"/>
      <c r="BA1759" s="8"/>
      <c r="BB1759" s="8"/>
      <c r="BC1759" s="8"/>
    </row>
    <row r="1760" spans="1:55" x14ac:dyDescent="0.25">
      <c r="A1760" s="46">
        <v>71.400000000000006</v>
      </c>
      <c r="B1760" s="48" t="b">
        <v>1</v>
      </c>
      <c r="U1760" s="37"/>
      <c r="V1760" s="37"/>
      <c r="W1760" s="9"/>
      <c r="X1760" s="8"/>
      <c r="Y1760" s="8"/>
      <c r="Z1760" s="8"/>
      <c r="AA1760" s="8"/>
      <c r="AB1760" s="8"/>
      <c r="AC1760" s="8"/>
      <c r="AD1760" s="8"/>
      <c r="AE1760" s="8"/>
      <c r="AG1760" s="37"/>
      <c r="AH1760" s="37"/>
      <c r="AI1760" s="9"/>
      <c r="AJ1760" s="8"/>
      <c r="AK1760" s="8"/>
      <c r="AL1760" s="8"/>
      <c r="AM1760" s="8"/>
      <c r="AN1760" s="8"/>
      <c r="AO1760" s="8"/>
      <c r="AP1760" s="8"/>
      <c r="AQ1760" s="8"/>
      <c r="AS1760" s="37"/>
      <c r="AT1760" s="37"/>
      <c r="AU1760" s="9"/>
      <c r="AV1760" s="8"/>
      <c r="AW1760" s="8"/>
      <c r="AX1760" s="8"/>
      <c r="AY1760" s="8"/>
      <c r="AZ1760" s="8"/>
      <c r="BA1760" s="8"/>
      <c r="BB1760" s="8"/>
      <c r="BC1760" s="8"/>
    </row>
    <row r="1761" spans="1:55" x14ac:dyDescent="0.25">
      <c r="A1761" s="46">
        <v>71</v>
      </c>
      <c r="B1761" s="48" t="b">
        <v>1</v>
      </c>
      <c r="U1761" s="37"/>
      <c r="V1761" s="37"/>
      <c r="W1761" s="9"/>
      <c r="X1761" s="8"/>
      <c r="Y1761" s="8"/>
      <c r="Z1761" s="8"/>
      <c r="AA1761" s="8"/>
      <c r="AB1761" s="8"/>
      <c r="AC1761" s="8"/>
      <c r="AD1761" s="8"/>
      <c r="AE1761" s="8"/>
      <c r="AG1761" s="37"/>
      <c r="AH1761" s="37"/>
      <c r="AI1761" s="9"/>
      <c r="AJ1761" s="8"/>
      <c r="AK1761" s="8"/>
      <c r="AL1761" s="8"/>
      <c r="AM1761" s="8"/>
      <c r="AN1761" s="8"/>
      <c r="AO1761" s="8"/>
      <c r="AP1761" s="8"/>
      <c r="AQ1761" s="8"/>
      <c r="AS1761" s="37"/>
      <c r="AT1761" s="37"/>
      <c r="AU1761" s="9"/>
      <c r="AV1761" s="8"/>
      <c r="AW1761" s="8"/>
      <c r="AX1761" s="8"/>
      <c r="AY1761" s="8"/>
      <c r="AZ1761" s="8"/>
      <c r="BA1761" s="8"/>
      <c r="BB1761" s="8"/>
      <c r="BC1761" s="8"/>
    </row>
    <row r="1762" spans="1:55" x14ac:dyDescent="0.25">
      <c r="A1762" s="46">
        <v>77</v>
      </c>
      <c r="B1762" s="48" t="b">
        <v>1</v>
      </c>
      <c r="U1762" s="37"/>
      <c r="V1762" s="37"/>
      <c r="W1762" s="9"/>
      <c r="X1762" s="8"/>
      <c r="Y1762" s="8"/>
      <c r="Z1762" s="8"/>
      <c r="AA1762" s="8"/>
      <c r="AB1762" s="8"/>
      <c r="AC1762" s="8"/>
      <c r="AD1762" s="8"/>
      <c r="AE1762" s="8"/>
      <c r="AG1762" s="37"/>
      <c r="AH1762" s="37"/>
      <c r="AI1762" s="9"/>
      <c r="AJ1762" s="8"/>
      <c r="AK1762" s="8"/>
      <c r="AL1762" s="8"/>
      <c r="AM1762" s="8"/>
      <c r="AN1762" s="8"/>
      <c r="AO1762" s="8"/>
      <c r="AP1762" s="8"/>
      <c r="AQ1762" s="8"/>
      <c r="AS1762" s="37"/>
      <c r="AT1762" s="37"/>
      <c r="AU1762" s="9"/>
      <c r="AV1762" s="8"/>
      <c r="AW1762" s="8"/>
      <c r="AX1762" s="8"/>
      <c r="AY1762" s="8"/>
      <c r="AZ1762" s="8"/>
      <c r="BA1762" s="8"/>
      <c r="BB1762" s="8"/>
      <c r="BC1762" s="8"/>
    </row>
    <row r="1763" spans="1:55" x14ac:dyDescent="0.25">
      <c r="A1763" s="46">
        <v>72</v>
      </c>
      <c r="B1763" s="48" t="b">
        <v>1</v>
      </c>
      <c r="U1763" s="37"/>
      <c r="V1763" s="37"/>
      <c r="W1763" s="9"/>
      <c r="X1763" s="8"/>
      <c r="Y1763" s="8"/>
      <c r="Z1763" s="8"/>
      <c r="AA1763" s="8"/>
      <c r="AB1763" s="8"/>
      <c r="AC1763" s="8"/>
      <c r="AD1763" s="8"/>
      <c r="AE1763" s="8"/>
      <c r="AG1763" s="37"/>
      <c r="AH1763" s="37"/>
      <c r="AI1763" s="9"/>
      <c r="AJ1763" s="8"/>
      <c r="AK1763" s="8"/>
      <c r="AL1763" s="8"/>
      <c r="AM1763" s="8"/>
      <c r="AN1763" s="8"/>
      <c r="AO1763" s="8"/>
      <c r="AP1763" s="8"/>
      <c r="AQ1763" s="8"/>
      <c r="AS1763" s="37"/>
      <c r="AT1763" s="37"/>
      <c r="AU1763" s="9"/>
      <c r="AV1763" s="8"/>
      <c r="AW1763" s="8"/>
      <c r="AX1763" s="8"/>
      <c r="AY1763" s="8"/>
      <c r="AZ1763" s="8"/>
      <c r="BA1763" s="8"/>
      <c r="BB1763" s="8"/>
      <c r="BC1763" s="8"/>
    </row>
    <row r="1764" spans="1:55" x14ac:dyDescent="0.25">
      <c r="A1764" s="46">
        <v>69.900000000000006</v>
      </c>
      <c r="B1764" s="48" t="b">
        <v>1</v>
      </c>
      <c r="U1764" s="37"/>
      <c r="V1764" s="37"/>
      <c r="W1764" s="9"/>
      <c r="X1764" s="8"/>
      <c r="Y1764" s="8"/>
      <c r="Z1764" s="8"/>
      <c r="AA1764" s="8"/>
      <c r="AB1764" s="8"/>
      <c r="AC1764" s="8"/>
      <c r="AD1764" s="8"/>
      <c r="AE1764" s="8"/>
      <c r="AG1764" s="37"/>
      <c r="AH1764" s="37"/>
      <c r="AI1764" s="9"/>
      <c r="AJ1764" s="8"/>
      <c r="AK1764" s="8"/>
      <c r="AL1764" s="8"/>
      <c r="AM1764" s="8"/>
      <c r="AN1764" s="8"/>
      <c r="AO1764" s="8"/>
      <c r="AP1764" s="8"/>
      <c r="AQ1764" s="8"/>
      <c r="AS1764" s="37"/>
      <c r="AT1764" s="37"/>
      <c r="AU1764" s="9"/>
      <c r="AV1764" s="8"/>
      <c r="AW1764" s="8"/>
      <c r="AX1764" s="8"/>
      <c r="AY1764" s="8"/>
      <c r="AZ1764" s="8"/>
      <c r="BA1764" s="8"/>
      <c r="BB1764" s="8"/>
      <c r="BC1764" s="8"/>
    </row>
    <row r="1765" spans="1:55" x14ac:dyDescent="0.25">
      <c r="A1765" s="46">
        <v>69.5</v>
      </c>
      <c r="B1765" s="48" t="b">
        <v>1</v>
      </c>
      <c r="U1765" s="37"/>
      <c r="V1765" s="37"/>
      <c r="W1765" s="9"/>
      <c r="X1765" s="8"/>
      <c r="Y1765" s="8"/>
      <c r="Z1765" s="8"/>
      <c r="AA1765" s="8"/>
      <c r="AB1765" s="8"/>
      <c r="AC1765" s="8"/>
      <c r="AD1765" s="8"/>
      <c r="AE1765" s="8"/>
      <c r="AG1765" s="37"/>
      <c r="AH1765" s="37"/>
      <c r="AI1765" s="9"/>
      <c r="AJ1765" s="8"/>
      <c r="AK1765" s="8"/>
      <c r="AL1765" s="8"/>
      <c r="AM1765" s="8"/>
      <c r="AN1765" s="8"/>
      <c r="AO1765" s="8"/>
      <c r="AP1765" s="8"/>
      <c r="AQ1765" s="8"/>
      <c r="AS1765" s="37"/>
      <c r="AT1765" s="37"/>
      <c r="AU1765" s="9"/>
      <c r="AV1765" s="8"/>
      <c r="AW1765" s="8"/>
      <c r="AX1765" s="8"/>
      <c r="AY1765" s="8"/>
      <c r="AZ1765" s="8"/>
      <c r="BA1765" s="8"/>
      <c r="BB1765" s="8"/>
      <c r="BC1765" s="8"/>
    </row>
    <row r="1766" spans="1:55" x14ac:dyDescent="0.25">
      <c r="A1766" s="46">
        <v>69</v>
      </c>
      <c r="B1766" s="48" t="b">
        <v>1</v>
      </c>
      <c r="U1766" s="37"/>
      <c r="V1766" s="37"/>
      <c r="W1766" s="9"/>
      <c r="X1766" s="8"/>
      <c r="Y1766" s="8"/>
      <c r="Z1766" s="8"/>
      <c r="AA1766" s="8"/>
      <c r="AB1766" s="8"/>
      <c r="AC1766" s="8"/>
      <c r="AD1766" s="8"/>
      <c r="AE1766" s="8"/>
      <c r="AG1766" s="37"/>
      <c r="AH1766" s="37"/>
      <c r="AI1766" s="9"/>
      <c r="AJ1766" s="8"/>
      <c r="AK1766" s="8"/>
      <c r="AL1766" s="8"/>
      <c r="AM1766" s="8"/>
      <c r="AN1766" s="8"/>
      <c r="AO1766" s="8"/>
      <c r="AP1766" s="8"/>
      <c r="AQ1766" s="8"/>
      <c r="AS1766" s="37"/>
      <c r="AT1766" s="37"/>
      <c r="AU1766" s="9"/>
      <c r="AV1766" s="8"/>
      <c r="AW1766" s="8"/>
      <c r="AX1766" s="8"/>
      <c r="AY1766" s="8"/>
      <c r="AZ1766" s="8"/>
      <c r="BA1766" s="8"/>
      <c r="BB1766" s="8"/>
      <c r="BC1766" s="8"/>
    </row>
    <row r="1767" spans="1:55" x14ac:dyDescent="0.25">
      <c r="A1767" s="46">
        <v>68.599999999999994</v>
      </c>
      <c r="B1767" s="48" t="b">
        <v>1</v>
      </c>
      <c r="U1767" s="37"/>
      <c r="V1767" s="37"/>
      <c r="W1767" s="9"/>
      <c r="X1767" s="8"/>
      <c r="Y1767" s="8"/>
      <c r="Z1767" s="8"/>
      <c r="AA1767" s="8"/>
      <c r="AB1767" s="8"/>
      <c r="AC1767" s="8"/>
      <c r="AD1767" s="8"/>
      <c r="AE1767" s="8"/>
      <c r="AG1767" s="37"/>
      <c r="AH1767" s="37"/>
      <c r="AI1767" s="9"/>
      <c r="AJ1767" s="8"/>
      <c r="AK1767" s="8"/>
      <c r="AL1767" s="8"/>
      <c r="AM1767" s="8"/>
      <c r="AN1767" s="8"/>
      <c r="AO1767" s="8"/>
      <c r="AP1767" s="8"/>
      <c r="AQ1767" s="8"/>
      <c r="AS1767" s="37"/>
      <c r="AT1767" s="37"/>
      <c r="AU1767" s="9"/>
      <c r="AV1767" s="8"/>
      <c r="AW1767" s="8"/>
      <c r="AX1767" s="8"/>
      <c r="AY1767" s="8"/>
      <c r="AZ1767" s="8"/>
      <c r="BA1767" s="8"/>
      <c r="BB1767" s="8"/>
      <c r="BC1767" s="8"/>
    </row>
    <row r="1768" spans="1:55" x14ac:dyDescent="0.25">
      <c r="A1768" s="46">
        <v>57.6</v>
      </c>
      <c r="B1768" s="48" t="b">
        <v>1</v>
      </c>
      <c r="U1768" s="37"/>
      <c r="V1768" s="37"/>
      <c r="W1768" s="9"/>
      <c r="X1768" s="8"/>
      <c r="Y1768" s="8"/>
      <c r="Z1768" s="8"/>
      <c r="AA1768" s="8"/>
      <c r="AB1768" s="8"/>
      <c r="AC1768" s="8"/>
      <c r="AD1768" s="8"/>
      <c r="AE1768" s="8"/>
      <c r="AG1768" s="37"/>
      <c r="AH1768" s="37"/>
      <c r="AI1768" s="9"/>
      <c r="AJ1768" s="8"/>
      <c r="AK1768" s="8"/>
      <c r="AL1768" s="8"/>
      <c r="AM1768" s="8"/>
      <c r="AN1768" s="8"/>
      <c r="AO1768" s="8"/>
      <c r="AP1768" s="8"/>
      <c r="AQ1768" s="8"/>
      <c r="AS1768" s="37"/>
      <c r="AT1768" s="37"/>
      <c r="AU1768" s="9"/>
      <c r="AV1768" s="8"/>
      <c r="AW1768" s="8"/>
      <c r="AX1768" s="8"/>
      <c r="AY1768" s="8"/>
      <c r="AZ1768" s="8"/>
      <c r="BA1768" s="8"/>
      <c r="BB1768" s="8"/>
      <c r="BC1768" s="8"/>
    </row>
    <row r="1769" spans="1:55" x14ac:dyDescent="0.25">
      <c r="A1769" s="46">
        <v>56.7</v>
      </c>
      <c r="B1769" s="48" t="b">
        <v>1</v>
      </c>
      <c r="U1769" s="37"/>
      <c r="V1769" s="37"/>
      <c r="W1769" s="9"/>
      <c r="X1769" s="8"/>
      <c r="Y1769" s="8"/>
      <c r="Z1769" s="8"/>
      <c r="AA1769" s="8"/>
      <c r="AB1769" s="8"/>
      <c r="AC1769" s="8"/>
      <c r="AD1769" s="8"/>
      <c r="AE1769" s="8"/>
      <c r="AG1769" s="37"/>
      <c r="AH1769" s="37"/>
      <c r="AI1769" s="9"/>
      <c r="AJ1769" s="8"/>
      <c r="AK1769" s="8"/>
      <c r="AL1769" s="8"/>
      <c r="AM1769" s="8"/>
      <c r="AN1769" s="8"/>
      <c r="AO1769" s="8"/>
      <c r="AP1769" s="8"/>
      <c r="AQ1769" s="8"/>
      <c r="AS1769" s="37"/>
      <c r="AT1769" s="37"/>
      <c r="AU1769" s="9"/>
      <c r="AV1769" s="8"/>
      <c r="AW1769" s="8"/>
      <c r="AX1769" s="8"/>
      <c r="AY1769" s="8"/>
      <c r="AZ1769" s="8"/>
      <c r="BA1769" s="8"/>
      <c r="BB1769" s="8"/>
      <c r="BC1769" s="8"/>
    </row>
    <row r="1770" spans="1:55" x14ac:dyDescent="0.25">
      <c r="A1770" s="46">
        <v>55.3</v>
      </c>
      <c r="B1770" s="48" t="b">
        <v>1</v>
      </c>
      <c r="U1770" s="37"/>
      <c r="V1770" s="37"/>
      <c r="W1770" s="9"/>
      <c r="X1770" s="8"/>
      <c r="Y1770" s="8"/>
      <c r="Z1770" s="8"/>
      <c r="AA1770" s="8"/>
      <c r="AB1770" s="8"/>
      <c r="AC1770" s="8"/>
      <c r="AD1770" s="8"/>
      <c r="AE1770" s="8"/>
      <c r="AG1770" s="37"/>
      <c r="AH1770" s="37"/>
      <c r="AI1770" s="9"/>
      <c r="AJ1770" s="8"/>
      <c r="AK1770" s="8"/>
      <c r="AL1770" s="8"/>
      <c r="AM1770" s="8"/>
      <c r="AN1770" s="8"/>
      <c r="AO1770" s="8"/>
      <c r="AP1770" s="8"/>
      <c r="AQ1770" s="8"/>
      <c r="AS1770" s="37"/>
      <c r="AT1770" s="37"/>
      <c r="AU1770" s="9"/>
      <c r="AV1770" s="8"/>
      <c r="AW1770" s="8"/>
      <c r="AX1770" s="8"/>
      <c r="AY1770" s="8"/>
      <c r="AZ1770" s="8"/>
      <c r="BA1770" s="8"/>
      <c r="BB1770" s="8"/>
      <c r="BC1770" s="8"/>
    </row>
    <row r="1771" spans="1:55" x14ac:dyDescent="0.25">
      <c r="A1771" s="46">
        <v>54.8</v>
      </c>
      <c r="B1771" s="48" t="b">
        <v>1</v>
      </c>
      <c r="U1771" s="37"/>
      <c r="V1771" s="37"/>
      <c r="W1771" s="9"/>
      <c r="X1771" s="8"/>
      <c r="Y1771" s="8"/>
      <c r="Z1771" s="8"/>
      <c r="AA1771" s="8"/>
      <c r="AB1771" s="8"/>
      <c r="AC1771" s="8"/>
      <c r="AD1771" s="8"/>
      <c r="AE1771" s="8"/>
      <c r="AG1771" s="37"/>
      <c r="AH1771" s="37"/>
      <c r="AI1771" s="9"/>
      <c r="AJ1771" s="8"/>
      <c r="AK1771" s="8"/>
      <c r="AL1771" s="8"/>
      <c r="AM1771" s="8"/>
      <c r="AN1771" s="8"/>
      <c r="AO1771" s="8"/>
      <c r="AP1771" s="8"/>
      <c r="AQ1771" s="8"/>
      <c r="AS1771" s="37"/>
      <c r="AT1771" s="37"/>
      <c r="AU1771" s="9"/>
      <c r="AV1771" s="8"/>
      <c r="AW1771" s="8"/>
      <c r="AX1771" s="8"/>
      <c r="AY1771" s="8"/>
      <c r="AZ1771" s="8"/>
      <c r="BA1771" s="8"/>
      <c r="BB1771" s="8"/>
      <c r="BC1771" s="8"/>
    </row>
    <row r="1772" spans="1:55" x14ac:dyDescent="0.25">
      <c r="A1772" s="46">
        <v>54.3</v>
      </c>
      <c r="B1772" s="48" t="b">
        <v>1</v>
      </c>
      <c r="U1772" s="37"/>
      <c r="V1772" s="37"/>
      <c r="W1772" s="9"/>
      <c r="X1772" s="8"/>
      <c r="Y1772" s="8"/>
      <c r="Z1772" s="8"/>
      <c r="AA1772" s="8"/>
      <c r="AB1772" s="8"/>
      <c r="AC1772" s="8"/>
      <c r="AD1772" s="8"/>
      <c r="AE1772" s="8"/>
      <c r="AG1772" s="37"/>
      <c r="AH1772" s="37"/>
      <c r="AI1772" s="9"/>
      <c r="AJ1772" s="8"/>
      <c r="AK1772" s="8"/>
      <c r="AL1772" s="8"/>
      <c r="AM1772" s="8"/>
      <c r="AN1772" s="8"/>
      <c r="AO1772" s="8"/>
      <c r="AP1772" s="8"/>
      <c r="AQ1772" s="8"/>
      <c r="AS1772" s="37"/>
      <c r="AT1772" s="37"/>
      <c r="AU1772" s="9"/>
      <c r="AV1772" s="8"/>
      <c r="AW1772" s="8"/>
      <c r="AX1772" s="8"/>
      <c r="AY1772" s="8"/>
      <c r="AZ1772" s="8"/>
      <c r="BA1772" s="8"/>
      <c r="BB1772" s="8"/>
      <c r="BC1772" s="8"/>
    </row>
    <row r="1773" spans="1:55" x14ac:dyDescent="0.25">
      <c r="A1773" s="46">
        <v>54</v>
      </c>
      <c r="B1773" s="48" t="b">
        <v>1</v>
      </c>
      <c r="U1773" s="37"/>
      <c r="V1773" s="37"/>
      <c r="W1773" s="9"/>
      <c r="X1773" s="8"/>
      <c r="Y1773" s="8"/>
      <c r="Z1773" s="8"/>
      <c r="AA1773" s="8"/>
      <c r="AB1773" s="8"/>
      <c r="AC1773" s="8"/>
      <c r="AD1773" s="8"/>
      <c r="AE1773" s="8"/>
      <c r="AG1773" s="37"/>
      <c r="AH1773" s="37"/>
      <c r="AI1773" s="9"/>
      <c r="AJ1773" s="8"/>
      <c r="AK1773" s="8"/>
      <c r="AL1773" s="8"/>
      <c r="AM1773" s="8"/>
      <c r="AN1773" s="8"/>
      <c r="AO1773" s="8"/>
      <c r="AP1773" s="8"/>
      <c r="AQ1773" s="8"/>
      <c r="AS1773" s="37"/>
      <c r="AT1773" s="37"/>
      <c r="AU1773" s="9"/>
      <c r="AV1773" s="8"/>
      <c r="AW1773" s="8"/>
      <c r="AX1773" s="8"/>
      <c r="AY1773" s="8"/>
      <c r="AZ1773" s="8"/>
      <c r="BA1773" s="8"/>
      <c r="BB1773" s="8"/>
      <c r="BC1773" s="8"/>
    </row>
    <row r="1774" spans="1:55" x14ac:dyDescent="0.25">
      <c r="A1774" s="46">
        <v>53.8</v>
      </c>
      <c r="B1774" s="48" t="b">
        <v>1</v>
      </c>
      <c r="U1774" s="37"/>
      <c r="V1774" s="37"/>
      <c r="W1774" s="9"/>
      <c r="X1774" s="8"/>
      <c r="Y1774" s="8"/>
      <c r="Z1774" s="8"/>
      <c r="AA1774" s="8"/>
      <c r="AB1774" s="8"/>
      <c r="AC1774" s="8"/>
      <c r="AD1774" s="8"/>
      <c r="AE1774" s="8"/>
      <c r="AG1774" s="37"/>
      <c r="AH1774" s="37"/>
      <c r="AI1774" s="9"/>
      <c r="AJ1774" s="8"/>
      <c r="AK1774" s="8"/>
      <c r="AL1774" s="8"/>
      <c r="AM1774" s="8"/>
      <c r="AN1774" s="8"/>
      <c r="AO1774" s="8"/>
      <c r="AP1774" s="8"/>
      <c r="AQ1774" s="8"/>
      <c r="AS1774" s="37"/>
      <c r="AT1774" s="37"/>
      <c r="AU1774" s="9"/>
      <c r="AV1774" s="8"/>
      <c r="AW1774" s="8"/>
      <c r="AX1774" s="8"/>
      <c r="AY1774" s="8"/>
      <c r="AZ1774" s="8"/>
      <c r="BA1774" s="8"/>
      <c r="BB1774" s="8"/>
      <c r="BC1774" s="8"/>
    </row>
    <row r="1775" spans="1:55" x14ac:dyDescent="0.25">
      <c r="A1775" s="46">
        <v>53.2</v>
      </c>
      <c r="B1775" s="48" t="b">
        <v>1</v>
      </c>
      <c r="U1775" s="37"/>
      <c r="V1775" s="37"/>
      <c r="W1775" s="9"/>
      <c r="X1775" s="8"/>
      <c r="Y1775" s="8"/>
      <c r="Z1775" s="8"/>
      <c r="AA1775" s="8"/>
      <c r="AB1775" s="8"/>
      <c r="AC1775" s="8"/>
      <c r="AD1775" s="8"/>
      <c r="AE1775" s="8"/>
      <c r="AG1775" s="37"/>
      <c r="AH1775" s="37"/>
      <c r="AI1775" s="9"/>
      <c r="AJ1775" s="8"/>
      <c r="AK1775" s="8"/>
      <c r="AL1775" s="8"/>
      <c r="AM1775" s="8"/>
      <c r="AN1775" s="8"/>
      <c r="AO1775" s="8"/>
      <c r="AP1775" s="8"/>
      <c r="AQ1775" s="8"/>
      <c r="AS1775" s="37"/>
      <c r="AT1775" s="37"/>
      <c r="AU1775" s="9"/>
      <c r="AV1775" s="8"/>
      <c r="AW1775" s="8"/>
      <c r="AX1775" s="8"/>
      <c r="AY1775" s="8"/>
      <c r="AZ1775" s="8"/>
      <c r="BA1775" s="8"/>
      <c r="BB1775" s="8"/>
      <c r="BC1775" s="8"/>
    </row>
    <row r="1776" spans="1:55" x14ac:dyDescent="0.25">
      <c r="A1776" s="46">
        <v>52.1</v>
      </c>
      <c r="B1776" s="48" t="b">
        <v>1</v>
      </c>
      <c r="U1776" s="37"/>
      <c r="V1776" s="37"/>
      <c r="W1776" s="9"/>
      <c r="X1776" s="8"/>
      <c r="Y1776" s="8"/>
      <c r="Z1776" s="8"/>
      <c r="AA1776" s="8"/>
      <c r="AB1776" s="8"/>
      <c r="AC1776" s="8"/>
      <c r="AD1776" s="8"/>
      <c r="AE1776" s="8"/>
      <c r="AG1776" s="37"/>
      <c r="AH1776" s="37"/>
      <c r="AI1776" s="9"/>
      <c r="AJ1776" s="8"/>
      <c r="AK1776" s="8"/>
      <c r="AL1776" s="8"/>
      <c r="AM1776" s="8"/>
      <c r="AN1776" s="8"/>
      <c r="AO1776" s="8"/>
      <c r="AP1776" s="8"/>
      <c r="AQ1776" s="8"/>
      <c r="AS1776" s="37"/>
      <c r="AT1776" s="37"/>
      <c r="AU1776" s="9"/>
      <c r="AV1776" s="8"/>
      <c r="AW1776" s="8"/>
      <c r="AX1776" s="8"/>
      <c r="AY1776" s="8"/>
      <c r="AZ1776" s="8"/>
      <c r="BA1776" s="8"/>
      <c r="BB1776" s="8"/>
      <c r="BC1776" s="8"/>
    </row>
    <row r="1777" spans="1:55" x14ac:dyDescent="0.25">
      <c r="A1777" s="46">
        <v>51.2</v>
      </c>
      <c r="B1777" s="48" t="b">
        <v>1</v>
      </c>
      <c r="U1777" s="37"/>
      <c r="V1777" s="37"/>
      <c r="W1777" s="9"/>
      <c r="X1777" s="8"/>
      <c r="Y1777" s="8"/>
      <c r="Z1777" s="8"/>
      <c r="AA1777" s="8"/>
      <c r="AB1777" s="8"/>
      <c r="AC1777" s="8"/>
      <c r="AD1777" s="8"/>
      <c r="AE1777" s="8"/>
      <c r="AG1777" s="37"/>
      <c r="AH1777" s="37"/>
      <c r="AI1777" s="9"/>
      <c r="AJ1777" s="8"/>
      <c r="AK1777" s="8"/>
      <c r="AL1777" s="8"/>
      <c r="AM1777" s="8"/>
      <c r="AN1777" s="8"/>
      <c r="AO1777" s="8"/>
      <c r="AP1777" s="8"/>
      <c r="AQ1777" s="8"/>
      <c r="AS1777" s="37"/>
      <c r="AT1777" s="37"/>
      <c r="AU1777" s="9"/>
      <c r="AV1777" s="8"/>
      <c r="AW1777" s="8"/>
      <c r="AX1777" s="8"/>
      <c r="AY1777" s="8"/>
      <c r="AZ1777" s="8"/>
      <c r="BA1777" s="8"/>
      <c r="BB1777" s="8"/>
      <c r="BC1777" s="8"/>
    </row>
    <row r="1778" spans="1:55" x14ac:dyDescent="0.25">
      <c r="A1778" s="46">
        <v>58</v>
      </c>
      <c r="B1778" s="48" t="b">
        <v>1</v>
      </c>
      <c r="U1778" s="37"/>
      <c r="V1778" s="37"/>
      <c r="W1778" s="9"/>
      <c r="X1778" s="8"/>
      <c r="Y1778" s="8"/>
      <c r="Z1778" s="8"/>
      <c r="AA1778" s="8"/>
      <c r="AB1778" s="8"/>
      <c r="AC1778" s="8"/>
      <c r="AD1778" s="8"/>
      <c r="AE1778" s="8"/>
      <c r="AG1778" s="37"/>
      <c r="AH1778" s="37"/>
      <c r="AI1778" s="9"/>
      <c r="AJ1778" s="8"/>
      <c r="AK1778" s="8"/>
      <c r="AL1778" s="8"/>
      <c r="AM1778" s="8"/>
      <c r="AN1778" s="8"/>
      <c r="AO1778" s="8"/>
      <c r="AP1778" s="8"/>
      <c r="AQ1778" s="8"/>
      <c r="AS1778" s="37"/>
      <c r="AT1778" s="37"/>
      <c r="AU1778" s="9"/>
      <c r="AV1778" s="8"/>
      <c r="AW1778" s="8"/>
      <c r="AX1778" s="8"/>
      <c r="AY1778" s="8"/>
      <c r="AZ1778" s="8"/>
      <c r="BA1778" s="8"/>
      <c r="BB1778" s="8"/>
      <c r="BC1778" s="8"/>
    </row>
    <row r="1779" spans="1:55" x14ac:dyDescent="0.25">
      <c r="A1779" s="46">
        <v>54</v>
      </c>
      <c r="B1779" s="48" t="b">
        <v>1</v>
      </c>
      <c r="U1779" s="37"/>
      <c r="V1779" s="37"/>
      <c r="W1779" s="9"/>
      <c r="X1779" s="8"/>
      <c r="Y1779" s="8"/>
      <c r="Z1779" s="8"/>
      <c r="AA1779" s="8"/>
      <c r="AB1779" s="8"/>
      <c r="AC1779" s="8"/>
      <c r="AD1779" s="8"/>
      <c r="AE1779" s="8"/>
      <c r="AG1779" s="37"/>
      <c r="AH1779" s="37"/>
      <c r="AI1779" s="9"/>
      <c r="AJ1779" s="8"/>
      <c r="AK1779" s="8"/>
      <c r="AL1779" s="8"/>
      <c r="AM1779" s="8"/>
      <c r="AN1779" s="8"/>
      <c r="AO1779" s="8"/>
      <c r="AP1779" s="8"/>
      <c r="AQ1779" s="8"/>
      <c r="AS1779" s="37"/>
      <c r="AT1779" s="37"/>
      <c r="AU1779" s="9"/>
      <c r="AV1779" s="8"/>
      <c r="AW1779" s="8"/>
      <c r="AX1779" s="8"/>
      <c r="AY1779" s="8"/>
      <c r="AZ1779" s="8"/>
      <c r="BA1779" s="8"/>
      <c r="BB1779" s="8"/>
      <c r="BC1779" s="8"/>
    </row>
    <row r="1780" spans="1:55" x14ac:dyDescent="0.25">
      <c r="A1780" s="46">
        <v>51</v>
      </c>
      <c r="B1780" s="48" t="b">
        <v>1</v>
      </c>
      <c r="U1780" s="37"/>
      <c r="V1780" s="37"/>
      <c r="W1780" s="9"/>
      <c r="X1780" s="8"/>
      <c r="Y1780" s="8"/>
      <c r="Z1780" s="8"/>
      <c r="AA1780" s="8"/>
      <c r="AB1780" s="8"/>
      <c r="AC1780" s="8"/>
      <c r="AD1780" s="8"/>
      <c r="AE1780" s="8"/>
      <c r="AG1780" s="37"/>
      <c r="AH1780" s="37"/>
      <c r="AI1780" s="9"/>
      <c r="AJ1780" s="8"/>
      <c r="AK1780" s="8"/>
      <c r="AL1780" s="8"/>
      <c r="AM1780" s="8"/>
      <c r="AN1780" s="8"/>
      <c r="AO1780" s="8"/>
      <c r="AP1780" s="8"/>
      <c r="AQ1780" s="8"/>
      <c r="AS1780" s="37"/>
      <c r="AT1780" s="37"/>
      <c r="AU1780" s="9"/>
      <c r="AV1780" s="8"/>
      <c r="AW1780" s="8"/>
      <c r="AX1780" s="8"/>
      <c r="AY1780" s="8"/>
      <c r="AZ1780" s="8"/>
      <c r="BA1780" s="8"/>
      <c r="BB1780" s="8"/>
      <c r="BC1780" s="8"/>
    </row>
    <row r="1781" spans="1:55" x14ac:dyDescent="0.25">
      <c r="A1781" s="46">
        <v>49.8</v>
      </c>
      <c r="B1781" s="48" t="b">
        <v>1</v>
      </c>
      <c r="U1781" s="37"/>
      <c r="V1781" s="37"/>
      <c r="W1781" s="9"/>
      <c r="X1781" s="8"/>
      <c r="Y1781" s="8"/>
      <c r="Z1781" s="8"/>
      <c r="AA1781" s="8"/>
      <c r="AB1781" s="8"/>
      <c r="AC1781" s="8"/>
      <c r="AD1781" s="8"/>
      <c r="AE1781" s="8"/>
      <c r="AG1781" s="37"/>
      <c r="AH1781" s="37"/>
      <c r="AI1781" s="9"/>
      <c r="AJ1781" s="8"/>
      <c r="AK1781" s="8"/>
      <c r="AL1781" s="8"/>
      <c r="AM1781" s="8"/>
      <c r="AN1781" s="8"/>
      <c r="AO1781" s="8"/>
      <c r="AP1781" s="8"/>
      <c r="AQ1781" s="8"/>
      <c r="AS1781" s="37"/>
      <c r="AT1781" s="37"/>
      <c r="AU1781" s="9"/>
      <c r="AV1781" s="8"/>
      <c r="AW1781" s="8"/>
      <c r="AX1781" s="8"/>
      <c r="AY1781" s="8"/>
      <c r="AZ1781" s="8"/>
      <c r="BA1781" s="8"/>
      <c r="BB1781" s="8"/>
      <c r="BC1781" s="8"/>
    </row>
    <row r="1782" spans="1:55" x14ac:dyDescent="0.25">
      <c r="A1782" s="46">
        <v>49.5</v>
      </c>
      <c r="B1782" s="48" t="b">
        <v>1</v>
      </c>
      <c r="U1782" s="37"/>
      <c r="V1782" s="37"/>
      <c r="W1782" s="9"/>
      <c r="X1782" s="8"/>
      <c r="Y1782" s="8"/>
      <c r="Z1782" s="8"/>
      <c r="AA1782" s="8"/>
      <c r="AB1782" s="8"/>
      <c r="AC1782" s="8"/>
      <c r="AD1782" s="8"/>
      <c r="AE1782" s="8"/>
      <c r="AG1782" s="37"/>
      <c r="AH1782" s="37"/>
      <c r="AI1782" s="9"/>
      <c r="AJ1782" s="8"/>
      <c r="AK1782" s="8"/>
      <c r="AL1782" s="8"/>
      <c r="AM1782" s="8"/>
      <c r="AN1782" s="8"/>
      <c r="AO1782" s="8"/>
      <c r="AP1782" s="8"/>
      <c r="AQ1782" s="8"/>
      <c r="AS1782" s="37"/>
      <c r="AT1782" s="37"/>
      <c r="AU1782" s="9"/>
      <c r="AV1782" s="8"/>
      <c r="AW1782" s="8"/>
      <c r="AX1782" s="8"/>
      <c r="AY1782" s="8"/>
      <c r="AZ1782" s="8"/>
      <c r="BA1782" s="8"/>
      <c r="BB1782" s="8"/>
      <c r="BC1782" s="8"/>
    </row>
    <row r="1783" spans="1:55" x14ac:dyDescent="0.25">
      <c r="A1783" s="46">
        <v>49</v>
      </c>
      <c r="B1783" s="48" t="b">
        <v>1</v>
      </c>
      <c r="U1783" s="37"/>
      <c r="V1783" s="37"/>
      <c r="W1783" s="9"/>
      <c r="X1783" s="8"/>
      <c r="Y1783" s="8"/>
      <c r="Z1783" s="8"/>
      <c r="AA1783" s="8"/>
      <c r="AB1783" s="8"/>
      <c r="AC1783" s="8"/>
      <c r="AD1783" s="8"/>
      <c r="AE1783" s="8"/>
      <c r="AG1783" s="37"/>
      <c r="AH1783" s="37"/>
      <c r="AI1783" s="9"/>
      <c r="AJ1783" s="8"/>
      <c r="AK1783" s="8"/>
      <c r="AL1783" s="8"/>
      <c r="AM1783" s="8"/>
      <c r="AN1783" s="8"/>
      <c r="AO1783" s="8"/>
      <c r="AP1783" s="8"/>
      <c r="AQ1783" s="8"/>
      <c r="AS1783" s="37"/>
      <c r="AT1783" s="37"/>
      <c r="AU1783" s="9"/>
      <c r="AV1783" s="8"/>
      <c r="AW1783" s="8"/>
      <c r="AX1783" s="8"/>
      <c r="AY1783" s="8"/>
      <c r="AZ1783" s="8"/>
      <c r="BA1783" s="8"/>
      <c r="BB1783" s="8"/>
      <c r="BC1783" s="8"/>
    </row>
    <row r="1784" spans="1:55" x14ac:dyDescent="0.25">
      <c r="A1784" s="46">
        <v>66.599999999999994</v>
      </c>
      <c r="B1784" s="48" t="b">
        <v>1</v>
      </c>
      <c r="U1784" s="37"/>
      <c r="V1784" s="37"/>
      <c r="W1784" s="9"/>
      <c r="X1784" s="8"/>
      <c r="Y1784" s="8"/>
      <c r="Z1784" s="8"/>
      <c r="AA1784" s="8"/>
      <c r="AB1784" s="8"/>
      <c r="AC1784" s="8"/>
      <c r="AD1784" s="8"/>
      <c r="AE1784" s="8"/>
      <c r="AG1784" s="37"/>
      <c r="AH1784" s="37"/>
      <c r="AI1784" s="9"/>
      <c r="AJ1784" s="8"/>
      <c r="AK1784" s="8"/>
      <c r="AL1784" s="8"/>
      <c r="AM1784" s="8"/>
      <c r="AN1784" s="8"/>
      <c r="AO1784" s="8"/>
      <c r="AP1784" s="8"/>
      <c r="AQ1784" s="8"/>
      <c r="AS1784" s="37"/>
      <c r="AT1784" s="37"/>
      <c r="AU1784" s="9"/>
      <c r="AV1784" s="8"/>
      <c r="AW1784" s="8"/>
      <c r="AX1784" s="8"/>
      <c r="AY1784" s="8"/>
      <c r="AZ1784" s="8"/>
      <c r="BA1784" s="8"/>
      <c r="BB1784" s="8"/>
      <c r="BC1784" s="8"/>
    </row>
    <row r="1785" spans="1:55" x14ac:dyDescent="0.25">
      <c r="A1785" s="46">
        <v>66.400000000000006</v>
      </c>
      <c r="B1785" s="48" t="b">
        <v>1</v>
      </c>
      <c r="U1785" s="37"/>
      <c r="V1785" s="37"/>
      <c r="W1785" s="9"/>
      <c r="X1785" s="8"/>
      <c r="Y1785" s="8"/>
      <c r="Z1785" s="8"/>
      <c r="AA1785" s="8"/>
      <c r="AB1785" s="8"/>
      <c r="AC1785" s="8"/>
      <c r="AD1785" s="8"/>
      <c r="AE1785" s="8"/>
      <c r="AG1785" s="37"/>
      <c r="AH1785" s="37"/>
      <c r="AI1785" s="9"/>
      <c r="AJ1785" s="8"/>
      <c r="AK1785" s="8"/>
      <c r="AL1785" s="8"/>
      <c r="AM1785" s="8"/>
      <c r="AN1785" s="8"/>
      <c r="AO1785" s="8"/>
      <c r="AP1785" s="8"/>
      <c r="AQ1785" s="8"/>
      <c r="AS1785" s="37"/>
      <c r="AT1785" s="37"/>
      <c r="AU1785" s="9"/>
      <c r="AV1785" s="8"/>
      <c r="AW1785" s="8"/>
      <c r="AX1785" s="8"/>
      <c r="AY1785" s="8"/>
      <c r="AZ1785" s="8"/>
      <c r="BA1785" s="8"/>
      <c r="BB1785" s="8"/>
      <c r="BC1785" s="8"/>
    </row>
    <row r="1786" spans="1:55" x14ac:dyDescent="0.25">
      <c r="A1786" s="46">
        <v>66.2</v>
      </c>
      <c r="B1786" s="48" t="b">
        <v>1</v>
      </c>
      <c r="U1786" s="37"/>
      <c r="V1786" s="37"/>
      <c r="W1786" s="9"/>
      <c r="X1786" s="8"/>
      <c r="Y1786" s="8"/>
      <c r="Z1786" s="8"/>
      <c r="AA1786" s="8"/>
      <c r="AB1786" s="8"/>
      <c r="AC1786" s="8"/>
      <c r="AD1786" s="8"/>
      <c r="AE1786" s="8"/>
      <c r="AG1786" s="37"/>
      <c r="AH1786" s="37"/>
      <c r="AI1786" s="9"/>
      <c r="AJ1786" s="8"/>
      <c r="AK1786" s="8"/>
      <c r="AL1786" s="8"/>
      <c r="AM1786" s="8"/>
      <c r="AN1786" s="8"/>
      <c r="AO1786" s="8"/>
      <c r="AP1786" s="8"/>
      <c r="AQ1786" s="8"/>
      <c r="AS1786" s="37"/>
      <c r="AT1786" s="37"/>
      <c r="AU1786" s="9"/>
      <c r="AV1786" s="8"/>
      <c r="AW1786" s="8"/>
      <c r="AX1786" s="8"/>
      <c r="AY1786" s="8"/>
      <c r="AZ1786" s="8"/>
      <c r="BA1786" s="8"/>
      <c r="BB1786" s="8"/>
      <c r="BC1786" s="8"/>
    </row>
    <row r="1787" spans="1:55" x14ac:dyDescent="0.25">
      <c r="A1787" s="46">
        <v>65.900000000000006</v>
      </c>
      <c r="B1787" s="48" t="b">
        <v>1</v>
      </c>
      <c r="U1787" s="37"/>
      <c r="V1787" s="37"/>
      <c r="W1787" s="9"/>
      <c r="X1787" s="8"/>
      <c r="Y1787" s="8"/>
      <c r="Z1787" s="8"/>
      <c r="AA1787" s="8"/>
      <c r="AB1787" s="8"/>
      <c r="AC1787" s="8"/>
      <c r="AD1787" s="8"/>
      <c r="AE1787" s="8"/>
      <c r="AG1787" s="37"/>
      <c r="AH1787" s="37"/>
      <c r="AI1787" s="9"/>
      <c r="AJ1787" s="8"/>
      <c r="AK1787" s="8"/>
      <c r="AL1787" s="8"/>
      <c r="AM1787" s="8"/>
      <c r="AN1787" s="8"/>
      <c r="AO1787" s="8"/>
      <c r="AP1787" s="8"/>
      <c r="AQ1787" s="8"/>
      <c r="AS1787" s="37"/>
      <c r="AT1787" s="37"/>
      <c r="AU1787" s="9"/>
      <c r="AV1787" s="8"/>
      <c r="AW1787" s="8"/>
      <c r="AX1787" s="8"/>
      <c r="AY1787" s="8"/>
      <c r="AZ1787" s="8"/>
      <c r="BA1787" s="8"/>
      <c r="BB1787" s="8"/>
      <c r="BC1787" s="8"/>
    </row>
    <row r="1788" spans="1:55" x14ac:dyDescent="0.25">
      <c r="A1788" s="46">
        <v>65.599999999999994</v>
      </c>
      <c r="B1788" s="48" t="b">
        <v>1</v>
      </c>
      <c r="U1788" s="37"/>
      <c r="V1788" s="37"/>
      <c r="W1788" s="9"/>
      <c r="X1788" s="8"/>
      <c r="Y1788" s="8"/>
      <c r="Z1788" s="8"/>
      <c r="AA1788" s="8"/>
      <c r="AB1788" s="8"/>
      <c r="AC1788" s="8"/>
      <c r="AD1788" s="8"/>
      <c r="AE1788" s="8"/>
      <c r="AG1788" s="37"/>
      <c r="AH1788" s="37"/>
      <c r="AI1788" s="9"/>
      <c r="AJ1788" s="8"/>
      <c r="AK1788" s="8"/>
      <c r="AL1788" s="8"/>
      <c r="AM1788" s="8"/>
      <c r="AN1788" s="8"/>
      <c r="AO1788" s="8"/>
      <c r="AP1788" s="8"/>
      <c r="AQ1788" s="8"/>
      <c r="AS1788" s="37"/>
      <c r="AT1788" s="37"/>
      <c r="AU1788" s="9"/>
      <c r="AV1788" s="8"/>
      <c r="AW1788" s="8"/>
      <c r="AX1788" s="8"/>
      <c r="AY1788" s="8"/>
      <c r="AZ1788" s="8"/>
      <c r="BA1788" s="8"/>
      <c r="BB1788" s="8"/>
      <c r="BC1788" s="8"/>
    </row>
    <row r="1789" spans="1:55" x14ac:dyDescent="0.25">
      <c r="A1789" s="46">
        <v>65.400000000000006</v>
      </c>
      <c r="B1789" s="48" t="b">
        <v>1</v>
      </c>
      <c r="U1789" s="37"/>
      <c r="V1789" s="37"/>
      <c r="W1789" s="9"/>
      <c r="X1789" s="8"/>
      <c r="Y1789" s="8"/>
      <c r="Z1789" s="8"/>
      <c r="AA1789" s="8"/>
      <c r="AB1789" s="8"/>
      <c r="AC1789" s="8"/>
      <c r="AD1789" s="8"/>
      <c r="AE1789" s="8"/>
      <c r="AG1789" s="37"/>
      <c r="AH1789" s="37"/>
      <c r="AI1789" s="9"/>
      <c r="AJ1789" s="8"/>
      <c r="AK1789" s="8"/>
      <c r="AL1789" s="8"/>
      <c r="AM1789" s="8"/>
      <c r="AN1789" s="8"/>
      <c r="AO1789" s="8"/>
      <c r="AP1789" s="8"/>
      <c r="AQ1789" s="8"/>
      <c r="AS1789" s="37"/>
      <c r="AT1789" s="37"/>
      <c r="AU1789" s="9"/>
      <c r="AV1789" s="8"/>
      <c r="AW1789" s="8"/>
      <c r="AX1789" s="8"/>
      <c r="AY1789" s="8"/>
      <c r="AZ1789" s="8"/>
      <c r="BA1789" s="8"/>
      <c r="BB1789" s="8"/>
      <c r="BC1789" s="8"/>
    </row>
    <row r="1790" spans="1:55" x14ac:dyDescent="0.25">
      <c r="A1790" s="46">
        <v>65.2</v>
      </c>
      <c r="B1790" s="48" t="b">
        <v>1</v>
      </c>
      <c r="U1790" s="37"/>
      <c r="V1790" s="37"/>
      <c r="W1790" s="9"/>
      <c r="X1790" s="8"/>
      <c r="Y1790" s="8"/>
      <c r="Z1790" s="8"/>
      <c r="AA1790" s="8"/>
      <c r="AB1790" s="8"/>
      <c r="AC1790" s="8"/>
      <c r="AD1790" s="8"/>
      <c r="AE1790" s="8"/>
      <c r="AG1790" s="37"/>
      <c r="AH1790" s="37"/>
      <c r="AI1790" s="9"/>
      <c r="AJ1790" s="8"/>
      <c r="AK1790" s="8"/>
      <c r="AL1790" s="8"/>
      <c r="AM1790" s="8"/>
      <c r="AN1790" s="8"/>
      <c r="AO1790" s="8"/>
      <c r="AP1790" s="8"/>
      <c r="AQ1790" s="8"/>
      <c r="AS1790" s="37"/>
      <c r="AT1790" s="37"/>
      <c r="AU1790" s="9"/>
      <c r="AV1790" s="8"/>
      <c r="AW1790" s="8"/>
      <c r="AX1790" s="8"/>
      <c r="AY1790" s="8"/>
      <c r="AZ1790" s="8"/>
      <c r="BA1790" s="8"/>
      <c r="BB1790" s="8"/>
      <c r="BC1790" s="8"/>
    </row>
    <row r="1791" spans="1:55" x14ac:dyDescent="0.25">
      <c r="A1791" s="46">
        <v>59.2</v>
      </c>
      <c r="B1791" s="48" t="b">
        <v>1</v>
      </c>
      <c r="U1791" s="37"/>
      <c r="V1791" s="37"/>
      <c r="W1791" s="9"/>
      <c r="X1791" s="8"/>
      <c r="Y1791" s="8"/>
      <c r="Z1791" s="8"/>
      <c r="AA1791" s="8"/>
      <c r="AB1791" s="8"/>
      <c r="AC1791" s="8"/>
      <c r="AD1791" s="8"/>
      <c r="AE1791" s="8"/>
      <c r="AG1791" s="37"/>
      <c r="AH1791" s="37"/>
      <c r="AI1791" s="9"/>
      <c r="AJ1791" s="8"/>
      <c r="AK1791" s="8"/>
      <c r="AL1791" s="8"/>
      <c r="AM1791" s="8"/>
      <c r="AN1791" s="8"/>
      <c r="AO1791" s="8"/>
      <c r="AP1791" s="8"/>
      <c r="AQ1791" s="8"/>
      <c r="AS1791" s="37"/>
      <c r="AT1791" s="37"/>
      <c r="AU1791" s="9"/>
      <c r="AV1791" s="8"/>
      <c r="AW1791" s="8"/>
      <c r="AX1791" s="8"/>
      <c r="AY1791" s="8"/>
      <c r="AZ1791" s="8"/>
      <c r="BA1791" s="8"/>
      <c r="BB1791" s="8"/>
      <c r="BC1791" s="8"/>
    </row>
    <row r="1792" spans="1:55" x14ac:dyDescent="0.25">
      <c r="A1792" s="46">
        <v>64.5</v>
      </c>
      <c r="B1792" s="48" t="b">
        <v>1</v>
      </c>
      <c r="U1792" s="37"/>
      <c r="V1792" s="37"/>
      <c r="W1792" s="9"/>
      <c r="X1792" s="8"/>
      <c r="Y1792" s="8"/>
      <c r="Z1792" s="8"/>
      <c r="AA1792" s="8"/>
      <c r="AB1792" s="8"/>
      <c r="AC1792" s="8"/>
      <c r="AD1792" s="8"/>
      <c r="AE1792" s="8"/>
      <c r="AG1792" s="37"/>
      <c r="AH1792" s="37"/>
      <c r="AI1792" s="9"/>
      <c r="AJ1792" s="8"/>
      <c r="AK1792" s="8"/>
      <c r="AL1792" s="8"/>
      <c r="AM1792" s="8"/>
      <c r="AN1792" s="8"/>
      <c r="AO1792" s="8"/>
      <c r="AP1792" s="8"/>
      <c r="AQ1792" s="8"/>
      <c r="AS1792" s="37"/>
      <c r="AT1792" s="37"/>
      <c r="AU1792" s="9"/>
      <c r="AV1792" s="8"/>
      <c r="AW1792" s="8"/>
      <c r="AX1792" s="8"/>
      <c r="AY1792" s="8"/>
      <c r="AZ1792" s="8"/>
      <c r="BA1792" s="8"/>
      <c r="BB1792" s="8"/>
      <c r="BC1792" s="8"/>
    </row>
    <row r="1793" spans="1:55" x14ac:dyDescent="0.25">
      <c r="A1793" s="46">
        <v>64.2</v>
      </c>
      <c r="B1793" s="48" t="b">
        <v>1</v>
      </c>
      <c r="U1793" s="37"/>
      <c r="V1793" s="37"/>
      <c r="W1793" s="9"/>
      <c r="X1793" s="8"/>
      <c r="Y1793" s="8"/>
      <c r="Z1793" s="8"/>
      <c r="AA1793" s="8"/>
      <c r="AB1793" s="8"/>
      <c r="AC1793" s="8"/>
      <c r="AD1793" s="8"/>
      <c r="AE1793" s="8"/>
      <c r="AG1793" s="37"/>
      <c r="AH1793" s="37"/>
      <c r="AI1793" s="9"/>
      <c r="AJ1793" s="8"/>
      <c r="AK1793" s="8"/>
      <c r="AL1793" s="8"/>
      <c r="AM1793" s="8"/>
      <c r="AN1793" s="8"/>
      <c r="AO1793" s="8"/>
      <c r="AP1793" s="8"/>
      <c r="AQ1793" s="8"/>
      <c r="AS1793" s="37"/>
      <c r="AT1793" s="37"/>
      <c r="AU1793" s="9"/>
      <c r="AV1793" s="8"/>
      <c r="AW1793" s="8"/>
      <c r="AX1793" s="8"/>
      <c r="AY1793" s="8"/>
      <c r="AZ1793" s="8"/>
      <c r="BA1793" s="8"/>
      <c r="BB1793" s="8"/>
      <c r="BC1793" s="8"/>
    </row>
    <row r="1794" spans="1:55" x14ac:dyDescent="0.25">
      <c r="A1794" s="46">
        <v>63.9</v>
      </c>
      <c r="B1794" s="48" t="b">
        <v>1</v>
      </c>
      <c r="U1794" s="37"/>
      <c r="V1794" s="37"/>
      <c r="W1794" s="9"/>
      <c r="X1794" s="8"/>
      <c r="Y1794" s="8"/>
      <c r="Z1794" s="8"/>
      <c r="AA1794" s="8"/>
      <c r="AB1794" s="8"/>
      <c r="AC1794" s="8"/>
      <c r="AD1794" s="8"/>
      <c r="AE1794" s="8"/>
      <c r="AG1794" s="37"/>
      <c r="AH1794" s="37"/>
      <c r="AI1794" s="9"/>
      <c r="AJ1794" s="8"/>
      <c r="AK1794" s="8"/>
      <c r="AL1794" s="8"/>
      <c r="AM1794" s="8"/>
      <c r="AN1794" s="8"/>
      <c r="AO1794" s="8"/>
      <c r="AP1794" s="8"/>
      <c r="AQ1794" s="8"/>
      <c r="AS1794" s="37"/>
      <c r="AT1794" s="37"/>
      <c r="AU1794" s="9"/>
      <c r="AV1794" s="8"/>
      <c r="AW1794" s="8"/>
      <c r="AX1794" s="8"/>
      <c r="AY1794" s="8"/>
      <c r="AZ1794" s="8"/>
      <c r="BA1794" s="8"/>
      <c r="BB1794" s="8"/>
      <c r="BC1794" s="8"/>
    </row>
    <row r="1795" spans="1:55" x14ac:dyDescent="0.25">
      <c r="A1795" s="46">
        <v>63.5</v>
      </c>
      <c r="B1795" s="48" t="b">
        <v>1</v>
      </c>
      <c r="U1795" s="37"/>
      <c r="V1795" s="37"/>
      <c r="W1795" s="9"/>
      <c r="X1795" s="8"/>
      <c r="Y1795" s="8"/>
      <c r="Z1795" s="8"/>
      <c r="AA1795" s="8"/>
      <c r="AB1795" s="8"/>
      <c r="AC1795" s="8"/>
      <c r="AD1795" s="8"/>
      <c r="AE1795" s="8"/>
      <c r="AG1795" s="37"/>
      <c r="AH1795" s="37"/>
      <c r="AI1795" s="9"/>
      <c r="AJ1795" s="8"/>
      <c r="AK1795" s="8"/>
      <c r="AL1795" s="8"/>
      <c r="AM1795" s="8"/>
      <c r="AN1795" s="8"/>
      <c r="AO1795" s="8"/>
      <c r="AP1795" s="8"/>
      <c r="AQ1795" s="8"/>
      <c r="AS1795" s="37"/>
      <c r="AT1795" s="37"/>
      <c r="AU1795" s="9"/>
      <c r="AV1795" s="8"/>
      <c r="AW1795" s="8"/>
      <c r="AX1795" s="8"/>
      <c r="AY1795" s="8"/>
      <c r="AZ1795" s="8"/>
      <c r="BA1795" s="8"/>
      <c r="BB1795" s="8"/>
      <c r="BC1795" s="8"/>
    </row>
    <row r="1796" spans="1:55" x14ac:dyDescent="0.25">
      <c r="A1796" s="46">
        <v>63.2</v>
      </c>
      <c r="B1796" s="48" t="b">
        <v>1</v>
      </c>
      <c r="U1796" s="37"/>
      <c r="V1796" s="37"/>
      <c r="W1796" s="9"/>
      <c r="X1796" s="8"/>
      <c r="Y1796" s="8"/>
      <c r="Z1796" s="8"/>
      <c r="AA1796" s="8"/>
      <c r="AB1796" s="8"/>
      <c r="AC1796" s="8"/>
      <c r="AD1796" s="8"/>
      <c r="AE1796" s="8"/>
      <c r="AG1796" s="37"/>
      <c r="AH1796" s="37"/>
      <c r="AI1796" s="9"/>
      <c r="AJ1796" s="8"/>
      <c r="AK1796" s="8"/>
      <c r="AL1796" s="8"/>
      <c r="AM1796" s="8"/>
      <c r="AN1796" s="8"/>
      <c r="AO1796" s="8"/>
      <c r="AP1796" s="8"/>
      <c r="AQ1796" s="8"/>
      <c r="AS1796" s="37"/>
      <c r="AT1796" s="37"/>
      <c r="AU1796" s="9"/>
      <c r="AV1796" s="8"/>
      <c r="AW1796" s="8"/>
      <c r="AX1796" s="8"/>
      <c r="AY1796" s="8"/>
      <c r="AZ1796" s="8"/>
      <c r="BA1796" s="8"/>
      <c r="BB1796" s="8"/>
      <c r="BC1796" s="8"/>
    </row>
    <row r="1797" spans="1:55" x14ac:dyDescent="0.25">
      <c r="A1797" s="46">
        <v>62.8</v>
      </c>
      <c r="B1797" s="48" t="b">
        <v>1</v>
      </c>
      <c r="U1797" s="37"/>
      <c r="V1797" s="37"/>
      <c r="W1797" s="9"/>
      <c r="X1797" s="8"/>
      <c r="Y1797" s="8"/>
      <c r="Z1797" s="8"/>
      <c r="AA1797" s="8"/>
      <c r="AB1797" s="8"/>
      <c r="AC1797" s="8"/>
      <c r="AD1797" s="8"/>
      <c r="AE1797" s="8"/>
      <c r="AG1797" s="37"/>
      <c r="AH1797" s="37"/>
      <c r="AI1797" s="9"/>
      <c r="AJ1797" s="8"/>
      <c r="AK1797" s="8"/>
      <c r="AL1797" s="8"/>
      <c r="AM1797" s="8"/>
      <c r="AN1797" s="8"/>
      <c r="AO1797" s="8"/>
      <c r="AP1797" s="8"/>
      <c r="AQ1797" s="8"/>
      <c r="AS1797" s="37"/>
      <c r="AT1797" s="37"/>
      <c r="AU1797" s="9"/>
      <c r="AV1797" s="8"/>
      <c r="AW1797" s="8"/>
      <c r="AX1797" s="8"/>
      <c r="AY1797" s="8"/>
      <c r="AZ1797" s="8"/>
      <c r="BA1797" s="8"/>
      <c r="BB1797" s="8"/>
      <c r="BC1797" s="8"/>
    </row>
    <row r="1798" spans="1:55" x14ac:dyDescent="0.25">
      <c r="A1798" s="46">
        <v>62.5</v>
      </c>
      <c r="B1798" s="48" t="b">
        <v>1</v>
      </c>
      <c r="U1798" s="37"/>
      <c r="V1798" s="37"/>
      <c r="W1798" s="9"/>
      <c r="X1798" s="8"/>
      <c r="Y1798" s="8"/>
      <c r="Z1798" s="8"/>
      <c r="AA1798" s="8"/>
      <c r="AB1798" s="8"/>
      <c r="AC1798" s="8"/>
      <c r="AD1798" s="8"/>
      <c r="AE1798" s="8"/>
      <c r="AG1798" s="37"/>
      <c r="AH1798" s="37"/>
      <c r="AI1798" s="9"/>
      <c r="AJ1798" s="8"/>
      <c r="AK1798" s="8"/>
      <c r="AL1798" s="8"/>
      <c r="AM1798" s="8"/>
      <c r="AN1798" s="8"/>
      <c r="AO1798" s="8"/>
      <c r="AP1798" s="8"/>
      <c r="AQ1798" s="8"/>
      <c r="AS1798" s="37"/>
      <c r="AT1798" s="37"/>
      <c r="AU1798" s="9"/>
      <c r="AV1798" s="8"/>
      <c r="AW1798" s="8"/>
      <c r="AX1798" s="8"/>
      <c r="AY1798" s="8"/>
      <c r="AZ1798" s="8"/>
      <c r="BA1798" s="8"/>
      <c r="BB1798" s="8"/>
      <c r="BC1798" s="8"/>
    </row>
    <row r="1799" spans="1:55" x14ac:dyDescent="0.25">
      <c r="A1799" s="46">
        <v>62.1</v>
      </c>
      <c r="B1799" s="48" t="b">
        <v>1</v>
      </c>
      <c r="U1799" s="37"/>
      <c r="V1799" s="37"/>
      <c r="W1799" s="9"/>
      <c r="X1799" s="8"/>
      <c r="Y1799" s="8"/>
      <c r="Z1799" s="8"/>
      <c r="AA1799" s="8"/>
      <c r="AB1799" s="8"/>
      <c r="AC1799" s="8"/>
      <c r="AD1799" s="8"/>
      <c r="AE1799" s="8"/>
      <c r="AG1799" s="37"/>
      <c r="AH1799" s="37"/>
      <c r="AI1799" s="9"/>
      <c r="AJ1799" s="8"/>
      <c r="AK1799" s="8"/>
      <c r="AL1799" s="8"/>
      <c r="AM1799" s="8"/>
      <c r="AN1799" s="8"/>
      <c r="AO1799" s="8"/>
      <c r="AP1799" s="8"/>
      <c r="AQ1799" s="8"/>
      <c r="AS1799" s="37"/>
      <c r="AT1799" s="37"/>
      <c r="AU1799" s="9"/>
      <c r="AV1799" s="8"/>
      <c r="AW1799" s="8"/>
      <c r="AX1799" s="8"/>
      <c r="AY1799" s="8"/>
      <c r="AZ1799" s="8"/>
      <c r="BA1799" s="8"/>
      <c r="BB1799" s="8"/>
      <c r="BC1799" s="8"/>
    </row>
    <row r="1800" spans="1:55" x14ac:dyDescent="0.25">
      <c r="A1800" s="46">
        <v>65.8</v>
      </c>
      <c r="B1800" s="48" t="b">
        <v>1</v>
      </c>
      <c r="U1800" s="37"/>
      <c r="V1800" s="37"/>
      <c r="W1800" s="9"/>
      <c r="X1800" s="8"/>
      <c r="Y1800" s="8"/>
      <c r="Z1800" s="8"/>
      <c r="AA1800" s="8"/>
      <c r="AB1800" s="8"/>
      <c r="AC1800" s="8"/>
      <c r="AD1800" s="8"/>
      <c r="AE1800" s="8"/>
      <c r="AG1800" s="37"/>
      <c r="AH1800" s="37"/>
      <c r="AI1800" s="9"/>
      <c r="AJ1800" s="8"/>
      <c r="AK1800" s="8"/>
      <c r="AL1800" s="8"/>
      <c r="AM1800" s="8"/>
      <c r="AN1800" s="8"/>
      <c r="AO1800" s="8"/>
      <c r="AP1800" s="8"/>
      <c r="AQ1800" s="8"/>
      <c r="AS1800" s="37"/>
      <c r="AT1800" s="37"/>
      <c r="AU1800" s="9"/>
      <c r="AV1800" s="8"/>
      <c r="AW1800" s="8"/>
      <c r="AX1800" s="8"/>
      <c r="AY1800" s="8"/>
      <c r="AZ1800" s="8"/>
      <c r="BA1800" s="8"/>
      <c r="BB1800" s="8"/>
      <c r="BC1800" s="8"/>
    </row>
    <row r="1801" spans="1:55" x14ac:dyDescent="0.25">
      <c r="A1801" s="46">
        <v>65.900000000000006</v>
      </c>
      <c r="B1801" s="48" t="b">
        <v>1</v>
      </c>
      <c r="U1801" s="37"/>
      <c r="V1801" s="37"/>
      <c r="W1801" s="9"/>
      <c r="X1801" s="8"/>
      <c r="Y1801" s="8"/>
      <c r="Z1801" s="8"/>
      <c r="AA1801" s="8"/>
      <c r="AB1801" s="8"/>
      <c r="AC1801" s="8"/>
      <c r="AD1801" s="8"/>
      <c r="AE1801" s="8"/>
      <c r="AG1801" s="37"/>
      <c r="AH1801" s="37"/>
      <c r="AI1801" s="9"/>
      <c r="AJ1801" s="8"/>
      <c r="AK1801" s="8"/>
      <c r="AL1801" s="8"/>
      <c r="AM1801" s="8"/>
      <c r="AN1801" s="8"/>
      <c r="AO1801" s="8"/>
      <c r="AP1801" s="8"/>
      <c r="AQ1801" s="8"/>
      <c r="AS1801" s="37"/>
      <c r="AT1801" s="37"/>
      <c r="AU1801" s="9"/>
      <c r="AV1801" s="8"/>
      <c r="AW1801" s="8"/>
      <c r="AX1801" s="8"/>
      <c r="AY1801" s="8"/>
      <c r="AZ1801" s="8"/>
      <c r="BA1801" s="8"/>
      <c r="BB1801" s="8"/>
      <c r="BC1801" s="8"/>
    </row>
    <row r="1802" spans="1:55" x14ac:dyDescent="0.25">
      <c r="A1802" s="46">
        <v>66.099999999999994</v>
      </c>
      <c r="B1802" s="48" t="b">
        <v>1</v>
      </c>
      <c r="U1802" s="37"/>
      <c r="V1802" s="37"/>
      <c r="W1802" s="9"/>
      <c r="X1802" s="8"/>
      <c r="Y1802" s="8"/>
      <c r="Z1802" s="8"/>
      <c r="AA1802" s="8"/>
      <c r="AB1802" s="8"/>
      <c r="AC1802" s="8"/>
      <c r="AD1802" s="8"/>
      <c r="AE1802" s="8"/>
      <c r="AG1802" s="37"/>
      <c r="AH1802" s="37"/>
      <c r="AI1802" s="9"/>
      <c r="AJ1802" s="8"/>
      <c r="AK1802" s="8"/>
      <c r="AL1802" s="8"/>
      <c r="AM1802" s="8"/>
      <c r="AN1802" s="8"/>
      <c r="AO1802" s="8"/>
      <c r="AP1802" s="8"/>
      <c r="AQ1802" s="8"/>
      <c r="AS1802" s="37"/>
      <c r="AT1802" s="37"/>
      <c r="AU1802" s="9"/>
      <c r="AV1802" s="8"/>
      <c r="AW1802" s="8"/>
      <c r="AX1802" s="8"/>
      <c r="AY1802" s="8"/>
      <c r="AZ1802" s="8"/>
      <c r="BA1802" s="8"/>
      <c r="BB1802" s="8"/>
      <c r="BC1802" s="8"/>
    </row>
    <row r="1803" spans="1:55" x14ac:dyDescent="0.25">
      <c r="A1803" s="46">
        <v>65.8</v>
      </c>
      <c r="B1803" s="48" t="b">
        <v>1</v>
      </c>
      <c r="U1803" s="37"/>
      <c r="V1803" s="37"/>
      <c r="W1803" s="9"/>
      <c r="X1803" s="8"/>
      <c r="Y1803" s="8"/>
      <c r="Z1803" s="8"/>
      <c r="AA1803" s="8"/>
      <c r="AB1803" s="8"/>
      <c r="AC1803" s="8"/>
      <c r="AD1803" s="8"/>
      <c r="AE1803" s="8"/>
      <c r="AG1803" s="37"/>
      <c r="AH1803" s="37"/>
      <c r="AI1803" s="9"/>
      <c r="AJ1803" s="8"/>
      <c r="AK1803" s="8"/>
      <c r="AL1803" s="8"/>
      <c r="AM1803" s="8"/>
      <c r="AN1803" s="8"/>
      <c r="AO1803" s="8"/>
      <c r="AP1803" s="8"/>
      <c r="AQ1803" s="8"/>
      <c r="AS1803" s="37"/>
      <c r="AT1803" s="37"/>
      <c r="AU1803" s="9"/>
      <c r="AV1803" s="8"/>
      <c r="AW1803" s="8"/>
      <c r="AX1803" s="8"/>
      <c r="AY1803" s="8"/>
      <c r="AZ1803" s="8"/>
      <c r="BA1803" s="8"/>
      <c r="BB1803" s="8"/>
      <c r="BC1803" s="8"/>
    </row>
    <row r="1804" spans="1:55" x14ac:dyDescent="0.25">
      <c r="A1804" s="46">
        <v>64.3</v>
      </c>
      <c r="B1804" s="48" t="b">
        <v>1</v>
      </c>
      <c r="U1804" s="37"/>
      <c r="V1804" s="37"/>
      <c r="W1804" s="9"/>
      <c r="X1804" s="8"/>
      <c r="Y1804" s="8"/>
      <c r="Z1804" s="8"/>
      <c r="AA1804" s="8"/>
      <c r="AB1804" s="8"/>
      <c r="AC1804" s="8"/>
      <c r="AD1804" s="8"/>
      <c r="AE1804" s="8"/>
      <c r="AG1804" s="37"/>
      <c r="AH1804" s="37"/>
      <c r="AI1804" s="9"/>
      <c r="AJ1804" s="8"/>
      <c r="AK1804" s="8"/>
      <c r="AL1804" s="8"/>
      <c r="AM1804" s="8"/>
      <c r="AN1804" s="8"/>
      <c r="AO1804" s="8"/>
      <c r="AP1804" s="8"/>
      <c r="AQ1804" s="8"/>
      <c r="AS1804" s="37"/>
      <c r="AT1804" s="37"/>
      <c r="AU1804" s="9"/>
      <c r="AV1804" s="8"/>
      <c r="AW1804" s="8"/>
      <c r="AX1804" s="8"/>
      <c r="AY1804" s="8"/>
      <c r="AZ1804" s="8"/>
      <c r="BA1804" s="8"/>
      <c r="BB1804" s="8"/>
      <c r="BC1804" s="8"/>
    </row>
    <row r="1805" spans="1:55" x14ac:dyDescent="0.25">
      <c r="A1805" s="46">
        <v>63</v>
      </c>
      <c r="B1805" s="48" t="b">
        <v>1</v>
      </c>
      <c r="U1805" s="37"/>
      <c r="V1805" s="37"/>
      <c r="W1805" s="9"/>
      <c r="X1805" s="8"/>
      <c r="Y1805" s="8"/>
      <c r="Z1805" s="8"/>
      <c r="AA1805" s="8"/>
      <c r="AB1805" s="8"/>
      <c r="AC1805" s="8"/>
      <c r="AD1805" s="8"/>
      <c r="AE1805" s="8"/>
      <c r="AG1805" s="37"/>
      <c r="AH1805" s="37"/>
      <c r="AI1805" s="9"/>
      <c r="AJ1805" s="8"/>
      <c r="AK1805" s="8"/>
      <c r="AL1805" s="8"/>
      <c r="AM1805" s="8"/>
      <c r="AN1805" s="8"/>
      <c r="AO1805" s="8"/>
      <c r="AP1805" s="8"/>
      <c r="AQ1805" s="8"/>
      <c r="AS1805" s="37"/>
      <c r="AT1805" s="37"/>
      <c r="AU1805" s="9"/>
      <c r="AV1805" s="8"/>
      <c r="AW1805" s="8"/>
      <c r="AX1805" s="8"/>
      <c r="AY1805" s="8"/>
      <c r="AZ1805" s="8"/>
      <c r="BA1805" s="8"/>
      <c r="BB1805" s="8"/>
      <c r="BC1805" s="8"/>
    </row>
    <row r="1806" spans="1:55" x14ac:dyDescent="0.25">
      <c r="A1806" s="46">
        <v>62.4</v>
      </c>
      <c r="B1806" s="48" t="b">
        <v>1</v>
      </c>
      <c r="U1806" s="37"/>
      <c r="V1806" s="37"/>
      <c r="W1806" s="9"/>
      <c r="X1806" s="8"/>
      <c r="Y1806" s="8"/>
      <c r="Z1806" s="8"/>
      <c r="AA1806" s="8"/>
      <c r="AB1806" s="8"/>
      <c r="AC1806" s="8"/>
      <c r="AD1806" s="8"/>
      <c r="AE1806" s="8"/>
      <c r="AG1806" s="37"/>
      <c r="AH1806" s="37"/>
      <c r="AI1806" s="9"/>
      <c r="AJ1806" s="8"/>
      <c r="AK1806" s="8"/>
      <c r="AL1806" s="8"/>
      <c r="AM1806" s="8"/>
      <c r="AN1806" s="8"/>
      <c r="AO1806" s="8"/>
      <c r="AP1806" s="8"/>
      <c r="AQ1806" s="8"/>
      <c r="AS1806" s="37"/>
      <c r="AT1806" s="37"/>
      <c r="AU1806" s="9"/>
      <c r="AV1806" s="8"/>
      <c r="AW1806" s="8"/>
      <c r="AX1806" s="8"/>
      <c r="AY1806" s="8"/>
      <c r="AZ1806" s="8"/>
      <c r="BA1806" s="8"/>
      <c r="BB1806" s="8"/>
      <c r="BC1806" s="8"/>
    </row>
    <row r="1807" spans="1:55" x14ac:dyDescent="0.25">
      <c r="A1807" s="46">
        <v>61.7</v>
      </c>
      <c r="B1807" s="48" t="b">
        <v>1</v>
      </c>
      <c r="U1807" s="37"/>
      <c r="V1807" s="37"/>
      <c r="W1807" s="9"/>
      <c r="X1807" s="8"/>
      <c r="Y1807" s="8"/>
      <c r="Z1807" s="8"/>
      <c r="AA1807" s="8"/>
      <c r="AB1807" s="8"/>
      <c r="AC1807" s="8"/>
      <c r="AD1807" s="8"/>
      <c r="AE1807" s="8"/>
      <c r="AG1807" s="37"/>
      <c r="AH1807" s="37"/>
      <c r="AI1807" s="9"/>
      <c r="AJ1807" s="8"/>
      <c r="AK1807" s="8"/>
      <c r="AL1807" s="8"/>
      <c r="AM1807" s="8"/>
      <c r="AN1807" s="8"/>
      <c r="AO1807" s="8"/>
      <c r="AP1807" s="8"/>
      <c r="AQ1807" s="8"/>
      <c r="AS1807" s="37"/>
      <c r="AT1807" s="37"/>
      <c r="AU1807" s="9"/>
      <c r="AV1807" s="8"/>
      <c r="AW1807" s="8"/>
      <c r="AX1807" s="8"/>
      <c r="AY1807" s="8"/>
      <c r="AZ1807" s="8"/>
      <c r="BA1807" s="8"/>
      <c r="BB1807" s="8"/>
      <c r="BC1807" s="8"/>
    </row>
    <row r="1808" spans="1:55" x14ac:dyDescent="0.25">
      <c r="A1808" s="46">
        <v>60</v>
      </c>
      <c r="B1808" s="48" t="b">
        <v>1</v>
      </c>
      <c r="U1808" s="37"/>
      <c r="V1808" s="37"/>
      <c r="W1808" s="9"/>
      <c r="X1808" s="8"/>
      <c r="Y1808" s="8"/>
      <c r="Z1808" s="8"/>
      <c r="AA1808" s="8"/>
      <c r="AB1808" s="8"/>
      <c r="AC1808" s="8"/>
      <c r="AD1808" s="8"/>
      <c r="AE1808" s="8"/>
      <c r="AG1808" s="37"/>
      <c r="AH1808" s="37"/>
      <c r="AI1808" s="9"/>
      <c r="AJ1808" s="8"/>
      <c r="AK1808" s="8"/>
      <c r="AL1808" s="8"/>
      <c r="AM1808" s="8"/>
      <c r="AN1808" s="8"/>
      <c r="AO1808" s="8"/>
      <c r="AP1808" s="8"/>
      <c r="AQ1808" s="8"/>
      <c r="AS1808" s="37"/>
      <c r="AT1808" s="37"/>
      <c r="AU1808" s="9"/>
      <c r="AV1808" s="8"/>
      <c r="AW1808" s="8"/>
      <c r="AX1808" s="8"/>
      <c r="AY1808" s="8"/>
      <c r="AZ1808" s="8"/>
      <c r="BA1808" s="8"/>
      <c r="BB1808" s="8"/>
      <c r="BC1808" s="8"/>
    </row>
    <row r="1809" spans="1:55" x14ac:dyDescent="0.25">
      <c r="A1809" s="46">
        <v>57</v>
      </c>
      <c r="B1809" s="48" t="b">
        <v>1</v>
      </c>
      <c r="U1809" s="37"/>
      <c r="V1809" s="37"/>
      <c r="W1809" s="9"/>
      <c r="X1809" s="8"/>
      <c r="Y1809" s="8"/>
      <c r="Z1809" s="8"/>
      <c r="AA1809" s="8"/>
      <c r="AB1809" s="8"/>
      <c r="AC1809" s="8"/>
      <c r="AD1809" s="8"/>
      <c r="AE1809" s="8"/>
      <c r="AG1809" s="37"/>
      <c r="AH1809" s="37"/>
      <c r="AI1809" s="9"/>
      <c r="AJ1809" s="8"/>
      <c r="AK1809" s="8"/>
      <c r="AL1809" s="8"/>
      <c r="AM1809" s="8"/>
      <c r="AN1809" s="8"/>
      <c r="AO1809" s="8"/>
      <c r="AP1809" s="8"/>
      <c r="AQ1809" s="8"/>
      <c r="AS1809" s="37"/>
      <c r="AT1809" s="37"/>
      <c r="AU1809" s="9"/>
      <c r="AV1809" s="8"/>
      <c r="AW1809" s="8"/>
      <c r="AX1809" s="8"/>
      <c r="AY1809" s="8"/>
      <c r="AZ1809" s="8"/>
      <c r="BA1809" s="8"/>
      <c r="BB1809" s="8"/>
      <c r="BC1809" s="8"/>
    </row>
    <row r="1810" spans="1:55" x14ac:dyDescent="0.25">
      <c r="A1810" s="46">
        <v>55.1</v>
      </c>
      <c r="B1810" s="48" t="b">
        <v>1</v>
      </c>
      <c r="U1810" s="37"/>
      <c r="V1810" s="37"/>
      <c r="W1810" s="9"/>
      <c r="X1810" s="8"/>
      <c r="Y1810" s="8"/>
      <c r="Z1810" s="8"/>
      <c r="AA1810" s="8"/>
      <c r="AB1810" s="8"/>
      <c r="AC1810" s="8"/>
      <c r="AD1810" s="8"/>
      <c r="AE1810" s="8"/>
      <c r="AG1810" s="37"/>
      <c r="AH1810" s="37"/>
      <c r="AI1810" s="9"/>
      <c r="AJ1810" s="8"/>
      <c r="AK1810" s="8"/>
      <c r="AL1810" s="8"/>
      <c r="AM1810" s="8"/>
      <c r="AN1810" s="8"/>
      <c r="AO1810" s="8"/>
      <c r="AP1810" s="8"/>
      <c r="AQ1810" s="8"/>
      <c r="AS1810" s="37"/>
      <c r="AT1810" s="37"/>
      <c r="AU1810" s="9"/>
      <c r="AV1810" s="8"/>
      <c r="AW1810" s="8"/>
      <c r="AX1810" s="8"/>
      <c r="AY1810" s="8"/>
      <c r="AZ1810" s="8"/>
      <c r="BA1810" s="8"/>
      <c r="BB1810" s="8"/>
      <c r="BC1810" s="8"/>
    </row>
    <row r="1811" spans="1:55" x14ac:dyDescent="0.25">
      <c r="A1811" s="46">
        <v>54.7</v>
      </c>
      <c r="B1811" s="48" t="b">
        <v>1</v>
      </c>
      <c r="U1811" s="37"/>
      <c r="V1811" s="37"/>
      <c r="W1811" s="9"/>
      <c r="X1811" s="8"/>
      <c r="Y1811" s="8"/>
      <c r="Z1811" s="8"/>
      <c r="AA1811" s="8"/>
      <c r="AB1811" s="8"/>
      <c r="AC1811" s="8"/>
      <c r="AD1811" s="8"/>
      <c r="AE1811" s="8"/>
      <c r="AG1811" s="37"/>
      <c r="AH1811" s="37"/>
      <c r="AI1811" s="9"/>
      <c r="AJ1811" s="8"/>
      <c r="AK1811" s="8"/>
      <c r="AL1811" s="8"/>
      <c r="AM1811" s="8"/>
      <c r="AN1811" s="8"/>
      <c r="AO1811" s="8"/>
      <c r="AP1811" s="8"/>
      <c r="AQ1811" s="8"/>
      <c r="AS1811" s="37"/>
      <c r="AT1811" s="37"/>
      <c r="AU1811" s="9"/>
      <c r="AV1811" s="8"/>
      <c r="AW1811" s="8"/>
      <c r="AX1811" s="8"/>
      <c r="AY1811" s="8"/>
      <c r="AZ1811" s="8"/>
      <c r="BA1811" s="8"/>
      <c r="BB1811" s="8"/>
      <c r="BC1811" s="8"/>
    </row>
    <row r="1812" spans="1:55" x14ac:dyDescent="0.25">
      <c r="A1812" s="46">
        <v>55</v>
      </c>
      <c r="B1812" s="48" t="b">
        <v>1</v>
      </c>
      <c r="U1812" s="37"/>
      <c r="V1812" s="37"/>
      <c r="W1812" s="9"/>
      <c r="X1812" s="8"/>
      <c r="Y1812" s="8"/>
      <c r="Z1812" s="8"/>
      <c r="AA1812" s="8"/>
      <c r="AB1812" s="8"/>
      <c r="AC1812" s="8"/>
      <c r="AD1812" s="8"/>
      <c r="AE1812" s="8"/>
      <c r="AG1812" s="37"/>
      <c r="AH1812" s="37"/>
      <c r="AI1812" s="9"/>
      <c r="AJ1812" s="8"/>
      <c r="AK1812" s="8"/>
      <c r="AL1812" s="8"/>
      <c r="AM1812" s="8"/>
      <c r="AN1812" s="8"/>
      <c r="AO1812" s="8"/>
      <c r="AP1812" s="8"/>
      <c r="AQ1812" s="8"/>
      <c r="AS1812" s="37"/>
      <c r="AT1812" s="37"/>
      <c r="AU1812" s="9"/>
      <c r="AV1812" s="8"/>
      <c r="AW1812" s="8"/>
      <c r="AX1812" s="8"/>
      <c r="AY1812" s="8"/>
      <c r="AZ1812" s="8"/>
      <c r="BA1812" s="8"/>
      <c r="BB1812" s="8"/>
      <c r="BC1812" s="8"/>
    </row>
    <row r="1813" spans="1:55" x14ac:dyDescent="0.25">
      <c r="A1813" s="46">
        <v>55.7</v>
      </c>
      <c r="B1813" s="48" t="b">
        <v>1</v>
      </c>
      <c r="U1813" s="37"/>
      <c r="V1813" s="37"/>
      <c r="W1813" s="9"/>
      <c r="X1813" s="8"/>
      <c r="Y1813" s="8"/>
      <c r="Z1813" s="8"/>
      <c r="AA1813" s="8"/>
      <c r="AB1813" s="8"/>
      <c r="AC1813" s="8"/>
      <c r="AD1813" s="8"/>
      <c r="AE1813" s="8"/>
      <c r="AG1813" s="37"/>
      <c r="AH1813" s="37"/>
      <c r="AI1813" s="9"/>
      <c r="AJ1813" s="8"/>
      <c r="AK1813" s="8"/>
      <c r="AL1813" s="8"/>
      <c r="AM1813" s="8"/>
      <c r="AN1813" s="8"/>
      <c r="AO1813" s="8"/>
      <c r="AP1813" s="8"/>
      <c r="AQ1813" s="8"/>
      <c r="AS1813" s="37"/>
      <c r="AT1813" s="37"/>
      <c r="AU1813" s="9"/>
      <c r="AV1813" s="8"/>
      <c r="AW1813" s="8"/>
      <c r="AX1813" s="8"/>
      <c r="AY1813" s="8"/>
      <c r="AZ1813" s="8"/>
      <c r="BA1813" s="8"/>
      <c r="BB1813" s="8"/>
      <c r="BC1813" s="8"/>
    </row>
    <row r="1814" spans="1:55" x14ac:dyDescent="0.25">
      <c r="A1814" s="46">
        <v>56.5</v>
      </c>
      <c r="B1814" s="48" t="b">
        <v>1</v>
      </c>
      <c r="U1814" s="37"/>
      <c r="V1814" s="37"/>
      <c r="W1814" s="9"/>
      <c r="X1814" s="8"/>
      <c r="Y1814" s="8"/>
      <c r="Z1814" s="8"/>
      <c r="AA1814" s="8"/>
      <c r="AB1814" s="8"/>
      <c r="AC1814" s="8"/>
      <c r="AD1814" s="8"/>
      <c r="AE1814" s="8"/>
      <c r="AG1814" s="37"/>
      <c r="AH1814" s="37"/>
      <c r="AI1814" s="9"/>
      <c r="AJ1814" s="8"/>
      <c r="AK1814" s="8"/>
      <c r="AL1814" s="8"/>
      <c r="AM1814" s="8"/>
      <c r="AN1814" s="8"/>
      <c r="AO1814" s="8"/>
      <c r="AP1814" s="8"/>
      <c r="AQ1814" s="8"/>
      <c r="AS1814" s="37"/>
      <c r="AT1814" s="37"/>
      <c r="AU1814" s="9"/>
      <c r="AV1814" s="8"/>
      <c r="AW1814" s="8"/>
      <c r="AX1814" s="8"/>
      <c r="AY1814" s="8"/>
      <c r="AZ1814" s="8"/>
      <c r="BA1814" s="8"/>
      <c r="BB1814" s="8"/>
      <c r="BC1814" s="8"/>
    </row>
    <row r="1815" spans="1:55" x14ac:dyDescent="0.25">
      <c r="A1815" s="46">
        <v>57.4</v>
      </c>
      <c r="B1815" s="48" t="b">
        <v>1</v>
      </c>
      <c r="U1815" s="37"/>
      <c r="V1815" s="37"/>
      <c r="W1815" s="9"/>
      <c r="X1815" s="8"/>
      <c r="Y1815" s="8"/>
      <c r="Z1815" s="8"/>
      <c r="AA1815" s="8"/>
      <c r="AB1815" s="8"/>
      <c r="AC1815" s="8"/>
      <c r="AD1815" s="8"/>
      <c r="AE1815" s="8"/>
      <c r="AG1815" s="37"/>
      <c r="AH1815" s="37"/>
      <c r="AI1815" s="9"/>
      <c r="AJ1815" s="8"/>
      <c r="AK1815" s="8"/>
      <c r="AL1815" s="8"/>
      <c r="AM1815" s="8"/>
      <c r="AN1815" s="8"/>
      <c r="AO1815" s="8"/>
      <c r="AP1815" s="8"/>
      <c r="AQ1815" s="8"/>
      <c r="AS1815" s="37"/>
      <c r="AT1815" s="37"/>
      <c r="AU1815" s="9"/>
      <c r="AV1815" s="8"/>
      <c r="AW1815" s="8"/>
      <c r="AX1815" s="8"/>
      <c r="AY1815" s="8"/>
      <c r="AZ1815" s="8"/>
      <c r="BA1815" s="8"/>
      <c r="BB1815" s="8"/>
      <c r="BC1815" s="8"/>
    </row>
    <row r="1816" spans="1:55" x14ac:dyDescent="0.25">
      <c r="A1816" s="46" t="str">
        <v/>
      </c>
      <c r="B1816" s="48" t="b">
        <v>0</v>
      </c>
      <c r="U1816" s="37"/>
      <c r="V1816" s="37"/>
      <c r="W1816" s="9"/>
      <c r="X1816" s="8"/>
      <c r="Y1816" s="8"/>
      <c r="Z1816" s="8"/>
      <c r="AA1816" s="8"/>
      <c r="AB1816" s="8"/>
      <c r="AC1816" s="8"/>
      <c r="AD1816" s="8"/>
      <c r="AE1816" s="8"/>
      <c r="AG1816" s="37"/>
      <c r="AH1816" s="37"/>
      <c r="AI1816" s="9"/>
      <c r="AJ1816" s="8"/>
      <c r="AK1816" s="8"/>
      <c r="AL1816" s="8"/>
      <c r="AM1816" s="8"/>
      <c r="AN1816" s="8"/>
      <c r="AO1816" s="8"/>
      <c r="AP1816" s="8"/>
      <c r="AQ1816" s="8"/>
      <c r="AS1816" s="37"/>
      <c r="AT1816" s="37"/>
      <c r="AU1816" s="9"/>
      <c r="AV1816" s="8"/>
      <c r="AW1816" s="8"/>
      <c r="AX1816" s="8"/>
      <c r="AY1816" s="8"/>
      <c r="AZ1816" s="8"/>
      <c r="BA1816" s="8"/>
      <c r="BB1816" s="8"/>
      <c r="BC1816" s="8"/>
    </row>
    <row r="1817" spans="1:55" x14ac:dyDescent="0.25">
      <c r="A1817" s="46">
        <v>69.2</v>
      </c>
      <c r="B1817" s="48" t="b">
        <v>1</v>
      </c>
      <c r="U1817" s="37"/>
      <c r="V1817" s="37"/>
      <c r="W1817" s="9"/>
      <c r="X1817" s="8"/>
      <c r="Y1817" s="8"/>
      <c r="Z1817" s="8"/>
      <c r="AA1817" s="8"/>
      <c r="AB1817" s="8"/>
      <c r="AC1817" s="8"/>
      <c r="AD1817" s="8"/>
      <c r="AE1817" s="8"/>
      <c r="AG1817" s="37"/>
      <c r="AH1817" s="37"/>
      <c r="AI1817" s="9"/>
      <c r="AJ1817" s="8"/>
      <c r="AK1817" s="8"/>
      <c r="AL1817" s="8"/>
      <c r="AM1817" s="8"/>
      <c r="AN1817" s="8"/>
      <c r="AO1817" s="8"/>
      <c r="AP1817" s="8"/>
      <c r="AQ1817" s="8"/>
      <c r="AS1817" s="37"/>
      <c r="AT1817" s="37"/>
      <c r="AU1817" s="9"/>
      <c r="AV1817" s="8"/>
      <c r="AW1817" s="8"/>
      <c r="AX1817" s="8"/>
      <c r="AY1817" s="8"/>
      <c r="AZ1817" s="8"/>
      <c r="BA1817" s="8"/>
      <c r="BB1817" s="8"/>
      <c r="BC1817" s="8"/>
    </row>
    <row r="1818" spans="1:55" x14ac:dyDescent="0.25">
      <c r="A1818" s="46">
        <v>69.599999999999994</v>
      </c>
      <c r="B1818" s="48" t="b">
        <v>1</v>
      </c>
      <c r="U1818" s="37"/>
      <c r="V1818" s="37"/>
      <c r="W1818" s="9"/>
      <c r="X1818" s="8"/>
      <c r="Y1818" s="8"/>
      <c r="Z1818" s="8"/>
      <c r="AA1818" s="8"/>
      <c r="AB1818" s="8"/>
      <c r="AC1818" s="8"/>
      <c r="AD1818" s="8"/>
      <c r="AE1818" s="8"/>
      <c r="AG1818" s="37"/>
      <c r="AH1818" s="37"/>
      <c r="AI1818" s="9"/>
      <c r="AJ1818" s="8"/>
      <c r="AK1818" s="8"/>
      <c r="AL1818" s="8"/>
      <c r="AM1818" s="8"/>
      <c r="AN1818" s="8"/>
      <c r="AO1818" s="8"/>
      <c r="AP1818" s="8"/>
      <c r="AQ1818" s="8"/>
      <c r="AS1818" s="37"/>
      <c r="AT1818" s="37"/>
      <c r="AU1818" s="9"/>
      <c r="AV1818" s="8"/>
      <c r="AW1818" s="8"/>
      <c r="AX1818" s="8"/>
      <c r="AY1818" s="8"/>
      <c r="AZ1818" s="8"/>
      <c r="BA1818" s="8"/>
      <c r="BB1818" s="8"/>
      <c r="BC1818" s="8"/>
    </row>
    <row r="1819" spans="1:55" x14ac:dyDescent="0.25">
      <c r="A1819" s="46">
        <v>69.3</v>
      </c>
      <c r="B1819" s="48" t="b">
        <v>1</v>
      </c>
      <c r="U1819" s="37"/>
      <c r="V1819" s="37"/>
      <c r="W1819" s="9"/>
      <c r="X1819" s="8"/>
      <c r="Y1819" s="8"/>
      <c r="Z1819" s="8"/>
      <c r="AA1819" s="8"/>
      <c r="AB1819" s="8"/>
      <c r="AC1819" s="8"/>
      <c r="AD1819" s="8"/>
      <c r="AE1819" s="8"/>
      <c r="AG1819" s="37"/>
      <c r="AH1819" s="37"/>
      <c r="AI1819" s="9"/>
      <c r="AJ1819" s="8"/>
      <c r="AK1819" s="8"/>
      <c r="AL1819" s="8"/>
      <c r="AM1819" s="8"/>
      <c r="AN1819" s="8"/>
      <c r="AO1819" s="8"/>
      <c r="AP1819" s="8"/>
      <c r="AQ1819" s="8"/>
      <c r="AS1819" s="37"/>
      <c r="AT1819" s="37"/>
      <c r="AU1819" s="9"/>
      <c r="AV1819" s="8"/>
      <c r="AW1819" s="8"/>
      <c r="AX1819" s="8"/>
      <c r="AY1819" s="8"/>
      <c r="AZ1819" s="8"/>
      <c r="BA1819" s="8"/>
      <c r="BB1819" s="8"/>
      <c r="BC1819" s="8"/>
    </row>
    <row r="1820" spans="1:55" x14ac:dyDescent="0.25">
      <c r="A1820" s="46">
        <v>68.900000000000006</v>
      </c>
      <c r="B1820" s="48" t="b">
        <v>1</v>
      </c>
      <c r="U1820" s="37"/>
      <c r="V1820" s="37"/>
      <c r="W1820" s="9"/>
      <c r="X1820" s="8"/>
      <c r="Y1820" s="8"/>
      <c r="Z1820" s="8"/>
      <c r="AA1820" s="8"/>
      <c r="AB1820" s="8"/>
      <c r="AC1820" s="8"/>
      <c r="AD1820" s="8"/>
      <c r="AE1820" s="8"/>
      <c r="AG1820" s="37"/>
      <c r="AH1820" s="37"/>
      <c r="AI1820" s="9"/>
      <c r="AJ1820" s="8"/>
      <c r="AK1820" s="8"/>
      <c r="AL1820" s="8"/>
      <c r="AM1820" s="8"/>
      <c r="AN1820" s="8"/>
      <c r="AO1820" s="8"/>
      <c r="AP1820" s="8"/>
      <c r="AQ1820" s="8"/>
      <c r="AS1820" s="37"/>
      <c r="AT1820" s="37"/>
      <c r="AU1820" s="9"/>
      <c r="AV1820" s="8"/>
      <c r="AW1820" s="8"/>
      <c r="AX1820" s="8"/>
      <c r="AY1820" s="8"/>
      <c r="AZ1820" s="8"/>
      <c r="BA1820" s="8"/>
      <c r="BB1820" s="8"/>
      <c r="BC1820" s="8"/>
    </row>
    <row r="1821" spans="1:55" x14ac:dyDescent="0.25">
      <c r="A1821" s="46">
        <v>68.400000000000006</v>
      </c>
      <c r="B1821" s="48" t="b">
        <v>1</v>
      </c>
      <c r="U1821" s="37"/>
      <c r="V1821" s="37"/>
      <c r="W1821" s="9"/>
      <c r="X1821" s="8"/>
      <c r="Y1821" s="8"/>
      <c r="Z1821" s="8"/>
      <c r="AA1821" s="8"/>
      <c r="AB1821" s="8"/>
      <c r="AC1821" s="8"/>
      <c r="AD1821" s="8"/>
      <c r="AE1821" s="8"/>
      <c r="AG1821" s="37"/>
      <c r="AH1821" s="37"/>
      <c r="AI1821" s="9"/>
      <c r="AJ1821" s="8"/>
      <c r="AK1821" s="8"/>
      <c r="AL1821" s="8"/>
      <c r="AM1821" s="8"/>
      <c r="AN1821" s="8"/>
      <c r="AO1821" s="8"/>
      <c r="AP1821" s="8"/>
      <c r="AQ1821" s="8"/>
      <c r="AS1821" s="37"/>
      <c r="AT1821" s="37"/>
      <c r="AU1821" s="9"/>
      <c r="AV1821" s="8"/>
      <c r="AW1821" s="8"/>
      <c r="AX1821" s="8"/>
      <c r="AY1821" s="8"/>
      <c r="AZ1821" s="8"/>
      <c r="BA1821" s="8"/>
      <c r="BB1821" s="8"/>
      <c r="BC1821" s="8"/>
    </row>
    <row r="1822" spans="1:55" x14ac:dyDescent="0.25">
      <c r="A1822" s="46">
        <v>68</v>
      </c>
      <c r="B1822" s="48" t="b">
        <v>1</v>
      </c>
      <c r="U1822" s="37"/>
      <c r="V1822" s="37"/>
      <c r="W1822" s="9"/>
      <c r="X1822" s="8"/>
      <c r="Y1822" s="8"/>
      <c r="Z1822" s="8"/>
      <c r="AA1822" s="8"/>
      <c r="AB1822" s="8"/>
      <c r="AC1822" s="8"/>
      <c r="AD1822" s="8"/>
      <c r="AE1822" s="8"/>
      <c r="AG1822" s="37"/>
      <c r="AH1822" s="37"/>
      <c r="AI1822" s="9"/>
      <c r="AJ1822" s="8"/>
      <c r="AK1822" s="8"/>
      <c r="AL1822" s="8"/>
      <c r="AM1822" s="8"/>
      <c r="AN1822" s="8"/>
      <c r="AO1822" s="8"/>
      <c r="AP1822" s="8"/>
      <c r="AQ1822" s="8"/>
      <c r="AS1822" s="37"/>
      <c r="AT1822" s="37"/>
      <c r="AU1822" s="9"/>
      <c r="AV1822" s="8"/>
      <c r="AW1822" s="8"/>
      <c r="AX1822" s="8"/>
      <c r="AY1822" s="8"/>
      <c r="AZ1822" s="8"/>
      <c r="BA1822" s="8"/>
      <c r="BB1822" s="8"/>
      <c r="BC1822" s="8"/>
    </row>
    <row r="1823" spans="1:55" x14ac:dyDescent="0.25">
      <c r="A1823" s="46">
        <v>67.5</v>
      </c>
      <c r="B1823" s="48" t="b">
        <v>1</v>
      </c>
      <c r="U1823" s="37"/>
      <c r="V1823" s="37"/>
      <c r="W1823" s="9"/>
      <c r="X1823" s="8"/>
      <c r="Y1823" s="8"/>
      <c r="Z1823" s="8"/>
      <c r="AA1823" s="8"/>
      <c r="AB1823" s="8"/>
      <c r="AC1823" s="8"/>
      <c r="AD1823" s="8"/>
      <c r="AE1823" s="8"/>
      <c r="AG1823" s="37"/>
      <c r="AH1823" s="37"/>
      <c r="AI1823" s="9"/>
      <c r="AJ1823" s="8"/>
      <c r="AK1823" s="8"/>
      <c r="AL1823" s="8"/>
      <c r="AM1823" s="8"/>
      <c r="AN1823" s="8"/>
      <c r="AO1823" s="8"/>
      <c r="AP1823" s="8"/>
      <c r="AQ1823" s="8"/>
      <c r="AS1823" s="37"/>
      <c r="AT1823" s="37"/>
      <c r="AU1823" s="9"/>
      <c r="AV1823" s="8"/>
      <c r="AW1823" s="8"/>
      <c r="AX1823" s="8"/>
      <c r="AY1823" s="8"/>
      <c r="AZ1823" s="8"/>
      <c r="BA1823" s="8"/>
      <c r="BB1823" s="8"/>
      <c r="BC1823" s="8"/>
    </row>
    <row r="1824" spans="1:55" x14ac:dyDescent="0.25">
      <c r="A1824" s="46">
        <v>67</v>
      </c>
      <c r="B1824" s="48" t="b">
        <v>1</v>
      </c>
      <c r="U1824" s="37"/>
      <c r="V1824" s="37"/>
      <c r="W1824" s="9"/>
      <c r="X1824" s="8"/>
      <c r="Y1824" s="8"/>
      <c r="Z1824" s="8"/>
      <c r="AA1824" s="8"/>
      <c r="AB1824" s="8"/>
      <c r="AC1824" s="8"/>
      <c r="AD1824" s="8"/>
      <c r="AE1824" s="8"/>
      <c r="AG1824" s="37"/>
      <c r="AH1824" s="37"/>
      <c r="AI1824" s="9"/>
      <c r="AJ1824" s="8"/>
      <c r="AK1824" s="8"/>
      <c r="AL1824" s="8"/>
      <c r="AM1824" s="8"/>
      <c r="AN1824" s="8"/>
      <c r="AO1824" s="8"/>
      <c r="AP1824" s="8"/>
      <c r="AQ1824" s="8"/>
      <c r="AS1824" s="37"/>
      <c r="AT1824" s="37"/>
      <c r="AU1824" s="9"/>
      <c r="AV1824" s="8"/>
      <c r="AW1824" s="8"/>
      <c r="AX1824" s="8"/>
      <c r="AY1824" s="8"/>
      <c r="AZ1824" s="8"/>
      <c r="BA1824" s="8"/>
      <c r="BB1824" s="8"/>
      <c r="BC1824" s="8"/>
    </row>
    <row r="1825" spans="1:55" x14ac:dyDescent="0.25">
      <c r="A1825" s="46">
        <v>66.599999999999994</v>
      </c>
      <c r="B1825" s="48" t="b">
        <v>1</v>
      </c>
      <c r="U1825" s="37"/>
      <c r="V1825" s="37"/>
      <c r="W1825" s="9"/>
      <c r="X1825" s="8"/>
      <c r="Y1825" s="8"/>
      <c r="Z1825" s="8"/>
      <c r="AA1825" s="8"/>
      <c r="AB1825" s="8"/>
      <c r="AC1825" s="8"/>
      <c r="AD1825" s="8"/>
      <c r="AE1825" s="8"/>
      <c r="AG1825" s="37"/>
      <c r="AH1825" s="37"/>
      <c r="AI1825" s="9"/>
      <c r="AJ1825" s="8"/>
      <c r="AK1825" s="8"/>
      <c r="AL1825" s="8"/>
      <c r="AM1825" s="8"/>
      <c r="AN1825" s="8"/>
      <c r="AO1825" s="8"/>
      <c r="AP1825" s="8"/>
      <c r="AQ1825" s="8"/>
      <c r="AS1825" s="37"/>
      <c r="AT1825" s="37"/>
      <c r="AU1825" s="9"/>
      <c r="AV1825" s="8"/>
      <c r="AW1825" s="8"/>
      <c r="AX1825" s="8"/>
      <c r="AY1825" s="8"/>
      <c r="AZ1825" s="8"/>
      <c r="BA1825" s="8"/>
      <c r="BB1825" s="8"/>
      <c r="BC1825" s="8"/>
    </row>
    <row r="1826" spans="1:55" x14ac:dyDescent="0.25">
      <c r="A1826" s="46">
        <v>66</v>
      </c>
      <c r="B1826" s="48" t="b">
        <v>1</v>
      </c>
      <c r="U1826" s="37"/>
      <c r="V1826" s="37"/>
      <c r="W1826" s="9"/>
      <c r="X1826" s="8"/>
      <c r="Y1826" s="8"/>
      <c r="Z1826" s="8"/>
      <c r="AA1826" s="8"/>
      <c r="AB1826" s="8"/>
      <c r="AC1826" s="8"/>
      <c r="AD1826" s="8"/>
      <c r="AE1826" s="8"/>
      <c r="AG1826" s="37"/>
      <c r="AH1826" s="37"/>
      <c r="AI1826" s="9"/>
      <c r="AJ1826" s="8"/>
      <c r="AK1826" s="8"/>
      <c r="AL1826" s="8"/>
      <c r="AM1826" s="8"/>
      <c r="AN1826" s="8"/>
      <c r="AO1826" s="8"/>
      <c r="AP1826" s="8"/>
      <c r="AQ1826" s="8"/>
      <c r="AS1826" s="37"/>
      <c r="AT1826" s="37"/>
      <c r="AU1826" s="9"/>
      <c r="AV1826" s="8"/>
      <c r="AW1826" s="8"/>
      <c r="AX1826" s="8"/>
      <c r="AY1826" s="8"/>
      <c r="AZ1826" s="8"/>
      <c r="BA1826" s="8"/>
      <c r="BB1826" s="8"/>
      <c r="BC1826" s="8"/>
    </row>
    <row r="1827" spans="1:55" x14ac:dyDescent="0.25">
      <c r="A1827" s="46">
        <v>65.400000000000006</v>
      </c>
      <c r="B1827" s="48" t="b">
        <v>1</v>
      </c>
      <c r="U1827" s="37"/>
      <c r="V1827" s="37"/>
      <c r="W1827" s="9"/>
      <c r="X1827" s="8"/>
      <c r="Y1827" s="8"/>
      <c r="Z1827" s="8"/>
      <c r="AA1827" s="8"/>
      <c r="AB1827" s="8"/>
      <c r="AC1827" s="8"/>
      <c r="AD1827" s="8"/>
      <c r="AE1827" s="8"/>
      <c r="AG1827" s="37"/>
      <c r="AH1827" s="37"/>
      <c r="AI1827" s="9"/>
      <c r="AJ1827" s="8"/>
      <c r="AK1827" s="8"/>
      <c r="AL1827" s="8"/>
      <c r="AM1827" s="8"/>
      <c r="AN1827" s="8"/>
      <c r="AO1827" s="8"/>
      <c r="AP1827" s="8"/>
      <c r="AQ1827" s="8"/>
      <c r="AS1827" s="37"/>
      <c r="AT1827" s="37"/>
      <c r="AU1827" s="9"/>
      <c r="AV1827" s="8"/>
      <c r="AW1827" s="8"/>
      <c r="AX1827" s="8"/>
      <c r="AY1827" s="8"/>
      <c r="AZ1827" s="8"/>
      <c r="BA1827" s="8"/>
      <c r="BB1827" s="8"/>
      <c r="BC1827" s="8"/>
    </row>
    <row r="1828" spans="1:55" x14ac:dyDescent="0.25">
      <c r="A1828" s="46">
        <v>64.7</v>
      </c>
      <c r="B1828" s="48" t="b">
        <v>1</v>
      </c>
      <c r="U1828" s="37"/>
      <c r="V1828" s="37"/>
      <c r="W1828" s="9"/>
      <c r="X1828" s="8"/>
      <c r="Y1828" s="8"/>
      <c r="Z1828" s="8"/>
      <c r="AA1828" s="8"/>
      <c r="AB1828" s="8"/>
      <c r="AC1828" s="8"/>
      <c r="AD1828" s="8"/>
      <c r="AE1828" s="8"/>
      <c r="AG1828" s="37"/>
      <c r="AH1828" s="37"/>
      <c r="AI1828" s="9"/>
      <c r="AJ1828" s="8"/>
      <c r="AK1828" s="8"/>
      <c r="AL1828" s="8"/>
      <c r="AM1828" s="8"/>
      <c r="AN1828" s="8"/>
      <c r="AO1828" s="8"/>
      <c r="AP1828" s="8"/>
      <c r="AQ1828" s="8"/>
      <c r="AS1828" s="37"/>
      <c r="AT1828" s="37"/>
      <c r="AU1828" s="9"/>
      <c r="AV1828" s="8"/>
      <c r="AW1828" s="8"/>
      <c r="AX1828" s="8"/>
      <c r="AY1828" s="8"/>
      <c r="AZ1828" s="8"/>
      <c r="BA1828" s="8"/>
      <c r="BB1828" s="8"/>
      <c r="BC1828" s="8"/>
    </row>
    <row r="1829" spans="1:55" x14ac:dyDescent="0.25">
      <c r="A1829" s="46">
        <v>64.3</v>
      </c>
      <c r="B1829" s="48" t="b">
        <v>1</v>
      </c>
      <c r="U1829" s="37"/>
      <c r="V1829" s="37"/>
      <c r="W1829" s="9"/>
      <c r="X1829" s="8"/>
      <c r="Y1829" s="8"/>
      <c r="Z1829" s="8"/>
      <c r="AA1829" s="8"/>
      <c r="AB1829" s="8"/>
      <c r="AC1829" s="8"/>
      <c r="AD1829" s="8"/>
      <c r="AE1829" s="8"/>
      <c r="AG1829" s="37"/>
      <c r="AH1829" s="37"/>
      <c r="AI1829" s="9"/>
      <c r="AJ1829" s="8"/>
      <c r="AK1829" s="8"/>
      <c r="AL1829" s="8"/>
      <c r="AM1829" s="8"/>
      <c r="AN1829" s="8"/>
      <c r="AO1829" s="8"/>
      <c r="AP1829" s="8"/>
      <c r="AQ1829" s="8"/>
      <c r="AS1829" s="37"/>
      <c r="AT1829" s="37"/>
      <c r="AU1829" s="9"/>
      <c r="AV1829" s="8"/>
      <c r="AW1829" s="8"/>
      <c r="AX1829" s="8"/>
      <c r="AY1829" s="8"/>
      <c r="AZ1829" s="8"/>
      <c r="BA1829" s="8"/>
      <c r="BB1829" s="8"/>
      <c r="BC1829" s="8"/>
    </row>
    <row r="1830" spans="1:55" x14ac:dyDescent="0.25">
      <c r="A1830" s="46">
        <v>63.1</v>
      </c>
      <c r="B1830" s="48" t="b">
        <v>1</v>
      </c>
      <c r="U1830" s="37"/>
      <c r="V1830" s="37"/>
      <c r="W1830" s="9"/>
      <c r="X1830" s="8"/>
      <c r="Y1830" s="8"/>
      <c r="Z1830" s="8"/>
      <c r="AA1830" s="8"/>
      <c r="AB1830" s="8"/>
      <c r="AC1830" s="8"/>
      <c r="AD1830" s="8"/>
      <c r="AE1830" s="8"/>
      <c r="AG1830" s="37"/>
      <c r="AH1830" s="37"/>
      <c r="AI1830" s="9"/>
      <c r="AJ1830" s="8"/>
      <c r="AK1830" s="8"/>
      <c r="AL1830" s="8"/>
      <c r="AM1830" s="8"/>
      <c r="AN1830" s="8"/>
      <c r="AO1830" s="8"/>
      <c r="AP1830" s="8"/>
      <c r="AQ1830" s="8"/>
      <c r="AS1830" s="37"/>
      <c r="AT1830" s="37"/>
      <c r="AU1830" s="9"/>
      <c r="AV1830" s="8"/>
      <c r="AW1830" s="8"/>
      <c r="AX1830" s="8"/>
      <c r="AY1830" s="8"/>
      <c r="AZ1830" s="8"/>
      <c r="BA1830" s="8"/>
      <c r="BB1830" s="8"/>
      <c r="BC1830" s="8"/>
    </row>
    <row r="1831" spans="1:55" x14ac:dyDescent="0.25">
      <c r="A1831" s="46">
        <v>63.2</v>
      </c>
      <c r="B1831" s="48" t="b">
        <v>1</v>
      </c>
      <c r="U1831" s="37"/>
      <c r="V1831" s="37"/>
      <c r="W1831" s="9"/>
      <c r="X1831" s="8"/>
      <c r="Y1831" s="8"/>
      <c r="Z1831" s="8"/>
      <c r="AA1831" s="8"/>
      <c r="AB1831" s="8"/>
      <c r="AC1831" s="8"/>
      <c r="AD1831" s="8"/>
      <c r="AE1831" s="8"/>
      <c r="AG1831" s="37"/>
      <c r="AH1831" s="37"/>
      <c r="AI1831" s="9"/>
      <c r="AJ1831" s="8"/>
      <c r="AK1831" s="8"/>
      <c r="AL1831" s="8"/>
      <c r="AM1831" s="8"/>
      <c r="AN1831" s="8"/>
      <c r="AO1831" s="8"/>
      <c r="AP1831" s="8"/>
      <c r="AQ1831" s="8"/>
      <c r="AS1831" s="37"/>
      <c r="AT1831" s="37"/>
      <c r="AU1831" s="9"/>
      <c r="AV1831" s="8"/>
      <c r="AW1831" s="8"/>
      <c r="AX1831" s="8"/>
      <c r="AY1831" s="8"/>
      <c r="AZ1831" s="8"/>
      <c r="BA1831" s="8"/>
      <c r="BB1831" s="8"/>
      <c r="BC1831" s="8"/>
    </row>
    <row r="1832" spans="1:55" x14ac:dyDescent="0.25">
      <c r="A1832" s="46">
        <v>62.5</v>
      </c>
      <c r="B1832" s="48" t="b">
        <v>1</v>
      </c>
      <c r="U1832" s="37"/>
      <c r="V1832" s="37"/>
      <c r="W1832" s="9"/>
      <c r="X1832" s="8"/>
      <c r="Y1832" s="8"/>
      <c r="Z1832" s="8"/>
      <c r="AA1832" s="8"/>
      <c r="AB1832" s="8"/>
      <c r="AC1832" s="8"/>
      <c r="AD1832" s="8"/>
      <c r="AE1832" s="8"/>
      <c r="AG1832" s="37"/>
      <c r="AH1832" s="37"/>
      <c r="AI1832" s="9"/>
      <c r="AJ1832" s="8"/>
      <c r="AK1832" s="8"/>
      <c r="AL1832" s="8"/>
      <c r="AM1832" s="8"/>
      <c r="AN1832" s="8"/>
      <c r="AO1832" s="8"/>
      <c r="AP1832" s="8"/>
      <c r="AQ1832" s="8"/>
      <c r="AS1832" s="37"/>
      <c r="AT1832" s="37"/>
      <c r="AU1832" s="9"/>
      <c r="AV1832" s="8"/>
      <c r="AW1832" s="8"/>
      <c r="AX1832" s="8"/>
      <c r="AY1832" s="8"/>
      <c r="AZ1832" s="8"/>
      <c r="BA1832" s="8"/>
      <c r="BB1832" s="8"/>
      <c r="BC1832" s="8"/>
    </row>
    <row r="1833" spans="1:55" x14ac:dyDescent="0.25">
      <c r="A1833" s="46">
        <v>81.900000000000006</v>
      </c>
      <c r="B1833" s="48" t="b">
        <v>1</v>
      </c>
      <c r="U1833" s="37"/>
      <c r="V1833" s="37"/>
      <c r="W1833" s="9"/>
      <c r="X1833" s="8"/>
      <c r="Y1833" s="8"/>
      <c r="Z1833" s="8"/>
      <c r="AA1833" s="8"/>
      <c r="AB1833" s="8"/>
      <c r="AC1833" s="8"/>
      <c r="AD1833" s="8"/>
      <c r="AE1833" s="8"/>
      <c r="AG1833" s="37"/>
      <c r="AH1833" s="37"/>
      <c r="AI1833" s="9"/>
      <c r="AJ1833" s="8"/>
      <c r="AK1833" s="8"/>
      <c r="AL1833" s="8"/>
      <c r="AM1833" s="8"/>
      <c r="AN1833" s="8"/>
      <c r="AO1833" s="8"/>
      <c r="AP1833" s="8"/>
      <c r="AQ1833" s="8"/>
      <c r="AS1833" s="37"/>
      <c r="AT1833" s="37"/>
      <c r="AU1833" s="9"/>
      <c r="AV1833" s="8"/>
      <c r="AW1833" s="8"/>
      <c r="AX1833" s="8"/>
      <c r="AY1833" s="8"/>
      <c r="AZ1833" s="8"/>
      <c r="BA1833" s="8"/>
      <c r="BB1833" s="8"/>
      <c r="BC1833" s="8"/>
    </row>
    <row r="1834" spans="1:55" x14ac:dyDescent="0.25">
      <c r="A1834" s="46">
        <v>81.7</v>
      </c>
      <c r="B1834" s="48" t="b">
        <v>1</v>
      </c>
      <c r="U1834" s="37"/>
      <c r="V1834" s="37"/>
      <c r="W1834" s="9"/>
      <c r="X1834" s="8"/>
      <c r="Y1834" s="8"/>
      <c r="Z1834" s="8"/>
      <c r="AA1834" s="8"/>
      <c r="AB1834" s="8"/>
      <c r="AC1834" s="8"/>
      <c r="AD1834" s="8"/>
      <c r="AE1834" s="8"/>
      <c r="AG1834" s="37"/>
      <c r="AH1834" s="37"/>
      <c r="AI1834" s="9"/>
      <c r="AJ1834" s="8"/>
      <c r="AK1834" s="8"/>
      <c r="AL1834" s="8"/>
      <c r="AM1834" s="8"/>
      <c r="AN1834" s="8"/>
      <c r="AO1834" s="8"/>
      <c r="AP1834" s="8"/>
      <c r="AQ1834" s="8"/>
      <c r="AS1834" s="37"/>
      <c r="AT1834" s="37"/>
      <c r="AU1834" s="9"/>
      <c r="AV1834" s="8"/>
      <c r="AW1834" s="8"/>
      <c r="AX1834" s="8"/>
      <c r="AY1834" s="8"/>
      <c r="AZ1834" s="8"/>
      <c r="BA1834" s="8"/>
      <c r="BB1834" s="8"/>
      <c r="BC1834" s="8"/>
    </row>
    <row r="1835" spans="1:55" x14ac:dyDescent="0.25">
      <c r="A1835" s="46">
        <v>81.400000000000006</v>
      </c>
      <c r="B1835" s="48" t="b">
        <v>1</v>
      </c>
      <c r="U1835" s="37"/>
      <c r="V1835" s="37"/>
      <c r="W1835" s="9"/>
      <c r="X1835" s="8"/>
      <c r="Y1835" s="8"/>
      <c r="Z1835" s="8"/>
      <c r="AA1835" s="8"/>
      <c r="AB1835" s="8"/>
      <c r="AC1835" s="8"/>
      <c r="AD1835" s="8"/>
      <c r="AE1835" s="8"/>
      <c r="AG1835" s="37"/>
      <c r="AH1835" s="37"/>
      <c r="AI1835" s="9"/>
      <c r="AJ1835" s="8"/>
      <c r="AK1835" s="8"/>
      <c r="AL1835" s="8"/>
      <c r="AM1835" s="8"/>
      <c r="AN1835" s="8"/>
      <c r="AO1835" s="8"/>
      <c r="AP1835" s="8"/>
      <c r="AQ1835" s="8"/>
      <c r="AS1835" s="37"/>
      <c r="AT1835" s="37"/>
      <c r="AU1835" s="9"/>
      <c r="AV1835" s="8"/>
      <c r="AW1835" s="8"/>
      <c r="AX1835" s="8"/>
      <c r="AY1835" s="8"/>
      <c r="AZ1835" s="8"/>
      <c r="BA1835" s="8"/>
      <c r="BB1835" s="8"/>
      <c r="BC1835" s="8"/>
    </row>
    <row r="1836" spans="1:55" x14ac:dyDescent="0.25">
      <c r="A1836" s="46">
        <v>81.099999999999994</v>
      </c>
      <c r="B1836" s="48" t="b">
        <v>1</v>
      </c>
      <c r="U1836" s="37"/>
      <c r="V1836" s="37"/>
      <c r="W1836" s="9"/>
      <c r="X1836" s="8"/>
      <c r="Y1836" s="8"/>
      <c r="Z1836" s="8"/>
      <c r="AA1836" s="8"/>
      <c r="AB1836" s="8"/>
      <c r="AC1836" s="8"/>
      <c r="AD1836" s="8"/>
      <c r="AE1836" s="8"/>
      <c r="AG1836" s="37"/>
      <c r="AH1836" s="37"/>
      <c r="AI1836" s="9"/>
      <c r="AJ1836" s="8"/>
      <c r="AK1836" s="8"/>
      <c r="AL1836" s="8"/>
      <c r="AM1836" s="8"/>
      <c r="AN1836" s="8"/>
      <c r="AO1836" s="8"/>
      <c r="AP1836" s="8"/>
      <c r="AQ1836" s="8"/>
      <c r="AS1836" s="37"/>
      <c r="AT1836" s="37"/>
      <c r="AU1836" s="9"/>
      <c r="AV1836" s="8"/>
      <c r="AW1836" s="8"/>
      <c r="AX1836" s="8"/>
      <c r="AY1836" s="8"/>
      <c r="AZ1836" s="8"/>
      <c r="BA1836" s="8"/>
      <c r="BB1836" s="8"/>
      <c r="BC1836" s="8"/>
    </row>
    <row r="1837" spans="1:55" x14ac:dyDescent="0.25">
      <c r="A1837" s="46">
        <v>81.099999999999994</v>
      </c>
      <c r="B1837" s="48" t="b">
        <v>1</v>
      </c>
      <c r="U1837" s="37"/>
      <c r="V1837" s="37"/>
      <c r="W1837" s="9"/>
      <c r="X1837" s="8"/>
      <c r="Y1837" s="8"/>
      <c r="Z1837" s="8"/>
      <c r="AA1837" s="8"/>
      <c r="AB1837" s="8"/>
      <c r="AC1837" s="8"/>
      <c r="AD1837" s="8"/>
      <c r="AE1837" s="8"/>
      <c r="AG1837" s="37"/>
      <c r="AH1837" s="37"/>
      <c r="AI1837" s="9"/>
      <c r="AJ1837" s="8"/>
      <c r="AK1837" s="8"/>
      <c r="AL1837" s="8"/>
      <c r="AM1837" s="8"/>
      <c r="AN1837" s="8"/>
      <c r="AO1837" s="8"/>
      <c r="AP1837" s="8"/>
      <c r="AQ1837" s="8"/>
      <c r="AS1837" s="37"/>
      <c r="AT1837" s="37"/>
      <c r="AU1837" s="9"/>
      <c r="AV1837" s="8"/>
      <c r="AW1837" s="8"/>
      <c r="AX1837" s="8"/>
      <c r="AY1837" s="8"/>
      <c r="AZ1837" s="8"/>
      <c r="BA1837" s="8"/>
      <c r="BB1837" s="8"/>
      <c r="BC1837" s="8"/>
    </row>
    <row r="1838" spans="1:55" x14ac:dyDescent="0.25">
      <c r="A1838" s="46">
        <v>88</v>
      </c>
      <c r="B1838" s="48" t="b">
        <v>1</v>
      </c>
      <c r="U1838" s="37"/>
      <c r="V1838" s="37"/>
      <c r="W1838" s="9"/>
      <c r="X1838" s="8"/>
      <c r="Y1838" s="8"/>
      <c r="Z1838" s="8"/>
      <c r="AA1838" s="8"/>
      <c r="AB1838" s="8"/>
      <c r="AC1838" s="8"/>
      <c r="AD1838" s="8"/>
      <c r="AE1838" s="8"/>
      <c r="AG1838" s="37"/>
      <c r="AH1838" s="37"/>
      <c r="AI1838" s="9"/>
      <c r="AJ1838" s="8"/>
      <c r="AK1838" s="8"/>
      <c r="AL1838" s="8"/>
      <c r="AM1838" s="8"/>
      <c r="AN1838" s="8"/>
      <c r="AO1838" s="8"/>
      <c r="AP1838" s="8"/>
      <c r="AQ1838" s="8"/>
      <c r="AS1838" s="37"/>
      <c r="AT1838" s="37"/>
      <c r="AU1838" s="9"/>
      <c r="AV1838" s="8"/>
      <c r="AW1838" s="8"/>
      <c r="AX1838" s="8"/>
      <c r="AY1838" s="8"/>
      <c r="AZ1838" s="8"/>
      <c r="BA1838" s="8"/>
      <c r="BB1838" s="8"/>
      <c r="BC1838" s="8"/>
    </row>
    <row r="1839" spans="1:55" x14ac:dyDescent="0.25">
      <c r="A1839" s="46">
        <v>86</v>
      </c>
      <c r="B1839" s="48" t="b">
        <v>1</v>
      </c>
      <c r="U1839" s="37"/>
      <c r="V1839" s="37"/>
      <c r="W1839" s="9"/>
      <c r="X1839" s="8"/>
      <c r="Y1839" s="8"/>
      <c r="Z1839" s="8"/>
      <c r="AA1839" s="8"/>
      <c r="AB1839" s="8"/>
      <c r="AC1839" s="8"/>
      <c r="AD1839" s="8"/>
      <c r="AE1839" s="8"/>
      <c r="AG1839" s="37"/>
      <c r="AH1839" s="37"/>
      <c r="AI1839" s="9"/>
      <c r="AJ1839" s="8"/>
      <c r="AK1839" s="8"/>
      <c r="AL1839" s="8"/>
      <c r="AM1839" s="8"/>
      <c r="AN1839" s="8"/>
      <c r="AO1839" s="8"/>
      <c r="AP1839" s="8"/>
      <c r="AQ1839" s="8"/>
      <c r="AS1839" s="37"/>
      <c r="AT1839" s="37"/>
      <c r="AU1839" s="9"/>
      <c r="AV1839" s="8"/>
      <c r="AW1839" s="8"/>
      <c r="AX1839" s="8"/>
      <c r="AY1839" s="8"/>
      <c r="AZ1839" s="8"/>
      <c r="BA1839" s="8"/>
      <c r="BB1839" s="8"/>
      <c r="BC1839" s="8"/>
    </row>
    <row r="1840" spans="1:55" x14ac:dyDescent="0.25">
      <c r="A1840" s="46">
        <v>83</v>
      </c>
      <c r="B1840" s="48" t="b">
        <v>1</v>
      </c>
      <c r="U1840" s="37"/>
      <c r="V1840" s="37"/>
      <c r="W1840" s="9"/>
      <c r="X1840" s="8"/>
      <c r="Y1840" s="8"/>
      <c r="Z1840" s="8"/>
      <c r="AA1840" s="8"/>
      <c r="AB1840" s="8"/>
      <c r="AC1840" s="8"/>
      <c r="AD1840" s="8"/>
      <c r="AE1840" s="8"/>
      <c r="AG1840" s="37"/>
      <c r="AH1840" s="37"/>
      <c r="AI1840" s="9"/>
      <c r="AJ1840" s="8"/>
      <c r="AK1840" s="8"/>
      <c r="AL1840" s="8"/>
      <c r="AM1840" s="8"/>
      <c r="AN1840" s="8"/>
      <c r="AO1840" s="8"/>
      <c r="AP1840" s="8"/>
      <c r="AQ1840" s="8"/>
      <c r="AS1840" s="37"/>
      <c r="AT1840" s="37"/>
      <c r="AU1840" s="9"/>
      <c r="AV1840" s="8"/>
      <c r="AW1840" s="8"/>
      <c r="AX1840" s="8"/>
      <c r="AY1840" s="8"/>
      <c r="AZ1840" s="8"/>
      <c r="BA1840" s="8"/>
      <c r="BB1840" s="8"/>
      <c r="BC1840" s="8"/>
    </row>
    <row r="1841" spans="1:55" x14ac:dyDescent="0.25">
      <c r="A1841" s="46">
        <v>82</v>
      </c>
      <c r="B1841" s="48" t="b">
        <v>1</v>
      </c>
      <c r="U1841" s="37"/>
      <c r="V1841" s="37"/>
      <c r="W1841" s="9"/>
      <c r="X1841" s="8"/>
      <c r="Y1841" s="8"/>
      <c r="Z1841" s="8"/>
      <c r="AA1841" s="8"/>
      <c r="AB1841" s="8"/>
      <c r="AC1841" s="8"/>
      <c r="AD1841" s="8"/>
      <c r="AE1841" s="8"/>
      <c r="AG1841" s="37"/>
      <c r="AH1841" s="37"/>
      <c r="AI1841" s="9"/>
      <c r="AJ1841" s="8"/>
      <c r="AK1841" s="8"/>
      <c r="AL1841" s="8"/>
      <c r="AM1841" s="8"/>
      <c r="AN1841" s="8"/>
      <c r="AO1841" s="8"/>
      <c r="AP1841" s="8"/>
      <c r="AQ1841" s="8"/>
      <c r="AS1841" s="37"/>
      <c r="AT1841" s="37"/>
      <c r="AU1841" s="9"/>
      <c r="AV1841" s="8"/>
      <c r="AW1841" s="8"/>
      <c r="AX1841" s="8"/>
      <c r="AY1841" s="8"/>
      <c r="AZ1841" s="8"/>
      <c r="BA1841" s="8"/>
      <c r="BB1841" s="8"/>
      <c r="BC1841" s="8"/>
    </row>
    <row r="1842" spans="1:55" x14ac:dyDescent="0.25">
      <c r="A1842" s="46">
        <v>79.8</v>
      </c>
      <c r="B1842" s="48" t="b">
        <v>1</v>
      </c>
      <c r="U1842" s="37"/>
      <c r="V1842" s="37"/>
      <c r="W1842" s="9"/>
      <c r="X1842" s="8"/>
      <c r="Y1842" s="8"/>
      <c r="Z1842" s="8"/>
      <c r="AA1842" s="8"/>
      <c r="AB1842" s="8"/>
      <c r="AC1842" s="8"/>
      <c r="AD1842" s="8"/>
      <c r="AE1842" s="8"/>
      <c r="AG1842" s="37"/>
      <c r="AH1842" s="37"/>
      <c r="AI1842" s="9"/>
      <c r="AJ1842" s="8"/>
      <c r="AK1842" s="8"/>
      <c r="AL1842" s="8"/>
      <c r="AM1842" s="8"/>
      <c r="AN1842" s="8"/>
      <c r="AO1842" s="8"/>
      <c r="AP1842" s="8"/>
      <c r="AQ1842" s="8"/>
      <c r="AS1842" s="37"/>
      <c r="AT1842" s="37"/>
      <c r="AU1842" s="9"/>
      <c r="AV1842" s="8"/>
      <c r="AW1842" s="8"/>
      <c r="AX1842" s="8"/>
      <c r="AY1842" s="8"/>
      <c r="AZ1842" s="8"/>
      <c r="BA1842" s="8"/>
      <c r="BB1842" s="8"/>
      <c r="BC1842" s="8"/>
    </row>
    <row r="1843" spans="1:55" x14ac:dyDescent="0.25">
      <c r="A1843" s="46">
        <v>79.400000000000006</v>
      </c>
      <c r="B1843" s="48" t="b">
        <v>1</v>
      </c>
      <c r="U1843" s="37"/>
      <c r="V1843" s="37"/>
      <c r="W1843" s="9"/>
      <c r="X1843" s="8"/>
      <c r="Y1843" s="8"/>
      <c r="Z1843" s="8"/>
      <c r="AA1843" s="8"/>
      <c r="AB1843" s="8"/>
      <c r="AC1843" s="8"/>
      <c r="AD1843" s="8"/>
      <c r="AE1843" s="8"/>
      <c r="AG1843" s="37"/>
      <c r="AH1843" s="37"/>
      <c r="AI1843" s="9"/>
      <c r="AJ1843" s="8"/>
      <c r="AK1843" s="8"/>
      <c r="AL1843" s="8"/>
      <c r="AM1843" s="8"/>
      <c r="AN1843" s="8"/>
      <c r="AO1843" s="8"/>
      <c r="AP1843" s="8"/>
      <c r="AQ1843" s="8"/>
      <c r="AS1843" s="37"/>
      <c r="AT1843" s="37"/>
      <c r="AU1843" s="9"/>
      <c r="AV1843" s="8"/>
      <c r="AW1843" s="8"/>
      <c r="AX1843" s="8"/>
      <c r="AY1843" s="8"/>
      <c r="AZ1843" s="8"/>
      <c r="BA1843" s="8"/>
      <c r="BB1843" s="8"/>
      <c r="BC1843" s="8"/>
    </row>
    <row r="1844" spans="1:55" x14ac:dyDescent="0.25">
      <c r="A1844" s="46">
        <v>79.2</v>
      </c>
      <c r="B1844" s="48" t="b">
        <v>1</v>
      </c>
      <c r="U1844" s="37"/>
      <c r="V1844" s="37"/>
      <c r="W1844" s="9"/>
      <c r="X1844" s="8"/>
      <c r="Y1844" s="8"/>
      <c r="Z1844" s="8"/>
      <c r="AA1844" s="8"/>
      <c r="AB1844" s="8"/>
      <c r="AC1844" s="8"/>
      <c r="AD1844" s="8"/>
      <c r="AE1844" s="8"/>
      <c r="AG1844" s="37"/>
      <c r="AH1844" s="37"/>
      <c r="AI1844" s="9"/>
      <c r="AJ1844" s="8"/>
      <c r="AK1844" s="8"/>
      <c r="AL1844" s="8"/>
      <c r="AM1844" s="8"/>
      <c r="AN1844" s="8"/>
      <c r="AO1844" s="8"/>
      <c r="AP1844" s="8"/>
      <c r="AQ1844" s="8"/>
      <c r="AS1844" s="37"/>
      <c r="AT1844" s="37"/>
      <c r="AU1844" s="9"/>
      <c r="AV1844" s="8"/>
      <c r="AW1844" s="8"/>
      <c r="AX1844" s="8"/>
      <c r="AY1844" s="8"/>
      <c r="AZ1844" s="8"/>
      <c r="BA1844" s="8"/>
      <c r="BB1844" s="8"/>
      <c r="BC1844" s="8"/>
    </row>
    <row r="1845" spans="1:55" x14ac:dyDescent="0.25">
      <c r="A1845" s="46">
        <v>78.7</v>
      </c>
      <c r="B1845" s="48" t="b">
        <v>1</v>
      </c>
      <c r="U1845" s="37"/>
      <c r="V1845" s="37"/>
      <c r="W1845" s="9"/>
      <c r="X1845" s="8"/>
      <c r="Y1845" s="8"/>
      <c r="Z1845" s="8"/>
      <c r="AA1845" s="8"/>
      <c r="AB1845" s="8"/>
      <c r="AC1845" s="8"/>
      <c r="AD1845" s="8"/>
      <c r="AE1845" s="8"/>
      <c r="AG1845" s="37"/>
      <c r="AH1845" s="37"/>
      <c r="AI1845" s="9"/>
      <c r="AJ1845" s="8"/>
      <c r="AK1845" s="8"/>
      <c r="AL1845" s="8"/>
      <c r="AM1845" s="8"/>
      <c r="AN1845" s="8"/>
      <c r="AO1845" s="8"/>
      <c r="AP1845" s="8"/>
      <c r="AQ1845" s="8"/>
      <c r="AS1845" s="37"/>
      <c r="AT1845" s="37"/>
      <c r="AU1845" s="9"/>
      <c r="AV1845" s="8"/>
      <c r="AW1845" s="8"/>
      <c r="AX1845" s="8"/>
      <c r="AY1845" s="8"/>
      <c r="AZ1845" s="8"/>
      <c r="BA1845" s="8"/>
      <c r="BB1845" s="8"/>
      <c r="BC1845" s="8"/>
    </row>
    <row r="1846" spans="1:55" x14ac:dyDescent="0.25">
      <c r="A1846" s="46">
        <v>78.400000000000006</v>
      </c>
      <c r="B1846" s="48" t="b">
        <v>1</v>
      </c>
      <c r="U1846" s="37"/>
      <c r="V1846" s="37"/>
      <c r="W1846" s="9"/>
      <c r="X1846" s="8"/>
      <c r="Y1846" s="8"/>
      <c r="Z1846" s="8"/>
      <c r="AA1846" s="8"/>
      <c r="AB1846" s="8"/>
      <c r="AC1846" s="8"/>
      <c r="AD1846" s="8"/>
      <c r="AE1846" s="8"/>
      <c r="AG1846" s="37"/>
      <c r="AH1846" s="37"/>
      <c r="AI1846" s="9"/>
      <c r="AJ1846" s="8"/>
      <c r="AK1846" s="8"/>
      <c r="AL1846" s="8"/>
      <c r="AM1846" s="8"/>
      <c r="AN1846" s="8"/>
      <c r="AO1846" s="8"/>
      <c r="AP1846" s="8"/>
      <c r="AQ1846" s="8"/>
      <c r="AS1846" s="37"/>
      <c r="AT1846" s="37"/>
      <c r="AU1846" s="9"/>
      <c r="AV1846" s="8"/>
      <c r="AW1846" s="8"/>
      <c r="AX1846" s="8"/>
      <c r="AY1846" s="8"/>
      <c r="AZ1846" s="8"/>
      <c r="BA1846" s="8"/>
      <c r="BB1846" s="8"/>
      <c r="BC1846" s="8"/>
    </row>
    <row r="1847" spans="1:55" x14ac:dyDescent="0.25">
      <c r="A1847" s="46">
        <v>78.3</v>
      </c>
      <c r="B1847" s="48" t="b">
        <v>1</v>
      </c>
      <c r="U1847" s="37"/>
      <c r="V1847" s="37"/>
      <c r="W1847" s="9"/>
      <c r="X1847" s="8"/>
      <c r="Y1847" s="8"/>
      <c r="Z1847" s="8"/>
      <c r="AA1847" s="8"/>
      <c r="AB1847" s="8"/>
      <c r="AC1847" s="8"/>
      <c r="AD1847" s="8"/>
      <c r="AE1847" s="8"/>
      <c r="AG1847" s="37"/>
      <c r="AH1847" s="37"/>
      <c r="AI1847" s="9"/>
      <c r="AJ1847" s="8"/>
      <c r="AK1847" s="8"/>
      <c r="AL1847" s="8"/>
      <c r="AM1847" s="8"/>
      <c r="AN1847" s="8"/>
      <c r="AO1847" s="8"/>
      <c r="AP1847" s="8"/>
      <c r="AQ1847" s="8"/>
      <c r="AS1847" s="37"/>
      <c r="AT1847" s="37"/>
      <c r="AU1847" s="9"/>
      <c r="AV1847" s="8"/>
      <c r="AW1847" s="8"/>
      <c r="AX1847" s="8"/>
      <c r="AY1847" s="8"/>
      <c r="AZ1847" s="8"/>
      <c r="BA1847" s="8"/>
      <c r="BB1847" s="8"/>
      <c r="BC1847" s="8"/>
    </row>
    <row r="1848" spans="1:55" x14ac:dyDescent="0.25">
      <c r="A1848" s="46">
        <v>78.099999999999994</v>
      </c>
      <c r="B1848" s="48" t="b">
        <v>1</v>
      </c>
      <c r="U1848" s="37"/>
      <c r="V1848" s="37"/>
      <c r="W1848" s="9"/>
      <c r="X1848" s="8"/>
      <c r="Y1848" s="8"/>
      <c r="Z1848" s="8"/>
      <c r="AA1848" s="8"/>
      <c r="AB1848" s="8"/>
      <c r="AC1848" s="8"/>
      <c r="AD1848" s="8"/>
      <c r="AE1848" s="8"/>
      <c r="AG1848" s="37"/>
      <c r="AH1848" s="37"/>
      <c r="AI1848" s="9"/>
      <c r="AJ1848" s="8"/>
      <c r="AK1848" s="8"/>
      <c r="AL1848" s="8"/>
      <c r="AM1848" s="8"/>
      <c r="AN1848" s="8"/>
      <c r="AO1848" s="8"/>
      <c r="AP1848" s="8"/>
      <c r="AQ1848" s="8"/>
      <c r="AS1848" s="37"/>
      <c r="AT1848" s="37"/>
      <c r="AU1848" s="9"/>
      <c r="AV1848" s="8"/>
      <c r="AW1848" s="8"/>
      <c r="AX1848" s="8"/>
      <c r="AY1848" s="8"/>
      <c r="AZ1848" s="8"/>
      <c r="BA1848" s="8"/>
      <c r="BB1848" s="8"/>
      <c r="BC1848" s="8"/>
    </row>
    <row r="1849" spans="1:55" x14ac:dyDescent="0.25">
      <c r="A1849" s="46">
        <v>81.599999999999994</v>
      </c>
      <c r="B1849" s="48" t="b">
        <v>1</v>
      </c>
      <c r="U1849" s="37"/>
      <c r="V1849" s="37"/>
      <c r="W1849" s="9"/>
      <c r="X1849" s="8"/>
      <c r="Y1849" s="8"/>
      <c r="Z1849" s="8"/>
      <c r="AA1849" s="8"/>
      <c r="AB1849" s="8"/>
      <c r="AC1849" s="8"/>
      <c r="AD1849" s="8"/>
      <c r="AE1849" s="8"/>
      <c r="AG1849" s="37"/>
      <c r="AH1849" s="37"/>
      <c r="AI1849" s="9"/>
      <c r="AJ1849" s="8"/>
      <c r="AK1849" s="8"/>
      <c r="AL1849" s="8"/>
      <c r="AM1849" s="8"/>
      <c r="AN1849" s="8"/>
      <c r="AO1849" s="8"/>
      <c r="AP1849" s="8"/>
      <c r="AQ1849" s="8"/>
      <c r="AS1849" s="37"/>
      <c r="AT1849" s="37"/>
      <c r="AU1849" s="9"/>
      <c r="AV1849" s="8"/>
      <c r="AW1849" s="8"/>
      <c r="AX1849" s="8"/>
      <c r="AY1849" s="8"/>
      <c r="AZ1849" s="8"/>
      <c r="BA1849" s="8"/>
      <c r="BB1849" s="8"/>
      <c r="BC1849" s="8"/>
    </row>
    <row r="1850" spans="1:55" x14ac:dyDescent="0.25">
      <c r="A1850" s="46">
        <v>81.5</v>
      </c>
      <c r="B1850" s="48" t="b">
        <v>1</v>
      </c>
      <c r="U1850" s="37"/>
      <c r="V1850" s="37"/>
      <c r="W1850" s="9"/>
      <c r="X1850" s="8"/>
      <c r="Y1850" s="8"/>
      <c r="Z1850" s="8"/>
      <c r="AA1850" s="8"/>
      <c r="AB1850" s="8"/>
      <c r="AC1850" s="8"/>
      <c r="AD1850" s="8"/>
      <c r="AE1850" s="8"/>
      <c r="AG1850" s="37"/>
      <c r="AH1850" s="37"/>
      <c r="AI1850" s="9"/>
      <c r="AJ1850" s="8"/>
      <c r="AK1850" s="8"/>
      <c r="AL1850" s="8"/>
      <c r="AM1850" s="8"/>
      <c r="AN1850" s="8"/>
      <c r="AO1850" s="8"/>
      <c r="AP1850" s="8"/>
      <c r="AQ1850" s="8"/>
      <c r="AS1850" s="37"/>
      <c r="AT1850" s="37"/>
      <c r="AU1850" s="9"/>
      <c r="AV1850" s="8"/>
      <c r="AW1850" s="8"/>
      <c r="AX1850" s="8"/>
      <c r="AY1850" s="8"/>
      <c r="AZ1850" s="8"/>
      <c r="BA1850" s="8"/>
      <c r="BB1850" s="8"/>
      <c r="BC1850" s="8"/>
    </row>
    <row r="1851" spans="1:55" x14ac:dyDescent="0.25">
      <c r="A1851" s="46">
        <v>81.3</v>
      </c>
      <c r="B1851" s="48" t="b">
        <v>1</v>
      </c>
      <c r="U1851" s="37"/>
      <c r="V1851" s="37"/>
      <c r="W1851" s="9"/>
      <c r="X1851" s="8"/>
      <c r="Y1851" s="8"/>
      <c r="Z1851" s="8"/>
      <c r="AA1851" s="8"/>
      <c r="AB1851" s="8"/>
      <c r="AC1851" s="8"/>
      <c r="AD1851" s="8"/>
      <c r="AE1851" s="8"/>
      <c r="AG1851" s="37"/>
      <c r="AH1851" s="37"/>
      <c r="AI1851" s="9"/>
      <c r="AJ1851" s="8"/>
      <c r="AK1851" s="8"/>
      <c r="AL1851" s="8"/>
      <c r="AM1851" s="8"/>
      <c r="AN1851" s="8"/>
      <c r="AO1851" s="8"/>
      <c r="AP1851" s="8"/>
      <c r="AQ1851" s="8"/>
      <c r="AS1851" s="37"/>
      <c r="AT1851" s="37"/>
      <c r="AU1851" s="9"/>
      <c r="AV1851" s="8"/>
      <c r="AW1851" s="8"/>
      <c r="AX1851" s="8"/>
      <c r="AY1851" s="8"/>
      <c r="AZ1851" s="8"/>
      <c r="BA1851" s="8"/>
      <c r="BB1851" s="8"/>
      <c r="BC1851" s="8"/>
    </row>
    <row r="1852" spans="1:55" x14ac:dyDescent="0.25">
      <c r="A1852" s="46">
        <v>81.099999999999994</v>
      </c>
      <c r="B1852" s="48" t="b">
        <v>1</v>
      </c>
      <c r="U1852" s="37"/>
      <c r="V1852" s="37"/>
      <c r="W1852" s="9"/>
      <c r="X1852" s="8"/>
      <c r="Y1852" s="8"/>
      <c r="Z1852" s="8"/>
      <c r="AA1852" s="8"/>
      <c r="AB1852" s="8"/>
      <c r="AC1852" s="8"/>
      <c r="AD1852" s="8"/>
      <c r="AE1852" s="8"/>
      <c r="AG1852" s="37"/>
      <c r="AH1852" s="37"/>
      <c r="AI1852" s="9"/>
      <c r="AJ1852" s="8"/>
      <c r="AK1852" s="8"/>
      <c r="AL1852" s="8"/>
      <c r="AM1852" s="8"/>
      <c r="AN1852" s="8"/>
      <c r="AO1852" s="8"/>
      <c r="AP1852" s="8"/>
      <c r="AQ1852" s="8"/>
      <c r="AS1852" s="37"/>
      <c r="AT1852" s="37"/>
      <c r="AU1852" s="9"/>
      <c r="AV1852" s="8"/>
      <c r="AW1852" s="8"/>
      <c r="AX1852" s="8"/>
      <c r="AY1852" s="8"/>
      <c r="AZ1852" s="8"/>
      <c r="BA1852" s="8"/>
      <c r="BB1852" s="8"/>
      <c r="BC1852" s="8"/>
    </row>
    <row r="1853" spans="1:55" x14ac:dyDescent="0.25">
      <c r="A1853" s="46">
        <v>86</v>
      </c>
      <c r="B1853" s="48" t="b">
        <v>1</v>
      </c>
      <c r="U1853" s="37"/>
      <c r="V1853" s="37"/>
      <c r="W1853" s="9"/>
      <c r="X1853" s="8"/>
      <c r="Y1853" s="8"/>
      <c r="Z1853" s="8"/>
      <c r="AA1853" s="8"/>
      <c r="AB1853" s="8"/>
      <c r="AC1853" s="8"/>
      <c r="AD1853" s="8"/>
      <c r="AE1853" s="8"/>
      <c r="AG1853" s="37"/>
      <c r="AH1853" s="37"/>
      <c r="AI1853" s="9"/>
      <c r="AJ1853" s="8"/>
      <c r="AK1853" s="8"/>
      <c r="AL1853" s="8"/>
      <c r="AM1853" s="8"/>
      <c r="AN1853" s="8"/>
      <c r="AO1853" s="8"/>
      <c r="AP1853" s="8"/>
      <c r="AQ1853" s="8"/>
      <c r="AS1853" s="37"/>
      <c r="AT1853" s="37"/>
      <c r="AU1853" s="9"/>
      <c r="AV1853" s="8"/>
      <c r="AW1853" s="8"/>
      <c r="AX1853" s="8"/>
      <c r="AY1853" s="8"/>
      <c r="AZ1853" s="8"/>
      <c r="BA1853" s="8"/>
      <c r="BB1853" s="8"/>
      <c r="BC1853" s="8"/>
    </row>
    <row r="1854" spans="1:55" x14ac:dyDescent="0.25">
      <c r="A1854" s="46">
        <v>89</v>
      </c>
      <c r="B1854" s="48" t="b">
        <v>1</v>
      </c>
      <c r="U1854" s="37"/>
      <c r="V1854" s="37"/>
      <c r="W1854" s="9"/>
      <c r="X1854" s="8"/>
      <c r="Y1854" s="8"/>
      <c r="Z1854" s="8"/>
      <c r="AA1854" s="8"/>
      <c r="AB1854" s="8"/>
      <c r="AC1854" s="8"/>
      <c r="AD1854" s="8"/>
      <c r="AE1854" s="8"/>
      <c r="AG1854" s="37"/>
      <c r="AH1854" s="37"/>
      <c r="AI1854" s="9"/>
      <c r="AJ1854" s="8"/>
      <c r="AK1854" s="8"/>
      <c r="AL1854" s="8"/>
      <c r="AM1854" s="8"/>
      <c r="AN1854" s="8"/>
      <c r="AO1854" s="8"/>
      <c r="AP1854" s="8"/>
      <c r="AQ1854" s="8"/>
      <c r="AS1854" s="37"/>
      <c r="AT1854" s="37"/>
      <c r="AU1854" s="9"/>
      <c r="AV1854" s="8"/>
      <c r="AW1854" s="8"/>
      <c r="AX1854" s="8"/>
      <c r="AY1854" s="8"/>
      <c r="AZ1854" s="8"/>
      <c r="BA1854" s="8"/>
      <c r="BB1854" s="8"/>
      <c r="BC1854" s="8"/>
    </row>
    <row r="1855" spans="1:55" x14ac:dyDescent="0.25">
      <c r="A1855" s="46">
        <v>85</v>
      </c>
      <c r="B1855" s="48" t="b">
        <v>1</v>
      </c>
      <c r="U1855" s="37"/>
      <c r="V1855" s="37"/>
      <c r="W1855" s="9"/>
      <c r="X1855" s="8"/>
      <c r="Y1855" s="8"/>
      <c r="Z1855" s="8"/>
      <c r="AA1855" s="8"/>
      <c r="AB1855" s="8"/>
      <c r="AC1855" s="8"/>
      <c r="AD1855" s="8"/>
      <c r="AE1855" s="8"/>
      <c r="AG1855" s="37"/>
      <c r="AH1855" s="37"/>
      <c r="AI1855" s="9"/>
      <c r="AJ1855" s="8"/>
      <c r="AK1855" s="8"/>
      <c r="AL1855" s="8"/>
      <c r="AM1855" s="8"/>
      <c r="AN1855" s="8"/>
      <c r="AO1855" s="8"/>
      <c r="AP1855" s="8"/>
      <c r="AQ1855" s="8"/>
      <c r="AS1855" s="37"/>
      <c r="AT1855" s="37"/>
      <c r="AU1855" s="9"/>
      <c r="AV1855" s="8"/>
      <c r="AW1855" s="8"/>
      <c r="AX1855" s="8"/>
      <c r="AY1855" s="8"/>
      <c r="AZ1855" s="8"/>
      <c r="BA1855" s="8"/>
      <c r="BB1855" s="8"/>
      <c r="BC1855" s="8"/>
    </row>
    <row r="1856" spans="1:55" x14ac:dyDescent="0.25">
      <c r="A1856" s="46">
        <v>81</v>
      </c>
      <c r="B1856" s="48" t="b">
        <v>1</v>
      </c>
      <c r="U1856" s="37"/>
      <c r="V1856" s="37"/>
      <c r="W1856" s="9"/>
      <c r="X1856" s="8"/>
      <c r="Y1856" s="8"/>
      <c r="Z1856" s="8"/>
      <c r="AA1856" s="8"/>
      <c r="AB1856" s="8"/>
      <c r="AC1856" s="8"/>
      <c r="AD1856" s="8"/>
      <c r="AE1856" s="8"/>
      <c r="AG1856" s="37"/>
      <c r="AH1856" s="37"/>
      <c r="AI1856" s="9"/>
      <c r="AJ1856" s="8"/>
      <c r="AK1856" s="8"/>
      <c r="AL1856" s="8"/>
      <c r="AM1856" s="8"/>
      <c r="AN1856" s="8"/>
      <c r="AO1856" s="8"/>
      <c r="AP1856" s="8"/>
      <c r="AQ1856" s="8"/>
      <c r="AS1856" s="37"/>
      <c r="AT1856" s="37"/>
      <c r="AU1856" s="9"/>
      <c r="AV1856" s="8"/>
      <c r="AW1856" s="8"/>
      <c r="AX1856" s="8"/>
      <c r="AY1856" s="8"/>
      <c r="AZ1856" s="8"/>
      <c r="BA1856" s="8"/>
      <c r="BB1856" s="8"/>
      <c r="BC1856" s="8"/>
    </row>
    <row r="1857" spans="1:55" x14ac:dyDescent="0.25">
      <c r="A1857" s="46">
        <v>81</v>
      </c>
      <c r="B1857" s="48" t="b">
        <v>1</v>
      </c>
      <c r="U1857" s="37"/>
      <c r="V1857" s="37"/>
      <c r="W1857" s="9"/>
      <c r="X1857" s="8"/>
      <c r="Y1857" s="8"/>
      <c r="Z1857" s="8"/>
      <c r="AA1857" s="8"/>
      <c r="AB1857" s="8"/>
      <c r="AC1857" s="8"/>
      <c r="AD1857" s="8"/>
      <c r="AE1857" s="8"/>
      <c r="AG1857" s="37"/>
      <c r="AH1857" s="37"/>
      <c r="AI1857" s="9"/>
      <c r="AJ1857" s="8"/>
      <c r="AK1857" s="8"/>
      <c r="AL1857" s="8"/>
      <c r="AM1857" s="8"/>
      <c r="AN1857" s="8"/>
      <c r="AO1857" s="8"/>
      <c r="AP1857" s="8"/>
      <c r="AQ1857" s="8"/>
      <c r="AS1857" s="37"/>
      <c r="AT1857" s="37"/>
      <c r="AU1857" s="9"/>
      <c r="AV1857" s="8"/>
      <c r="AW1857" s="8"/>
      <c r="AX1857" s="8"/>
      <c r="AY1857" s="8"/>
      <c r="AZ1857" s="8"/>
      <c r="BA1857" s="8"/>
      <c r="BB1857" s="8"/>
      <c r="BC1857" s="8"/>
    </row>
    <row r="1858" spans="1:55" x14ac:dyDescent="0.25">
      <c r="A1858" s="46">
        <v>79.900000000000006</v>
      </c>
      <c r="B1858" s="48" t="b">
        <v>1</v>
      </c>
      <c r="U1858" s="37"/>
      <c r="V1858" s="37"/>
      <c r="W1858" s="9"/>
      <c r="X1858" s="8"/>
      <c r="Y1858" s="8"/>
      <c r="Z1858" s="8"/>
      <c r="AA1858" s="8"/>
      <c r="AB1858" s="8"/>
      <c r="AC1858" s="8"/>
      <c r="AD1858" s="8"/>
      <c r="AE1858" s="8"/>
      <c r="AG1858" s="37"/>
      <c r="AH1858" s="37"/>
      <c r="AI1858" s="9"/>
      <c r="AJ1858" s="8"/>
      <c r="AK1858" s="8"/>
      <c r="AL1858" s="8"/>
      <c r="AM1858" s="8"/>
      <c r="AN1858" s="8"/>
      <c r="AO1858" s="8"/>
      <c r="AP1858" s="8"/>
      <c r="AQ1858" s="8"/>
      <c r="AS1858" s="37"/>
      <c r="AT1858" s="37"/>
      <c r="AU1858" s="9"/>
      <c r="AV1858" s="8"/>
      <c r="AW1858" s="8"/>
      <c r="AX1858" s="8"/>
      <c r="AY1858" s="8"/>
      <c r="AZ1858" s="8"/>
      <c r="BA1858" s="8"/>
      <c r="BB1858" s="8"/>
      <c r="BC1858" s="8"/>
    </row>
    <row r="1859" spans="1:55" x14ac:dyDescent="0.25">
      <c r="A1859" s="46">
        <v>79.900000000000006</v>
      </c>
      <c r="B1859" s="48" t="b">
        <v>1</v>
      </c>
      <c r="U1859" s="37"/>
      <c r="V1859" s="37"/>
      <c r="W1859" s="9"/>
      <c r="X1859" s="8"/>
      <c r="Y1859" s="8"/>
      <c r="Z1859" s="8"/>
      <c r="AA1859" s="8"/>
      <c r="AB1859" s="8"/>
      <c r="AC1859" s="8"/>
      <c r="AD1859" s="8"/>
      <c r="AE1859" s="8"/>
      <c r="AG1859" s="37"/>
      <c r="AH1859" s="37"/>
      <c r="AI1859" s="9"/>
      <c r="AJ1859" s="8"/>
      <c r="AK1859" s="8"/>
      <c r="AL1859" s="8"/>
      <c r="AM1859" s="8"/>
      <c r="AN1859" s="8"/>
      <c r="AO1859" s="8"/>
      <c r="AP1859" s="8"/>
      <c r="AQ1859" s="8"/>
      <c r="AS1859" s="37"/>
      <c r="AT1859" s="37"/>
      <c r="AU1859" s="9"/>
      <c r="AV1859" s="8"/>
      <c r="AW1859" s="8"/>
      <c r="AX1859" s="8"/>
      <c r="AY1859" s="8"/>
      <c r="AZ1859" s="8"/>
      <c r="BA1859" s="8"/>
      <c r="BB1859" s="8"/>
      <c r="BC1859" s="8"/>
    </row>
    <row r="1860" spans="1:55" x14ac:dyDescent="0.25">
      <c r="A1860" s="46">
        <v>79.2</v>
      </c>
      <c r="B1860" s="48" t="b">
        <v>1</v>
      </c>
      <c r="U1860" s="37"/>
      <c r="V1860" s="37"/>
      <c r="W1860" s="9"/>
      <c r="X1860" s="8"/>
      <c r="Y1860" s="8"/>
      <c r="Z1860" s="8"/>
      <c r="AA1860" s="8"/>
      <c r="AB1860" s="8"/>
      <c r="AC1860" s="8"/>
      <c r="AD1860" s="8"/>
      <c r="AE1860" s="8"/>
      <c r="AG1860" s="37"/>
      <c r="AH1860" s="37"/>
      <c r="AI1860" s="9"/>
      <c r="AJ1860" s="8"/>
      <c r="AK1860" s="8"/>
      <c r="AL1860" s="8"/>
      <c r="AM1860" s="8"/>
      <c r="AN1860" s="8"/>
      <c r="AO1860" s="8"/>
      <c r="AP1860" s="8"/>
      <c r="AQ1860" s="8"/>
      <c r="AS1860" s="37"/>
      <c r="AT1860" s="37"/>
      <c r="AU1860" s="9"/>
      <c r="AV1860" s="8"/>
      <c r="AW1860" s="8"/>
      <c r="AX1860" s="8"/>
      <c r="AY1860" s="8"/>
      <c r="AZ1860" s="8"/>
      <c r="BA1860" s="8"/>
      <c r="BB1860" s="8"/>
      <c r="BC1860" s="8"/>
    </row>
    <row r="1861" spans="1:55" x14ac:dyDescent="0.25">
      <c r="A1861" s="46">
        <v>79.099999999999994</v>
      </c>
      <c r="B1861" s="48" t="b">
        <v>1</v>
      </c>
      <c r="U1861" s="37"/>
      <c r="V1861" s="37"/>
      <c r="W1861" s="9"/>
      <c r="X1861" s="8"/>
      <c r="Y1861" s="8"/>
      <c r="Z1861" s="8"/>
      <c r="AA1861" s="8"/>
      <c r="AB1861" s="8"/>
      <c r="AC1861" s="8"/>
      <c r="AD1861" s="8"/>
      <c r="AE1861" s="8"/>
      <c r="AG1861" s="37"/>
      <c r="AH1861" s="37"/>
      <c r="AI1861" s="9"/>
      <c r="AJ1861" s="8"/>
      <c r="AK1861" s="8"/>
      <c r="AL1861" s="8"/>
      <c r="AM1861" s="8"/>
      <c r="AN1861" s="8"/>
      <c r="AO1861" s="8"/>
      <c r="AP1861" s="8"/>
      <c r="AQ1861" s="8"/>
      <c r="AS1861" s="37"/>
      <c r="AT1861" s="37"/>
      <c r="AU1861" s="9"/>
      <c r="AV1861" s="8"/>
      <c r="AW1861" s="8"/>
      <c r="AX1861" s="8"/>
      <c r="AY1861" s="8"/>
      <c r="AZ1861" s="8"/>
      <c r="BA1861" s="8"/>
      <c r="BB1861" s="8"/>
      <c r="BC1861" s="8"/>
    </row>
    <row r="1862" spans="1:55" x14ac:dyDescent="0.25">
      <c r="A1862" s="46">
        <v>78.7</v>
      </c>
      <c r="B1862" s="48" t="b">
        <v>1</v>
      </c>
      <c r="U1862" s="37"/>
      <c r="V1862" s="37"/>
      <c r="W1862" s="9"/>
      <c r="X1862" s="8"/>
      <c r="Y1862" s="8"/>
      <c r="Z1862" s="8"/>
      <c r="AA1862" s="8"/>
      <c r="AB1862" s="8"/>
      <c r="AC1862" s="8"/>
      <c r="AD1862" s="8"/>
      <c r="AE1862" s="8"/>
      <c r="AG1862" s="37"/>
      <c r="AH1862" s="37"/>
      <c r="AI1862" s="9"/>
      <c r="AJ1862" s="8"/>
      <c r="AK1862" s="8"/>
      <c r="AL1862" s="8"/>
      <c r="AM1862" s="8"/>
      <c r="AN1862" s="8"/>
      <c r="AO1862" s="8"/>
      <c r="AP1862" s="8"/>
      <c r="AQ1862" s="8"/>
      <c r="AS1862" s="37"/>
      <c r="AT1862" s="37"/>
      <c r="AU1862" s="9"/>
      <c r="AV1862" s="8"/>
      <c r="AW1862" s="8"/>
      <c r="AX1862" s="8"/>
      <c r="AY1862" s="8"/>
      <c r="AZ1862" s="8"/>
      <c r="BA1862" s="8"/>
      <c r="BB1862" s="8"/>
      <c r="BC1862" s="8"/>
    </row>
    <row r="1863" spans="1:55" x14ac:dyDescent="0.25">
      <c r="A1863" s="46">
        <v>78.5</v>
      </c>
      <c r="B1863" s="48" t="b">
        <v>1</v>
      </c>
      <c r="U1863" s="37"/>
      <c r="V1863" s="37"/>
      <c r="W1863" s="9"/>
      <c r="X1863" s="8"/>
      <c r="Y1863" s="8"/>
      <c r="Z1863" s="8"/>
      <c r="AA1863" s="8"/>
      <c r="AB1863" s="8"/>
      <c r="AC1863" s="8"/>
      <c r="AD1863" s="8"/>
      <c r="AE1863" s="8"/>
      <c r="AG1863" s="37"/>
      <c r="AH1863" s="37"/>
      <c r="AI1863" s="9"/>
      <c r="AJ1863" s="8"/>
      <c r="AK1863" s="8"/>
      <c r="AL1863" s="8"/>
      <c r="AM1863" s="8"/>
      <c r="AN1863" s="8"/>
      <c r="AO1863" s="8"/>
      <c r="AP1863" s="8"/>
      <c r="AQ1863" s="8"/>
      <c r="AS1863" s="37"/>
      <c r="AT1863" s="37"/>
      <c r="AU1863" s="9"/>
      <c r="AV1863" s="8"/>
      <c r="AW1863" s="8"/>
      <c r="AX1863" s="8"/>
      <c r="AY1863" s="8"/>
      <c r="AZ1863" s="8"/>
      <c r="BA1863" s="8"/>
      <c r="BB1863" s="8"/>
      <c r="BC1863" s="8"/>
    </row>
    <row r="1864" spans="1:55" x14ac:dyDescent="0.25">
      <c r="A1864" s="46">
        <v>78.599999999999994</v>
      </c>
      <c r="B1864" s="48" t="b">
        <v>1</v>
      </c>
      <c r="U1864" s="37"/>
      <c r="V1864" s="37"/>
      <c r="W1864" s="9"/>
      <c r="X1864" s="8"/>
      <c r="Y1864" s="8"/>
      <c r="Z1864" s="8"/>
      <c r="AA1864" s="8"/>
      <c r="AB1864" s="8"/>
      <c r="AC1864" s="8"/>
      <c r="AD1864" s="8"/>
      <c r="AE1864" s="8"/>
      <c r="AG1864" s="37"/>
      <c r="AH1864" s="37"/>
      <c r="AI1864" s="9"/>
      <c r="AJ1864" s="8"/>
      <c r="AK1864" s="8"/>
      <c r="AL1864" s="8"/>
      <c r="AM1864" s="8"/>
      <c r="AN1864" s="8"/>
      <c r="AO1864" s="8"/>
      <c r="AP1864" s="8"/>
      <c r="AQ1864" s="8"/>
      <c r="AS1864" s="37"/>
      <c r="AT1864" s="37"/>
      <c r="AU1864" s="9"/>
      <c r="AV1864" s="8"/>
      <c r="AW1864" s="8"/>
      <c r="AX1864" s="8"/>
      <c r="AY1864" s="8"/>
      <c r="AZ1864" s="8"/>
      <c r="BA1864" s="8"/>
      <c r="BB1864" s="8"/>
      <c r="BC1864" s="8"/>
    </row>
    <row r="1865" spans="1:55" x14ac:dyDescent="0.25">
      <c r="A1865" s="46">
        <v>74.8</v>
      </c>
      <c r="B1865" s="48" t="b">
        <v>1</v>
      </c>
      <c r="U1865" s="37"/>
      <c r="V1865" s="37"/>
      <c r="W1865" s="9"/>
      <c r="X1865" s="8"/>
      <c r="Y1865" s="8"/>
      <c r="Z1865" s="8"/>
      <c r="AA1865" s="8"/>
      <c r="AB1865" s="8"/>
      <c r="AC1865" s="8"/>
      <c r="AD1865" s="8"/>
      <c r="AE1865" s="8"/>
      <c r="AG1865" s="37"/>
      <c r="AH1865" s="37"/>
      <c r="AI1865" s="9"/>
      <c r="AJ1865" s="8"/>
      <c r="AK1865" s="8"/>
      <c r="AL1865" s="8"/>
      <c r="AM1865" s="8"/>
      <c r="AN1865" s="8"/>
      <c r="AO1865" s="8"/>
      <c r="AP1865" s="8"/>
      <c r="AQ1865" s="8"/>
      <c r="AS1865" s="37"/>
      <c r="AT1865" s="37"/>
      <c r="AU1865" s="9"/>
      <c r="AV1865" s="8"/>
      <c r="AW1865" s="8"/>
      <c r="AX1865" s="8"/>
      <c r="AY1865" s="8"/>
      <c r="AZ1865" s="8"/>
      <c r="BA1865" s="8"/>
      <c r="BB1865" s="8"/>
      <c r="BC1865" s="8"/>
    </row>
    <row r="1866" spans="1:55" x14ac:dyDescent="0.25">
      <c r="A1866" s="46">
        <v>74.5</v>
      </c>
      <c r="B1866" s="48" t="b">
        <v>1</v>
      </c>
      <c r="U1866" s="37"/>
      <c r="V1866" s="37"/>
      <c r="W1866" s="9"/>
      <c r="X1866" s="8"/>
      <c r="Y1866" s="8"/>
      <c r="Z1866" s="8"/>
      <c r="AA1866" s="8"/>
      <c r="AB1866" s="8"/>
      <c r="AC1866" s="8"/>
      <c r="AD1866" s="8"/>
      <c r="AE1866" s="8"/>
      <c r="AG1866" s="37"/>
      <c r="AH1866" s="37"/>
      <c r="AI1866" s="9"/>
      <c r="AJ1866" s="8"/>
      <c r="AK1866" s="8"/>
      <c r="AL1866" s="8"/>
      <c r="AM1866" s="8"/>
      <c r="AN1866" s="8"/>
      <c r="AO1866" s="8"/>
      <c r="AP1866" s="8"/>
      <c r="AQ1866" s="8"/>
      <c r="AS1866" s="37"/>
      <c r="AT1866" s="37"/>
      <c r="AU1866" s="9"/>
      <c r="AV1866" s="8"/>
      <c r="AW1866" s="8"/>
      <c r="AX1866" s="8"/>
      <c r="AY1866" s="8"/>
      <c r="AZ1866" s="8"/>
      <c r="BA1866" s="8"/>
      <c r="BB1866" s="8"/>
      <c r="BC1866" s="8"/>
    </row>
    <row r="1867" spans="1:55" x14ac:dyDescent="0.25">
      <c r="A1867" s="46">
        <v>73.900000000000006</v>
      </c>
      <c r="B1867" s="48" t="b">
        <v>1</v>
      </c>
      <c r="U1867" s="37"/>
      <c r="V1867" s="37"/>
      <c r="W1867" s="9"/>
      <c r="X1867" s="8"/>
      <c r="Y1867" s="8"/>
      <c r="Z1867" s="8"/>
      <c r="AA1867" s="8"/>
      <c r="AB1867" s="8"/>
      <c r="AC1867" s="8"/>
      <c r="AD1867" s="8"/>
      <c r="AE1867" s="8"/>
      <c r="AG1867" s="37"/>
      <c r="AH1867" s="37"/>
      <c r="AI1867" s="9"/>
      <c r="AJ1867" s="8"/>
      <c r="AK1867" s="8"/>
      <c r="AL1867" s="8"/>
      <c r="AM1867" s="8"/>
      <c r="AN1867" s="8"/>
      <c r="AO1867" s="8"/>
      <c r="AP1867" s="8"/>
      <c r="AQ1867" s="8"/>
      <c r="AS1867" s="37"/>
      <c r="AT1867" s="37"/>
      <c r="AU1867" s="9"/>
      <c r="AV1867" s="8"/>
      <c r="AW1867" s="8"/>
      <c r="AX1867" s="8"/>
      <c r="AY1867" s="8"/>
      <c r="AZ1867" s="8"/>
      <c r="BA1867" s="8"/>
      <c r="BB1867" s="8"/>
      <c r="BC1867" s="8"/>
    </row>
    <row r="1868" spans="1:55" x14ac:dyDescent="0.25">
      <c r="A1868" s="46">
        <v>73.900000000000006</v>
      </c>
      <c r="B1868" s="48" t="b">
        <v>1</v>
      </c>
      <c r="U1868" s="37"/>
      <c r="V1868" s="37"/>
      <c r="W1868" s="9"/>
      <c r="X1868" s="8"/>
      <c r="Y1868" s="8"/>
      <c r="Z1868" s="8"/>
      <c r="AA1868" s="8"/>
      <c r="AB1868" s="8"/>
      <c r="AC1868" s="8"/>
      <c r="AD1868" s="8"/>
      <c r="AE1868" s="8"/>
      <c r="AG1868" s="37"/>
      <c r="AH1868" s="37"/>
      <c r="AI1868" s="9"/>
      <c r="AJ1868" s="8"/>
      <c r="AK1868" s="8"/>
      <c r="AL1868" s="8"/>
      <c r="AM1868" s="8"/>
      <c r="AN1868" s="8"/>
      <c r="AO1868" s="8"/>
      <c r="AP1868" s="8"/>
      <c r="AQ1868" s="8"/>
      <c r="AS1868" s="37"/>
      <c r="AT1868" s="37"/>
      <c r="AU1868" s="9"/>
      <c r="AV1868" s="8"/>
      <c r="AW1868" s="8"/>
      <c r="AX1868" s="8"/>
      <c r="AY1868" s="8"/>
      <c r="AZ1868" s="8"/>
      <c r="BA1868" s="8"/>
      <c r="BB1868" s="8"/>
      <c r="BC1868" s="8"/>
    </row>
    <row r="1869" spans="1:55" x14ac:dyDescent="0.25">
      <c r="A1869" s="46">
        <v>74.5</v>
      </c>
      <c r="B1869" s="48" t="b">
        <v>1</v>
      </c>
      <c r="U1869" s="37"/>
      <c r="V1869" s="37"/>
      <c r="W1869" s="9"/>
      <c r="X1869" s="8"/>
      <c r="Y1869" s="8"/>
      <c r="Z1869" s="8"/>
      <c r="AA1869" s="8"/>
      <c r="AB1869" s="8"/>
      <c r="AC1869" s="8"/>
      <c r="AD1869" s="8"/>
      <c r="AE1869" s="8"/>
      <c r="AG1869" s="37"/>
      <c r="AH1869" s="37"/>
      <c r="AI1869" s="9"/>
      <c r="AJ1869" s="8"/>
      <c r="AK1869" s="8"/>
      <c r="AL1869" s="8"/>
      <c r="AM1869" s="8"/>
      <c r="AN1869" s="8"/>
      <c r="AO1869" s="8"/>
      <c r="AP1869" s="8"/>
      <c r="AQ1869" s="8"/>
      <c r="AS1869" s="37"/>
      <c r="AT1869" s="37"/>
      <c r="AU1869" s="9"/>
      <c r="AV1869" s="8"/>
      <c r="AW1869" s="8"/>
      <c r="AX1869" s="8"/>
      <c r="AY1869" s="8"/>
      <c r="AZ1869" s="8"/>
      <c r="BA1869" s="8"/>
      <c r="BB1869" s="8"/>
      <c r="BC1869" s="8"/>
    </row>
    <row r="1870" spans="1:55" x14ac:dyDescent="0.25">
      <c r="A1870" s="46">
        <v>73.2</v>
      </c>
      <c r="B1870" s="48" t="b">
        <v>1</v>
      </c>
      <c r="U1870" s="37"/>
      <c r="V1870" s="37"/>
      <c r="W1870" s="9"/>
      <c r="X1870" s="8"/>
      <c r="Y1870" s="8"/>
      <c r="Z1870" s="8"/>
      <c r="AA1870" s="8"/>
      <c r="AB1870" s="8"/>
      <c r="AC1870" s="8"/>
      <c r="AD1870" s="8"/>
      <c r="AE1870" s="8"/>
      <c r="AG1870" s="37"/>
      <c r="AH1870" s="37"/>
      <c r="AI1870" s="9"/>
      <c r="AJ1870" s="8"/>
      <c r="AK1870" s="8"/>
      <c r="AL1870" s="8"/>
      <c r="AM1870" s="8"/>
      <c r="AN1870" s="8"/>
      <c r="AO1870" s="8"/>
      <c r="AP1870" s="8"/>
      <c r="AQ1870" s="8"/>
      <c r="AS1870" s="37"/>
      <c r="AT1870" s="37"/>
      <c r="AU1870" s="9"/>
      <c r="AV1870" s="8"/>
      <c r="AW1870" s="8"/>
      <c r="AX1870" s="8"/>
      <c r="AY1870" s="8"/>
      <c r="AZ1870" s="8"/>
      <c r="BA1870" s="8"/>
      <c r="BB1870" s="8"/>
      <c r="BC1870" s="8"/>
    </row>
    <row r="1871" spans="1:55" x14ac:dyDescent="0.25">
      <c r="A1871" s="46">
        <v>73.2</v>
      </c>
      <c r="B1871" s="48" t="b">
        <v>1</v>
      </c>
      <c r="U1871" s="37"/>
      <c r="V1871" s="37"/>
      <c r="W1871" s="9"/>
      <c r="X1871" s="8"/>
      <c r="Y1871" s="8"/>
      <c r="Z1871" s="8"/>
      <c r="AA1871" s="8"/>
      <c r="AB1871" s="8"/>
      <c r="AC1871" s="8"/>
      <c r="AD1871" s="8"/>
      <c r="AE1871" s="8"/>
      <c r="AG1871" s="37"/>
      <c r="AH1871" s="37"/>
      <c r="AI1871" s="9"/>
      <c r="AJ1871" s="8"/>
      <c r="AK1871" s="8"/>
      <c r="AL1871" s="8"/>
      <c r="AM1871" s="8"/>
      <c r="AN1871" s="8"/>
      <c r="AO1871" s="8"/>
      <c r="AP1871" s="8"/>
      <c r="AQ1871" s="8"/>
      <c r="AS1871" s="37"/>
      <c r="AT1871" s="37"/>
      <c r="AU1871" s="9"/>
      <c r="AV1871" s="8"/>
      <c r="AW1871" s="8"/>
      <c r="AX1871" s="8"/>
      <c r="AY1871" s="8"/>
      <c r="AZ1871" s="8"/>
      <c r="BA1871" s="8"/>
      <c r="BB1871" s="8"/>
      <c r="BC1871" s="8"/>
    </row>
    <row r="1872" spans="1:55" x14ac:dyDescent="0.25">
      <c r="A1872" s="46">
        <v>72.5</v>
      </c>
      <c r="B1872" s="48" t="b">
        <v>1</v>
      </c>
      <c r="U1872" s="37"/>
      <c r="V1872" s="37"/>
      <c r="W1872" s="9"/>
      <c r="X1872" s="8"/>
      <c r="Y1872" s="8"/>
      <c r="Z1872" s="8"/>
      <c r="AA1872" s="8"/>
      <c r="AB1872" s="8"/>
      <c r="AC1872" s="8"/>
      <c r="AD1872" s="8"/>
      <c r="AE1872" s="8"/>
      <c r="AG1872" s="37"/>
      <c r="AH1872" s="37"/>
      <c r="AI1872" s="9"/>
      <c r="AJ1872" s="8"/>
      <c r="AK1872" s="8"/>
      <c r="AL1872" s="8"/>
      <c r="AM1872" s="8"/>
      <c r="AN1872" s="8"/>
      <c r="AO1872" s="8"/>
      <c r="AP1872" s="8"/>
      <c r="AQ1872" s="8"/>
      <c r="AS1872" s="37"/>
      <c r="AT1872" s="37"/>
      <c r="AU1872" s="9"/>
      <c r="AV1872" s="8"/>
      <c r="AW1872" s="8"/>
      <c r="AX1872" s="8"/>
      <c r="AY1872" s="8"/>
      <c r="AZ1872" s="8"/>
      <c r="BA1872" s="8"/>
      <c r="BB1872" s="8"/>
      <c r="BC1872" s="8"/>
    </row>
    <row r="1873" spans="1:55" x14ac:dyDescent="0.25">
      <c r="A1873" s="46">
        <v>72.5</v>
      </c>
      <c r="B1873" s="48" t="b">
        <v>1</v>
      </c>
      <c r="U1873" s="37"/>
      <c r="V1873" s="37"/>
      <c r="W1873" s="9"/>
      <c r="X1873" s="8"/>
      <c r="Y1873" s="8"/>
      <c r="Z1873" s="8"/>
      <c r="AA1873" s="8"/>
      <c r="AB1873" s="8"/>
      <c r="AC1873" s="8"/>
      <c r="AD1873" s="8"/>
      <c r="AE1873" s="8"/>
      <c r="AG1873" s="37"/>
      <c r="AH1873" s="37"/>
      <c r="AI1873" s="9"/>
      <c r="AJ1873" s="8"/>
      <c r="AK1873" s="8"/>
      <c r="AL1873" s="8"/>
      <c r="AM1873" s="8"/>
      <c r="AN1873" s="8"/>
      <c r="AO1873" s="8"/>
      <c r="AP1873" s="8"/>
      <c r="AQ1873" s="8"/>
      <c r="AS1873" s="37"/>
      <c r="AT1873" s="37"/>
      <c r="AU1873" s="9"/>
      <c r="AV1873" s="8"/>
      <c r="AW1873" s="8"/>
      <c r="AX1873" s="8"/>
      <c r="AY1873" s="8"/>
      <c r="AZ1873" s="8"/>
      <c r="BA1873" s="8"/>
      <c r="BB1873" s="8"/>
      <c r="BC1873" s="8"/>
    </row>
    <row r="1874" spans="1:55" x14ac:dyDescent="0.25">
      <c r="A1874" s="46">
        <v>73</v>
      </c>
      <c r="B1874" s="48" t="b">
        <v>1</v>
      </c>
      <c r="U1874" s="37"/>
      <c r="V1874" s="37"/>
      <c r="W1874" s="9"/>
      <c r="X1874" s="8"/>
      <c r="Y1874" s="8"/>
      <c r="Z1874" s="8"/>
      <c r="AA1874" s="8"/>
      <c r="AB1874" s="8"/>
      <c r="AC1874" s="8"/>
      <c r="AD1874" s="8"/>
      <c r="AE1874" s="8"/>
      <c r="AG1874" s="37"/>
      <c r="AH1874" s="37"/>
      <c r="AI1874" s="9"/>
      <c r="AJ1874" s="8"/>
      <c r="AK1874" s="8"/>
      <c r="AL1874" s="8"/>
      <c r="AM1874" s="8"/>
      <c r="AN1874" s="8"/>
      <c r="AO1874" s="8"/>
      <c r="AP1874" s="8"/>
      <c r="AQ1874" s="8"/>
      <c r="AS1874" s="37"/>
      <c r="AT1874" s="37"/>
      <c r="AU1874" s="9"/>
      <c r="AV1874" s="8"/>
      <c r="AW1874" s="8"/>
      <c r="AX1874" s="8"/>
      <c r="AY1874" s="8"/>
      <c r="AZ1874" s="8"/>
      <c r="BA1874" s="8"/>
      <c r="BB1874" s="8"/>
      <c r="BC1874" s="8"/>
    </row>
    <row r="1875" spans="1:55" x14ac:dyDescent="0.25">
      <c r="A1875" s="46">
        <v>71.2</v>
      </c>
      <c r="B1875" s="48" t="b">
        <v>1</v>
      </c>
      <c r="U1875" s="37"/>
      <c r="V1875" s="37"/>
      <c r="W1875" s="9"/>
      <c r="X1875" s="8"/>
      <c r="Y1875" s="8"/>
      <c r="Z1875" s="8"/>
      <c r="AA1875" s="8"/>
      <c r="AB1875" s="8"/>
      <c r="AC1875" s="8"/>
      <c r="AD1875" s="8"/>
      <c r="AE1875" s="8"/>
      <c r="AG1875" s="37"/>
      <c r="AH1875" s="37"/>
      <c r="AI1875" s="9"/>
      <c r="AJ1875" s="8"/>
      <c r="AK1875" s="8"/>
      <c r="AL1875" s="8"/>
      <c r="AM1875" s="8"/>
      <c r="AN1875" s="8"/>
      <c r="AO1875" s="8"/>
      <c r="AP1875" s="8"/>
      <c r="AQ1875" s="8"/>
      <c r="AS1875" s="37"/>
      <c r="AT1875" s="37"/>
      <c r="AU1875" s="9"/>
      <c r="AV1875" s="8"/>
      <c r="AW1875" s="8"/>
      <c r="AX1875" s="8"/>
      <c r="AY1875" s="8"/>
      <c r="AZ1875" s="8"/>
      <c r="BA1875" s="8"/>
      <c r="BB1875" s="8"/>
      <c r="BC1875" s="8"/>
    </row>
    <row r="1876" spans="1:55" x14ac:dyDescent="0.25">
      <c r="A1876" s="46">
        <v>71</v>
      </c>
      <c r="B1876" s="48" t="b">
        <v>1</v>
      </c>
      <c r="U1876" s="37"/>
      <c r="V1876" s="37"/>
      <c r="W1876" s="9"/>
      <c r="X1876" s="8"/>
      <c r="Y1876" s="8"/>
      <c r="Z1876" s="8"/>
      <c r="AA1876" s="8"/>
      <c r="AB1876" s="8"/>
      <c r="AC1876" s="8"/>
      <c r="AD1876" s="8"/>
      <c r="AE1876" s="8"/>
      <c r="AG1876" s="37"/>
      <c r="AH1876" s="37"/>
      <c r="AI1876" s="9"/>
      <c r="AJ1876" s="8"/>
      <c r="AK1876" s="8"/>
      <c r="AL1876" s="8"/>
      <c r="AM1876" s="8"/>
      <c r="AN1876" s="8"/>
      <c r="AO1876" s="8"/>
      <c r="AP1876" s="8"/>
      <c r="AQ1876" s="8"/>
      <c r="AS1876" s="37"/>
      <c r="AT1876" s="37"/>
      <c r="AU1876" s="9"/>
      <c r="AV1876" s="8"/>
      <c r="AW1876" s="8"/>
      <c r="AX1876" s="8"/>
      <c r="AY1876" s="8"/>
      <c r="AZ1876" s="8"/>
      <c r="BA1876" s="8"/>
      <c r="BB1876" s="8"/>
      <c r="BC1876" s="8"/>
    </row>
    <row r="1877" spans="1:55" x14ac:dyDescent="0.25">
      <c r="A1877" s="46">
        <v>76</v>
      </c>
      <c r="B1877" s="48" t="b">
        <v>1</v>
      </c>
      <c r="U1877" s="37"/>
      <c r="V1877" s="37"/>
      <c r="W1877" s="9"/>
      <c r="X1877" s="8"/>
      <c r="Y1877" s="8"/>
      <c r="Z1877" s="8"/>
      <c r="AA1877" s="8"/>
      <c r="AB1877" s="8"/>
      <c r="AC1877" s="8"/>
      <c r="AD1877" s="8"/>
      <c r="AE1877" s="8"/>
      <c r="AG1877" s="37"/>
      <c r="AH1877" s="37"/>
      <c r="AI1877" s="9"/>
      <c r="AJ1877" s="8"/>
      <c r="AK1877" s="8"/>
      <c r="AL1877" s="8"/>
      <c r="AM1877" s="8"/>
      <c r="AN1877" s="8"/>
      <c r="AO1877" s="8"/>
      <c r="AP1877" s="8"/>
      <c r="AQ1877" s="8"/>
      <c r="AS1877" s="37"/>
      <c r="AT1877" s="37"/>
      <c r="AU1877" s="9"/>
      <c r="AV1877" s="8"/>
      <c r="AW1877" s="8"/>
      <c r="AX1877" s="8"/>
      <c r="AY1877" s="8"/>
      <c r="AZ1877" s="8"/>
      <c r="BA1877" s="8"/>
      <c r="BB1877" s="8"/>
      <c r="BC1877" s="8"/>
    </row>
    <row r="1878" spans="1:55" x14ac:dyDescent="0.25">
      <c r="A1878" s="46">
        <v>75</v>
      </c>
      <c r="B1878" s="48" t="b">
        <v>1</v>
      </c>
      <c r="U1878" s="37"/>
      <c r="V1878" s="37"/>
      <c r="W1878" s="9"/>
      <c r="X1878" s="8"/>
      <c r="Y1878" s="8"/>
      <c r="Z1878" s="8"/>
      <c r="AA1878" s="8"/>
      <c r="AB1878" s="8"/>
      <c r="AC1878" s="8"/>
      <c r="AD1878" s="8"/>
      <c r="AE1878" s="8"/>
      <c r="AG1878" s="37"/>
      <c r="AH1878" s="37"/>
      <c r="AI1878" s="9"/>
      <c r="AJ1878" s="8"/>
      <c r="AK1878" s="8"/>
      <c r="AL1878" s="8"/>
      <c r="AM1878" s="8"/>
      <c r="AN1878" s="8"/>
      <c r="AO1878" s="8"/>
      <c r="AP1878" s="8"/>
      <c r="AQ1878" s="8"/>
      <c r="AS1878" s="37"/>
      <c r="AT1878" s="37"/>
      <c r="AU1878" s="9"/>
      <c r="AV1878" s="8"/>
      <c r="AW1878" s="8"/>
      <c r="AX1878" s="8"/>
      <c r="AY1878" s="8"/>
      <c r="AZ1878" s="8"/>
      <c r="BA1878" s="8"/>
      <c r="BB1878" s="8"/>
      <c r="BC1878" s="8"/>
    </row>
    <row r="1879" spans="1:55" x14ac:dyDescent="0.25">
      <c r="A1879" s="46">
        <v>73</v>
      </c>
      <c r="B1879" s="48" t="b">
        <v>1</v>
      </c>
      <c r="U1879" s="37"/>
      <c r="V1879" s="37"/>
      <c r="W1879" s="9"/>
      <c r="X1879" s="8"/>
      <c r="Y1879" s="8"/>
      <c r="Z1879" s="8"/>
      <c r="AA1879" s="8"/>
      <c r="AB1879" s="8"/>
      <c r="AC1879" s="8"/>
      <c r="AD1879" s="8"/>
      <c r="AE1879" s="8"/>
      <c r="AG1879" s="37"/>
      <c r="AH1879" s="37"/>
      <c r="AI1879" s="9"/>
      <c r="AJ1879" s="8"/>
      <c r="AK1879" s="8"/>
      <c r="AL1879" s="8"/>
      <c r="AM1879" s="8"/>
      <c r="AN1879" s="8"/>
      <c r="AO1879" s="8"/>
      <c r="AP1879" s="8"/>
      <c r="AQ1879" s="8"/>
      <c r="AS1879" s="37"/>
      <c r="AT1879" s="37"/>
      <c r="AU1879" s="9"/>
      <c r="AV1879" s="8"/>
      <c r="AW1879" s="8"/>
      <c r="AX1879" s="8"/>
      <c r="AY1879" s="8"/>
      <c r="AZ1879" s="8"/>
      <c r="BA1879" s="8"/>
      <c r="BB1879" s="8"/>
      <c r="BC1879" s="8"/>
    </row>
    <row r="1880" spans="1:55" x14ac:dyDescent="0.25">
      <c r="A1880" s="46">
        <v>73</v>
      </c>
      <c r="B1880" s="48" t="b">
        <v>1</v>
      </c>
      <c r="U1880" s="37"/>
      <c r="V1880" s="37"/>
      <c r="W1880" s="9"/>
      <c r="X1880" s="8"/>
      <c r="Y1880" s="8"/>
      <c r="Z1880" s="8"/>
      <c r="AA1880" s="8"/>
      <c r="AB1880" s="8"/>
      <c r="AC1880" s="8"/>
      <c r="AD1880" s="8"/>
      <c r="AE1880" s="8"/>
      <c r="AG1880" s="37"/>
      <c r="AH1880" s="37"/>
      <c r="AI1880" s="9"/>
      <c r="AJ1880" s="8"/>
      <c r="AK1880" s="8"/>
      <c r="AL1880" s="8"/>
      <c r="AM1880" s="8"/>
      <c r="AN1880" s="8"/>
      <c r="AO1880" s="8"/>
      <c r="AP1880" s="8"/>
      <c r="AQ1880" s="8"/>
      <c r="AS1880" s="37"/>
      <c r="AT1880" s="37"/>
      <c r="AU1880" s="9"/>
      <c r="AV1880" s="8"/>
      <c r="AW1880" s="8"/>
      <c r="AX1880" s="8"/>
      <c r="AY1880" s="8"/>
      <c r="AZ1880" s="8"/>
      <c r="BA1880" s="8"/>
      <c r="BB1880" s="8"/>
      <c r="BC1880" s="8"/>
    </row>
    <row r="1881" spans="1:55" x14ac:dyDescent="0.25">
      <c r="A1881" s="46">
        <v>61.8</v>
      </c>
      <c r="B1881" s="48" t="b">
        <v>1</v>
      </c>
      <c r="U1881" s="37"/>
      <c r="V1881" s="37"/>
      <c r="W1881" s="9"/>
      <c r="X1881" s="8"/>
      <c r="Y1881" s="8"/>
      <c r="Z1881" s="8"/>
      <c r="AA1881" s="8"/>
      <c r="AB1881" s="8"/>
      <c r="AC1881" s="8"/>
      <c r="AD1881" s="8"/>
      <c r="AE1881" s="8"/>
      <c r="AG1881" s="37"/>
      <c r="AH1881" s="37"/>
      <c r="AI1881" s="9"/>
      <c r="AJ1881" s="8"/>
      <c r="AK1881" s="8"/>
      <c r="AL1881" s="8"/>
      <c r="AM1881" s="8"/>
      <c r="AN1881" s="8"/>
      <c r="AO1881" s="8"/>
      <c r="AP1881" s="8"/>
      <c r="AQ1881" s="8"/>
      <c r="AS1881" s="37"/>
      <c r="AT1881" s="37"/>
      <c r="AU1881" s="9"/>
      <c r="AV1881" s="8"/>
      <c r="AW1881" s="8"/>
      <c r="AX1881" s="8"/>
      <c r="AY1881" s="8"/>
      <c r="AZ1881" s="8"/>
      <c r="BA1881" s="8"/>
      <c r="BB1881" s="8"/>
      <c r="BC1881" s="8"/>
    </row>
    <row r="1882" spans="1:55" x14ac:dyDescent="0.25">
      <c r="A1882" s="46">
        <v>61.4</v>
      </c>
      <c r="B1882" s="48" t="b">
        <v>1</v>
      </c>
      <c r="U1882" s="37"/>
      <c r="V1882" s="37"/>
      <c r="W1882" s="9"/>
      <c r="X1882" s="8"/>
      <c r="Y1882" s="8"/>
      <c r="Z1882" s="8"/>
      <c r="AA1882" s="8"/>
      <c r="AB1882" s="8"/>
      <c r="AC1882" s="8"/>
      <c r="AD1882" s="8"/>
      <c r="AE1882" s="8"/>
      <c r="AG1882" s="37"/>
      <c r="AH1882" s="37"/>
      <c r="AI1882" s="9"/>
      <c r="AJ1882" s="8"/>
      <c r="AK1882" s="8"/>
      <c r="AL1882" s="8"/>
      <c r="AM1882" s="8"/>
      <c r="AN1882" s="8"/>
      <c r="AO1882" s="8"/>
      <c r="AP1882" s="8"/>
      <c r="AQ1882" s="8"/>
      <c r="AS1882" s="37"/>
      <c r="AT1882" s="37"/>
      <c r="AU1882" s="9"/>
      <c r="AV1882" s="8"/>
      <c r="AW1882" s="8"/>
      <c r="AX1882" s="8"/>
      <c r="AY1882" s="8"/>
      <c r="AZ1882" s="8"/>
      <c r="BA1882" s="8"/>
      <c r="BB1882" s="8"/>
      <c r="BC1882" s="8"/>
    </row>
    <row r="1883" spans="1:55" x14ac:dyDescent="0.25">
      <c r="A1883" s="46">
        <v>69</v>
      </c>
      <c r="B1883" s="48" t="b">
        <v>1</v>
      </c>
      <c r="U1883" s="37"/>
      <c r="V1883" s="37"/>
      <c r="W1883" s="9"/>
      <c r="X1883" s="8"/>
      <c r="Y1883" s="8"/>
      <c r="Z1883" s="8"/>
      <c r="AA1883" s="8"/>
      <c r="AB1883" s="8"/>
      <c r="AC1883" s="8"/>
      <c r="AD1883" s="8"/>
      <c r="AE1883" s="8"/>
      <c r="AG1883" s="37"/>
      <c r="AH1883" s="37"/>
      <c r="AI1883" s="9"/>
      <c r="AJ1883" s="8"/>
      <c r="AK1883" s="8"/>
      <c r="AL1883" s="8"/>
      <c r="AM1883" s="8"/>
      <c r="AN1883" s="8"/>
      <c r="AO1883" s="8"/>
      <c r="AP1883" s="8"/>
      <c r="AQ1883" s="8"/>
      <c r="AS1883" s="37"/>
      <c r="AT1883" s="37"/>
      <c r="AU1883" s="9"/>
      <c r="AV1883" s="8"/>
      <c r="AW1883" s="8"/>
      <c r="AX1883" s="8"/>
      <c r="AY1883" s="8"/>
      <c r="AZ1883" s="8"/>
      <c r="BA1883" s="8"/>
      <c r="BB1883" s="8"/>
      <c r="BC1883" s="8"/>
    </row>
    <row r="1884" spans="1:55" x14ac:dyDescent="0.25">
      <c r="A1884" s="46">
        <v>63</v>
      </c>
      <c r="B1884" s="48" t="b">
        <v>1</v>
      </c>
      <c r="U1884" s="37"/>
      <c r="V1884" s="37"/>
      <c r="W1884" s="9"/>
      <c r="X1884" s="8"/>
      <c r="Y1884" s="8"/>
      <c r="Z1884" s="8"/>
      <c r="AA1884" s="8"/>
      <c r="AB1884" s="8"/>
      <c r="AC1884" s="8"/>
      <c r="AD1884" s="8"/>
      <c r="AE1884" s="8"/>
      <c r="AG1884" s="37"/>
      <c r="AH1884" s="37"/>
      <c r="AI1884" s="9"/>
      <c r="AJ1884" s="8"/>
      <c r="AK1884" s="8"/>
      <c r="AL1884" s="8"/>
      <c r="AM1884" s="8"/>
      <c r="AN1884" s="8"/>
      <c r="AO1884" s="8"/>
      <c r="AP1884" s="8"/>
      <c r="AQ1884" s="8"/>
      <c r="AS1884" s="37"/>
      <c r="AT1884" s="37"/>
      <c r="AU1884" s="9"/>
      <c r="AV1884" s="8"/>
      <c r="AW1884" s="8"/>
      <c r="AX1884" s="8"/>
      <c r="AY1884" s="8"/>
      <c r="AZ1884" s="8"/>
      <c r="BA1884" s="8"/>
      <c r="BB1884" s="8"/>
      <c r="BC1884" s="8"/>
    </row>
    <row r="1885" spans="1:55" x14ac:dyDescent="0.25">
      <c r="A1885" s="46">
        <v>59.4</v>
      </c>
      <c r="B1885" s="48" t="b">
        <v>1</v>
      </c>
      <c r="U1885" s="37"/>
      <c r="V1885" s="37"/>
      <c r="W1885" s="9"/>
      <c r="X1885" s="8"/>
      <c r="Y1885" s="8"/>
      <c r="Z1885" s="8"/>
      <c r="AA1885" s="8"/>
      <c r="AB1885" s="8"/>
      <c r="AC1885" s="8"/>
      <c r="AD1885" s="8"/>
      <c r="AE1885" s="8"/>
      <c r="AG1885" s="37"/>
      <c r="AH1885" s="37"/>
      <c r="AI1885" s="9"/>
      <c r="AJ1885" s="8"/>
      <c r="AK1885" s="8"/>
      <c r="AL1885" s="8"/>
      <c r="AM1885" s="8"/>
      <c r="AN1885" s="8"/>
      <c r="AO1885" s="8"/>
      <c r="AP1885" s="8"/>
      <c r="AQ1885" s="8"/>
      <c r="AS1885" s="37"/>
      <c r="AT1885" s="37"/>
      <c r="AU1885" s="9"/>
      <c r="AV1885" s="8"/>
      <c r="AW1885" s="8"/>
      <c r="AX1885" s="8"/>
      <c r="AY1885" s="8"/>
      <c r="AZ1885" s="8"/>
      <c r="BA1885" s="8"/>
      <c r="BB1885" s="8"/>
      <c r="BC1885" s="8"/>
    </row>
    <row r="1886" spans="1:55" x14ac:dyDescent="0.25">
      <c r="A1886" s="46">
        <v>58.2</v>
      </c>
      <c r="B1886" s="48" t="b">
        <v>1</v>
      </c>
      <c r="U1886" s="37"/>
      <c r="V1886" s="37"/>
      <c r="W1886" s="9"/>
      <c r="X1886" s="8"/>
      <c r="Y1886" s="8"/>
      <c r="Z1886" s="8"/>
      <c r="AA1886" s="8"/>
      <c r="AB1886" s="8"/>
      <c r="AC1886" s="8"/>
      <c r="AD1886" s="8"/>
      <c r="AE1886" s="8"/>
      <c r="AG1886" s="37"/>
      <c r="AH1886" s="37"/>
      <c r="AI1886" s="9"/>
      <c r="AJ1886" s="8"/>
      <c r="AK1886" s="8"/>
      <c r="AL1886" s="8"/>
      <c r="AM1886" s="8"/>
      <c r="AN1886" s="8"/>
      <c r="AO1886" s="8"/>
      <c r="AP1886" s="8"/>
      <c r="AQ1886" s="8"/>
      <c r="AS1886" s="37"/>
      <c r="AT1886" s="37"/>
      <c r="AU1886" s="9"/>
      <c r="AV1886" s="8"/>
      <c r="AW1886" s="8"/>
      <c r="AX1886" s="8"/>
      <c r="AY1886" s="8"/>
      <c r="AZ1886" s="8"/>
      <c r="BA1886" s="8"/>
      <c r="BB1886" s="8"/>
      <c r="BC1886" s="8"/>
    </row>
    <row r="1887" spans="1:55" x14ac:dyDescent="0.25">
      <c r="A1887" s="46">
        <v>57.1</v>
      </c>
      <c r="B1887" s="48" t="b">
        <v>1</v>
      </c>
      <c r="U1887" s="37"/>
      <c r="V1887" s="37"/>
      <c r="W1887" s="9"/>
      <c r="X1887" s="8"/>
      <c r="Y1887" s="8"/>
      <c r="Z1887" s="8"/>
      <c r="AA1887" s="8"/>
      <c r="AB1887" s="8"/>
      <c r="AC1887" s="8"/>
      <c r="AD1887" s="8"/>
      <c r="AE1887" s="8"/>
      <c r="AG1887" s="37"/>
      <c r="AH1887" s="37"/>
      <c r="AI1887" s="9"/>
      <c r="AJ1887" s="8"/>
      <c r="AK1887" s="8"/>
      <c r="AL1887" s="8"/>
      <c r="AM1887" s="8"/>
      <c r="AN1887" s="8"/>
      <c r="AO1887" s="8"/>
      <c r="AP1887" s="8"/>
      <c r="AQ1887" s="8"/>
      <c r="AS1887" s="37"/>
      <c r="AT1887" s="37"/>
      <c r="AU1887" s="9"/>
      <c r="AV1887" s="8"/>
      <c r="AW1887" s="8"/>
      <c r="AX1887" s="8"/>
      <c r="AY1887" s="8"/>
      <c r="AZ1887" s="8"/>
      <c r="BA1887" s="8"/>
      <c r="BB1887" s="8"/>
      <c r="BC1887" s="8"/>
    </row>
    <row r="1888" spans="1:55" x14ac:dyDescent="0.25">
      <c r="A1888" s="46">
        <v>56</v>
      </c>
      <c r="B1888" s="48" t="b">
        <v>1</v>
      </c>
      <c r="U1888" s="37"/>
      <c r="V1888" s="37"/>
      <c r="W1888" s="9"/>
      <c r="X1888" s="8"/>
      <c r="Y1888" s="8"/>
      <c r="Z1888" s="8"/>
      <c r="AA1888" s="8"/>
      <c r="AB1888" s="8"/>
      <c r="AC1888" s="8"/>
      <c r="AD1888" s="8"/>
      <c r="AE1888" s="8"/>
      <c r="AG1888" s="37"/>
      <c r="AH1888" s="37"/>
      <c r="AI1888" s="9"/>
      <c r="AJ1888" s="8"/>
      <c r="AK1888" s="8"/>
      <c r="AL1888" s="8"/>
      <c r="AM1888" s="8"/>
      <c r="AN1888" s="8"/>
      <c r="AO1888" s="8"/>
      <c r="AP1888" s="8"/>
      <c r="AQ1888" s="8"/>
      <c r="AS1888" s="37"/>
      <c r="AT1888" s="37"/>
      <c r="AU1888" s="9"/>
      <c r="AV1888" s="8"/>
      <c r="AW1888" s="8"/>
      <c r="AX1888" s="8"/>
      <c r="AY1888" s="8"/>
      <c r="AZ1888" s="8"/>
      <c r="BA1888" s="8"/>
      <c r="BB1888" s="8"/>
      <c r="BC1888" s="8"/>
    </row>
    <row r="1889" spans="1:55" x14ac:dyDescent="0.25">
      <c r="A1889" s="46">
        <v>55.2</v>
      </c>
      <c r="B1889" s="48" t="b">
        <v>1</v>
      </c>
      <c r="U1889" s="37"/>
      <c r="V1889" s="37"/>
      <c r="W1889" s="9"/>
      <c r="X1889" s="8"/>
      <c r="Y1889" s="8"/>
      <c r="Z1889" s="8"/>
      <c r="AA1889" s="8"/>
      <c r="AB1889" s="8"/>
      <c r="AC1889" s="8"/>
      <c r="AD1889" s="8"/>
      <c r="AE1889" s="8"/>
      <c r="AG1889" s="37"/>
      <c r="AH1889" s="37"/>
      <c r="AI1889" s="9"/>
      <c r="AJ1889" s="8"/>
      <c r="AK1889" s="8"/>
      <c r="AL1889" s="8"/>
      <c r="AM1889" s="8"/>
      <c r="AN1889" s="8"/>
      <c r="AO1889" s="8"/>
      <c r="AP1889" s="8"/>
      <c r="AQ1889" s="8"/>
      <c r="AS1889" s="37"/>
      <c r="AT1889" s="37"/>
      <c r="AU1889" s="9"/>
      <c r="AV1889" s="8"/>
      <c r="AW1889" s="8"/>
      <c r="AX1889" s="8"/>
      <c r="AY1889" s="8"/>
      <c r="AZ1889" s="8"/>
      <c r="BA1889" s="8"/>
      <c r="BB1889" s="8"/>
      <c r="BC1889" s="8"/>
    </row>
    <row r="1890" spans="1:55" x14ac:dyDescent="0.25">
      <c r="A1890" s="46">
        <v>54.5</v>
      </c>
      <c r="B1890" s="48" t="b">
        <v>1</v>
      </c>
      <c r="U1890" s="37"/>
      <c r="V1890" s="37"/>
      <c r="W1890" s="9"/>
      <c r="X1890" s="8"/>
      <c r="Y1890" s="8"/>
      <c r="Z1890" s="8"/>
      <c r="AA1890" s="8"/>
      <c r="AB1890" s="8"/>
      <c r="AC1890" s="8"/>
      <c r="AD1890" s="8"/>
      <c r="AE1890" s="8"/>
      <c r="AG1890" s="37"/>
      <c r="AH1890" s="37"/>
      <c r="AI1890" s="9"/>
      <c r="AJ1890" s="8"/>
      <c r="AK1890" s="8"/>
      <c r="AL1890" s="8"/>
      <c r="AM1890" s="8"/>
      <c r="AN1890" s="8"/>
      <c r="AO1890" s="8"/>
      <c r="AP1890" s="8"/>
      <c r="AQ1890" s="8"/>
      <c r="AS1890" s="37"/>
      <c r="AT1890" s="37"/>
      <c r="AU1890" s="9"/>
      <c r="AV1890" s="8"/>
      <c r="AW1890" s="8"/>
      <c r="AX1890" s="8"/>
      <c r="AY1890" s="8"/>
      <c r="AZ1890" s="8"/>
      <c r="BA1890" s="8"/>
      <c r="BB1890" s="8"/>
      <c r="BC1890" s="8"/>
    </row>
    <row r="1891" spans="1:55" x14ac:dyDescent="0.25">
      <c r="A1891" s="46">
        <v>53.7</v>
      </c>
      <c r="B1891" s="48" t="b">
        <v>1</v>
      </c>
      <c r="U1891" s="37"/>
      <c r="V1891" s="37"/>
      <c r="W1891" s="9"/>
      <c r="X1891" s="8"/>
      <c r="Y1891" s="8"/>
      <c r="Z1891" s="8"/>
      <c r="AA1891" s="8"/>
      <c r="AB1891" s="8"/>
      <c r="AC1891" s="8"/>
      <c r="AD1891" s="8"/>
      <c r="AE1891" s="8"/>
      <c r="AG1891" s="37"/>
      <c r="AH1891" s="37"/>
      <c r="AI1891" s="9"/>
      <c r="AJ1891" s="8"/>
      <c r="AK1891" s="8"/>
      <c r="AL1891" s="8"/>
      <c r="AM1891" s="8"/>
      <c r="AN1891" s="8"/>
      <c r="AO1891" s="8"/>
      <c r="AP1891" s="8"/>
      <c r="AQ1891" s="8"/>
      <c r="AS1891" s="37"/>
      <c r="AT1891" s="37"/>
      <c r="AU1891" s="9"/>
      <c r="AV1891" s="8"/>
      <c r="AW1891" s="8"/>
      <c r="AX1891" s="8"/>
      <c r="AY1891" s="8"/>
      <c r="AZ1891" s="8"/>
      <c r="BA1891" s="8"/>
      <c r="BB1891" s="8"/>
      <c r="BC1891" s="8"/>
    </row>
    <row r="1892" spans="1:55" x14ac:dyDescent="0.25">
      <c r="A1892" s="46">
        <v>52.9</v>
      </c>
      <c r="B1892" s="48" t="b">
        <v>1</v>
      </c>
      <c r="U1892" s="37"/>
      <c r="V1892" s="37"/>
      <c r="W1892" s="9"/>
      <c r="X1892" s="8"/>
      <c r="Y1892" s="8"/>
      <c r="Z1892" s="8"/>
      <c r="AA1892" s="8"/>
      <c r="AB1892" s="8"/>
      <c r="AC1892" s="8"/>
      <c r="AD1892" s="8"/>
      <c r="AE1892" s="8"/>
      <c r="AG1892" s="37"/>
      <c r="AH1892" s="37"/>
      <c r="AI1892" s="9"/>
      <c r="AJ1892" s="8"/>
      <c r="AK1892" s="8"/>
      <c r="AL1892" s="8"/>
      <c r="AM1892" s="8"/>
      <c r="AN1892" s="8"/>
      <c r="AO1892" s="8"/>
      <c r="AP1892" s="8"/>
      <c r="AQ1892" s="8"/>
      <c r="AS1892" s="37"/>
      <c r="AT1892" s="37"/>
      <c r="AU1892" s="9"/>
      <c r="AV1892" s="8"/>
      <c r="AW1892" s="8"/>
      <c r="AX1892" s="8"/>
      <c r="AY1892" s="8"/>
      <c r="AZ1892" s="8"/>
      <c r="BA1892" s="8"/>
      <c r="BB1892" s="8"/>
      <c r="BC1892" s="8"/>
    </row>
    <row r="1893" spans="1:55" x14ac:dyDescent="0.25">
      <c r="A1893" s="46">
        <v>52.1</v>
      </c>
      <c r="B1893" s="48" t="b">
        <v>1</v>
      </c>
      <c r="U1893" s="37"/>
      <c r="V1893" s="37"/>
      <c r="W1893" s="9"/>
      <c r="X1893" s="8"/>
      <c r="Y1893" s="8"/>
      <c r="Z1893" s="8"/>
      <c r="AA1893" s="8"/>
      <c r="AB1893" s="8"/>
      <c r="AC1893" s="8"/>
      <c r="AD1893" s="8"/>
      <c r="AE1893" s="8"/>
      <c r="AG1893" s="37"/>
      <c r="AH1893" s="37"/>
      <c r="AI1893" s="9"/>
      <c r="AJ1893" s="8"/>
      <c r="AK1893" s="8"/>
      <c r="AL1893" s="8"/>
      <c r="AM1893" s="8"/>
      <c r="AN1893" s="8"/>
      <c r="AO1893" s="8"/>
      <c r="AP1893" s="8"/>
      <c r="AQ1893" s="8"/>
      <c r="AS1893" s="37"/>
      <c r="AT1893" s="37"/>
      <c r="AU1893" s="9"/>
      <c r="AV1893" s="8"/>
      <c r="AW1893" s="8"/>
      <c r="AX1893" s="8"/>
      <c r="AY1893" s="8"/>
      <c r="AZ1893" s="8"/>
      <c r="BA1893" s="8"/>
      <c r="BB1893" s="8"/>
      <c r="BC1893" s="8"/>
    </row>
    <row r="1894" spans="1:55" x14ac:dyDescent="0.25">
      <c r="A1894" s="46">
        <v>51.4</v>
      </c>
      <c r="B1894" s="48" t="b">
        <v>1</v>
      </c>
      <c r="U1894" s="37"/>
      <c r="V1894" s="37"/>
      <c r="W1894" s="9"/>
      <c r="X1894" s="8"/>
      <c r="Y1894" s="8"/>
      <c r="Z1894" s="8"/>
      <c r="AA1894" s="8"/>
      <c r="AB1894" s="8"/>
      <c r="AC1894" s="8"/>
      <c r="AD1894" s="8"/>
      <c r="AE1894" s="8"/>
      <c r="AG1894" s="37"/>
      <c r="AH1894" s="37"/>
      <c r="AI1894" s="9"/>
      <c r="AJ1894" s="8"/>
      <c r="AK1894" s="8"/>
      <c r="AL1894" s="8"/>
      <c r="AM1894" s="8"/>
      <c r="AN1894" s="8"/>
      <c r="AO1894" s="8"/>
      <c r="AP1894" s="8"/>
      <c r="AQ1894" s="8"/>
      <c r="AS1894" s="37"/>
      <c r="AT1894" s="37"/>
      <c r="AU1894" s="9"/>
      <c r="AV1894" s="8"/>
      <c r="AW1894" s="8"/>
      <c r="AX1894" s="8"/>
      <c r="AY1894" s="8"/>
      <c r="AZ1894" s="8"/>
      <c r="BA1894" s="8"/>
      <c r="BB1894" s="8"/>
      <c r="BC1894" s="8"/>
    </row>
    <row r="1895" spans="1:55" x14ac:dyDescent="0.25">
      <c r="A1895" s="46">
        <v>56</v>
      </c>
      <c r="B1895" s="48" t="b">
        <v>1</v>
      </c>
      <c r="U1895" s="37"/>
      <c r="V1895" s="37"/>
      <c r="W1895" s="9"/>
      <c r="X1895" s="8"/>
      <c r="Y1895" s="8"/>
      <c r="Z1895" s="8"/>
      <c r="AA1895" s="8"/>
      <c r="AB1895" s="8"/>
      <c r="AC1895" s="8"/>
      <c r="AD1895" s="8"/>
      <c r="AE1895" s="8"/>
      <c r="AG1895" s="37"/>
      <c r="AH1895" s="37"/>
      <c r="AI1895" s="9"/>
      <c r="AJ1895" s="8"/>
      <c r="AK1895" s="8"/>
      <c r="AL1895" s="8"/>
      <c r="AM1895" s="8"/>
      <c r="AN1895" s="8"/>
      <c r="AO1895" s="8"/>
      <c r="AP1895" s="8"/>
      <c r="AQ1895" s="8"/>
      <c r="AS1895" s="37"/>
      <c r="AT1895" s="37"/>
      <c r="AU1895" s="9"/>
      <c r="AV1895" s="8"/>
      <c r="AW1895" s="8"/>
      <c r="AX1895" s="8"/>
      <c r="AY1895" s="8"/>
      <c r="AZ1895" s="8"/>
      <c r="BA1895" s="8"/>
      <c r="BB1895" s="8"/>
      <c r="BC1895" s="8"/>
    </row>
    <row r="1896" spans="1:55" x14ac:dyDescent="0.25">
      <c r="A1896" s="46">
        <v>50</v>
      </c>
      <c r="B1896" s="48" t="b">
        <v>1</v>
      </c>
      <c r="U1896" s="37"/>
      <c r="V1896" s="37"/>
      <c r="W1896" s="9"/>
      <c r="X1896" s="8"/>
      <c r="Y1896" s="8"/>
      <c r="Z1896" s="8"/>
      <c r="AA1896" s="8"/>
      <c r="AB1896" s="8"/>
      <c r="AC1896" s="8"/>
      <c r="AD1896" s="8"/>
      <c r="AE1896" s="8"/>
      <c r="AG1896" s="37"/>
      <c r="AH1896" s="37"/>
      <c r="AI1896" s="9"/>
      <c r="AJ1896" s="8"/>
      <c r="AK1896" s="8"/>
      <c r="AL1896" s="8"/>
      <c r="AM1896" s="8"/>
      <c r="AN1896" s="8"/>
      <c r="AO1896" s="8"/>
      <c r="AP1896" s="8"/>
      <c r="AQ1896" s="8"/>
      <c r="AS1896" s="37"/>
      <c r="AT1896" s="37"/>
      <c r="AU1896" s="9"/>
      <c r="AV1896" s="8"/>
      <c r="AW1896" s="8"/>
      <c r="AX1896" s="8"/>
      <c r="AY1896" s="8"/>
      <c r="AZ1896" s="8"/>
      <c r="BA1896" s="8"/>
      <c r="BB1896" s="8"/>
      <c r="BC1896" s="8"/>
    </row>
    <row r="1897" spans="1:55" x14ac:dyDescent="0.25">
      <c r="A1897" s="46">
        <v>54.5</v>
      </c>
      <c r="B1897" s="48" t="b">
        <v>1</v>
      </c>
      <c r="U1897" s="37"/>
      <c r="V1897" s="37"/>
      <c r="W1897" s="9"/>
      <c r="X1897" s="8"/>
      <c r="Y1897" s="8"/>
      <c r="Z1897" s="8"/>
      <c r="AA1897" s="8"/>
      <c r="AB1897" s="8"/>
      <c r="AC1897" s="8"/>
      <c r="AD1897" s="8"/>
      <c r="AE1897" s="8"/>
      <c r="AG1897" s="37"/>
      <c r="AH1897" s="37"/>
      <c r="AI1897" s="9"/>
      <c r="AJ1897" s="8"/>
      <c r="AK1897" s="8"/>
      <c r="AL1897" s="8"/>
      <c r="AM1897" s="8"/>
      <c r="AN1897" s="8"/>
      <c r="AO1897" s="8"/>
      <c r="AP1897" s="8"/>
      <c r="AQ1897" s="8"/>
      <c r="AS1897" s="37"/>
      <c r="AT1897" s="37"/>
      <c r="AU1897" s="9"/>
      <c r="AV1897" s="8"/>
      <c r="AW1897" s="8"/>
      <c r="AX1897" s="8"/>
      <c r="AY1897" s="8"/>
      <c r="AZ1897" s="8"/>
      <c r="BA1897" s="8"/>
      <c r="BB1897" s="8"/>
      <c r="BC1897" s="8"/>
    </row>
    <row r="1898" spans="1:55" x14ac:dyDescent="0.25">
      <c r="A1898" s="46">
        <v>53.6</v>
      </c>
      <c r="B1898" s="48" t="b">
        <v>1</v>
      </c>
      <c r="U1898" s="37"/>
      <c r="V1898" s="37"/>
      <c r="W1898" s="9"/>
      <c r="X1898" s="8"/>
      <c r="Y1898" s="8"/>
      <c r="Z1898" s="8"/>
      <c r="AA1898" s="8"/>
      <c r="AB1898" s="8"/>
      <c r="AC1898" s="8"/>
      <c r="AD1898" s="8"/>
      <c r="AE1898" s="8"/>
      <c r="AG1898" s="37"/>
      <c r="AH1898" s="37"/>
      <c r="AI1898" s="9"/>
      <c r="AJ1898" s="8"/>
      <c r="AK1898" s="8"/>
      <c r="AL1898" s="8"/>
      <c r="AM1898" s="8"/>
      <c r="AN1898" s="8"/>
      <c r="AO1898" s="8"/>
      <c r="AP1898" s="8"/>
      <c r="AQ1898" s="8"/>
      <c r="AS1898" s="37"/>
      <c r="AT1898" s="37"/>
      <c r="AU1898" s="9"/>
      <c r="AV1898" s="8"/>
      <c r="AW1898" s="8"/>
      <c r="AX1898" s="8"/>
      <c r="AY1898" s="8"/>
      <c r="AZ1898" s="8"/>
      <c r="BA1898" s="8"/>
      <c r="BB1898" s="8"/>
      <c r="BC1898" s="8"/>
    </row>
    <row r="1899" spans="1:55" x14ac:dyDescent="0.25">
      <c r="A1899" s="46">
        <v>53.2</v>
      </c>
      <c r="B1899" s="48" t="b">
        <v>1</v>
      </c>
      <c r="U1899" s="37"/>
      <c r="V1899" s="37"/>
      <c r="W1899" s="9"/>
      <c r="X1899" s="8"/>
      <c r="Y1899" s="8"/>
      <c r="Z1899" s="8"/>
      <c r="AA1899" s="8"/>
      <c r="AB1899" s="8"/>
      <c r="AC1899" s="8"/>
      <c r="AD1899" s="8"/>
      <c r="AE1899" s="8"/>
      <c r="AG1899" s="37"/>
      <c r="AH1899" s="37"/>
      <c r="AI1899" s="9"/>
      <c r="AJ1899" s="8"/>
      <c r="AK1899" s="8"/>
      <c r="AL1899" s="8"/>
      <c r="AM1899" s="8"/>
      <c r="AN1899" s="8"/>
      <c r="AO1899" s="8"/>
      <c r="AP1899" s="8"/>
      <c r="AQ1899" s="8"/>
      <c r="AS1899" s="37"/>
      <c r="AT1899" s="37"/>
      <c r="AU1899" s="9"/>
      <c r="AV1899" s="8"/>
      <c r="AW1899" s="8"/>
      <c r="AX1899" s="8"/>
      <c r="AY1899" s="8"/>
      <c r="AZ1899" s="8"/>
      <c r="BA1899" s="8"/>
      <c r="BB1899" s="8"/>
      <c r="BC1899" s="8"/>
    </row>
    <row r="1900" spans="1:55" x14ac:dyDescent="0.25">
      <c r="A1900" s="46">
        <v>52.7</v>
      </c>
      <c r="B1900" s="48" t="b">
        <v>1</v>
      </c>
      <c r="U1900" s="37"/>
      <c r="V1900" s="37"/>
      <c r="W1900" s="9"/>
      <c r="X1900" s="8"/>
      <c r="Y1900" s="8"/>
      <c r="Z1900" s="8"/>
      <c r="AA1900" s="8"/>
      <c r="AB1900" s="8"/>
      <c r="AC1900" s="8"/>
      <c r="AD1900" s="8"/>
      <c r="AE1900" s="8"/>
      <c r="AG1900" s="37"/>
      <c r="AH1900" s="37"/>
      <c r="AI1900" s="9"/>
      <c r="AJ1900" s="8"/>
      <c r="AK1900" s="8"/>
      <c r="AL1900" s="8"/>
      <c r="AM1900" s="8"/>
      <c r="AN1900" s="8"/>
      <c r="AO1900" s="8"/>
      <c r="AP1900" s="8"/>
      <c r="AQ1900" s="8"/>
      <c r="AS1900" s="37"/>
      <c r="AT1900" s="37"/>
      <c r="AU1900" s="9"/>
      <c r="AV1900" s="8"/>
      <c r="AW1900" s="8"/>
      <c r="AX1900" s="8"/>
      <c r="AY1900" s="8"/>
      <c r="AZ1900" s="8"/>
      <c r="BA1900" s="8"/>
      <c r="BB1900" s="8"/>
      <c r="BC1900" s="8"/>
    </row>
    <row r="1901" spans="1:55" x14ac:dyDescent="0.25">
      <c r="A1901" s="46">
        <v>52.3</v>
      </c>
      <c r="B1901" s="48" t="b">
        <v>1</v>
      </c>
      <c r="U1901" s="37"/>
      <c r="V1901" s="37"/>
      <c r="W1901" s="9"/>
      <c r="X1901" s="8"/>
      <c r="Y1901" s="8"/>
      <c r="Z1901" s="8"/>
      <c r="AA1901" s="8"/>
      <c r="AB1901" s="8"/>
      <c r="AC1901" s="8"/>
      <c r="AD1901" s="8"/>
      <c r="AE1901" s="8"/>
      <c r="AG1901" s="37"/>
      <c r="AH1901" s="37"/>
      <c r="AI1901" s="9"/>
      <c r="AJ1901" s="8"/>
      <c r="AK1901" s="8"/>
      <c r="AL1901" s="8"/>
      <c r="AM1901" s="8"/>
      <c r="AN1901" s="8"/>
      <c r="AO1901" s="8"/>
      <c r="AP1901" s="8"/>
      <c r="AQ1901" s="8"/>
      <c r="AS1901" s="37"/>
      <c r="AT1901" s="37"/>
      <c r="AU1901" s="9"/>
      <c r="AV1901" s="8"/>
      <c r="AW1901" s="8"/>
      <c r="AX1901" s="8"/>
      <c r="AY1901" s="8"/>
      <c r="AZ1901" s="8"/>
      <c r="BA1901" s="8"/>
      <c r="BB1901" s="8"/>
      <c r="BC1901" s="8"/>
    </row>
    <row r="1902" spans="1:55" x14ac:dyDescent="0.25">
      <c r="A1902" s="46">
        <v>52</v>
      </c>
      <c r="B1902" s="48" t="b">
        <v>1</v>
      </c>
      <c r="U1902" s="37"/>
      <c r="V1902" s="37"/>
      <c r="W1902" s="9"/>
      <c r="X1902" s="8"/>
      <c r="Y1902" s="8"/>
      <c r="Z1902" s="8"/>
      <c r="AA1902" s="8"/>
      <c r="AB1902" s="8"/>
      <c r="AC1902" s="8"/>
      <c r="AD1902" s="8"/>
      <c r="AE1902" s="8"/>
      <c r="AG1902" s="37"/>
      <c r="AH1902" s="37"/>
      <c r="AI1902" s="9"/>
      <c r="AJ1902" s="8"/>
      <c r="AK1902" s="8"/>
      <c r="AL1902" s="8"/>
      <c r="AM1902" s="8"/>
      <c r="AN1902" s="8"/>
      <c r="AO1902" s="8"/>
      <c r="AP1902" s="8"/>
      <c r="AQ1902" s="8"/>
      <c r="AS1902" s="37"/>
      <c r="AT1902" s="37"/>
      <c r="AU1902" s="9"/>
      <c r="AV1902" s="8"/>
      <c r="AW1902" s="8"/>
      <c r="AX1902" s="8"/>
      <c r="AY1902" s="8"/>
      <c r="AZ1902" s="8"/>
      <c r="BA1902" s="8"/>
      <c r="BB1902" s="8"/>
      <c r="BC1902" s="8"/>
    </row>
    <row r="1903" spans="1:55" x14ac:dyDescent="0.25">
      <c r="A1903" s="46">
        <v>51.6</v>
      </c>
      <c r="B1903" s="48" t="b">
        <v>1</v>
      </c>
      <c r="U1903" s="37"/>
      <c r="V1903" s="37"/>
      <c r="W1903" s="9"/>
      <c r="X1903" s="8"/>
      <c r="Y1903" s="8"/>
      <c r="Z1903" s="8"/>
      <c r="AA1903" s="8"/>
      <c r="AB1903" s="8"/>
      <c r="AC1903" s="8"/>
      <c r="AD1903" s="8"/>
      <c r="AE1903" s="8"/>
      <c r="AG1903" s="37"/>
      <c r="AH1903" s="37"/>
      <c r="AI1903" s="9"/>
      <c r="AJ1903" s="8"/>
      <c r="AK1903" s="8"/>
      <c r="AL1903" s="8"/>
      <c r="AM1903" s="8"/>
      <c r="AN1903" s="8"/>
      <c r="AO1903" s="8"/>
      <c r="AP1903" s="8"/>
      <c r="AQ1903" s="8"/>
      <c r="AS1903" s="37"/>
      <c r="AT1903" s="37"/>
      <c r="AU1903" s="9"/>
      <c r="AV1903" s="8"/>
      <c r="AW1903" s="8"/>
      <c r="AX1903" s="8"/>
      <c r="AY1903" s="8"/>
      <c r="AZ1903" s="8"/>
      <c r="BA1903" s="8"/>
      <c r="BB1903" s="8"/>
      <c r="BC1903" s="8"/>
    </row>
    <row r="1904" spans="1:55" x14ac:dyDescent="0.25">
      <c r="A1904" s="46">
        <v>59</v>
      </c>
      <c r="B1904" s="48" t="b">
        <v>1</v>
      </c>
      <c r="U1904" s="37"/>
      <c r="V1904" s="37"/>
      <c r="W1904" s="9"/>
      <c r="X1904" s="8"/>
      <c r="Y1904" s="8"/>
      <c r="Z1904" s="8"/>
      <c r="AA1904" s="8"/>
      <c r="AB1904" s="8"/>
      <c r="AC1904" s="8"/>
      <c r="AD1904" s="8"/>
      <c r="AE1904" s="8"/>
      <c r="AG1904" s="37"/>
      <c r="AH1904" s="37"/>
      <c r="AI1904" s="9"/>
      <c r="AJ1904" s="8"/>
      <c r="AK1904" s="8"/>
      <c r="AL1904" s="8"/>
      <c r="AM1904" s="8"/>
      <c r="AN1904" s="8"/>
      <c r="AO1904" s="8"/>
      <c r="AP1904" s="8"/>
      <c r="AQ1904" s="8"/>
      <c r="AS1904" s="37"/>
      <c r="AT1904" s="37"/>
      <c r="AU1904" s="9"/>
      <c r="AV1904" s="8"/>
      <c r="AW1904" s="8"/>
      <c r="AX1904" s="8"/>
      <c r="AY1904" s="8"/>
      <c r="AZ1904" s="8"/>
      <c r="BA1904" s="8"/>
      <c r="BB1904" s="8"/>
      <c r="BC1904" s="8"/>
    </row>
    <row r="1905" spans="1:55" x14ac:dyDescent="0.25">
      <c r="A1905" s="46">
        <v>55</v>
      </c>
      <c r="B1905" s="48" t="b">
        <v>1</v>
      </c>
      <c r="U1905" s="37"/>
      <c r="V1905" s="37"/>
      <c r="W1905" s="9"/>
      <c r="X1905" s="8"/>
      <c r="Y1905" s="8"/>
      <c r="Z1905" s="8"/>
      <c r="AA1905" s="8"/>
      <c r="AB1905" s="8"/>
      <c r="AC1905" s="8"/>
      <c r="AD1905" s="8"/>
      <c r="AE1905" s="8"/>
      <c r="AG1905" s="37"/>
      <c r="AH1905" s="37"/>
      <c r="AI1905" s="9"/>
      <c r="AJ1905" s="8"/>
      <c r="AK1905" s="8"/>
      <c r="AL1905" s="8"/>
      <c r="AM1905" s="8"/>
      <c r="AN1905" s="8"/>
      <c r="AO1905" s="8"/>
      <c r="AP1905" s="8"/>
      <c r="AQ1905" s="8"/>
      <c r="AS1905" s="37"/>
      <c r="AT1905" s="37"/>
      <c r="AU1905" s="9"/>
      <c r="AV1905" s="8"/>
      <c r="AW1905" s="8"/>
      <c r="AX1905" s="8"/>
      <c r="AY1905" s="8"/>
      <c r="AZ1905" s="8"/>
      <c r="BA1905" s="8"/>
      <c r="BB1905" s="8"/>
      <c r="BC1905" s="8"/>
    </row>
    <row r="1906" spans="1:55" x14ac:dyDescent="0.25">
      <c r="A1906" s="46">
        <v>49.8</v>
      </c>
      <c r="B1906" s="48" t="b">
        <v>1</v>
      </c>
      <c r="U1906" s="37"/>
      <c r="V1906" s="37"/>
      <c r="W1906" s="9"/>
      <c r="X1906" s="8"/>
      <c r="Y1906" s="8"/>
      <c r="Z1906" s="8"/>
      <c r="AA1906" s="8"/>
      <c r="AB1906" s="8"/>
      <c r="AC1906" s="8"/>
      <c r="AD1906" s="8"/>
      <c r="AE1906" s="8"/>
      <c r="AG1906" s="37"/>
      <c r="AH1906" s="37"/>
      <c r="AI1906" s="9"/>
      <c r="AJ1906" s="8"/>
      <c r="AK1906" s="8"/>
      <c r="AL1906" s="8"/>
      <c r="AM1906" s="8"/>
      <c r="AN1906" s="8"/>
      <c r="AO1906" s="8"/>
      <c r="AP1906" s="8"/>
      <c r="AQ1906" s="8"/>
      <c r="AS1906" s="37"/>
      <c r="AT1906" s="37"/>
      <c r="AU1906" s="9"/>
      <c r="AV1906" s="8"/>
      <c r="AW1906" s="8"/>
      <c r="AX1906" s="8"/>
      <c r="AY1906" s="8"/>
      <c r="AZ1906" s="8"/>
      <c r="BA1906" s="8"/>
      <c r="BB1906" s="8"/>
      <c r="BC1906" s="8"/>
    </row>
    <row r="1907" spans="1:55" x14ac:dyDescent="0.25">
      <c r="A1907" s="46">
        <v>49.2</v>
      </c>
      <c r="B1907" s="48" t="b">
        <v>1</v>
      </c>
      <c r="U1907" s="37"/>
      <c r="V1907" s="37"/>
      <c r="W1907" s="9"/>
      <c r="X1907" s="8"/>
      <c r="Y1907" s="8"/>
      <c r="Z1907" s="8"/>
      <c r="AA1907" s="8"/>
      <c r="AB1907" s="8"/>
      <c r="AC1907" s="8"/>
      <c r="AD1907" s="8"/>
      <c r="AE1907" s="8"/>
      <c r="AG1907" s="37"/>
      <c r="AH1907" s="37"/>
      <c r="AI1907" s="9"/>
      <c r="AJ1907" s="8"/>
      <c r="AK1907" s="8"/>
      <c r="AL1907" s="8"/>
      <c r="AM1907" s="8"/>
      <c r="AN1907" s="8"/>
      <c r="AO1907" s="8"/>
      <c r="AP1907" s="8"/>
      <c r="AQ1907" s="8"/>
      <c r="AS1907" s="37"/>
      <c r="AT1907" s="37"/>
      <c r="AU1907" s="9"/>
      <c r="AV1907" s="8"/>
      <c r="AW1907" s="8"/>
      <c r="AX1907" s="8"/>
      <c r="AY1907" s="8"/>
      <c r="AZ1907" s="8"/>
      <c r="BA1907" s="8"/>
      <c r="BB1907" s="8"/>
      <c r="BC1907" s="8"/>
    </row>
    <row r="1908" spans="1:55" x14ac:dyDescent="0.25">
      <c r="A1908" s="46">
        <v>48.5</v>
      </c>
      <c r="B1908" s="48" t="b">
        <v>1</v>
      </c>
      <c r="U1908" s="37"/>
      <c r="V1908" s="37"/>
      <c r="W1908" s="9"/>
      <c r="X1908" s="8"/>
      <c r="Y1908" s="8"/>
      <c r="Z1908" s="8"/>
      <c r="AA1908" s="8"/>
      <c r="AB1908" s="8"/>
      <c r="AC1908" s="8"/>
      <c r="AD1908" s="8"/>
      <c r="AE1908" s="8"/>
      <c r="AG1908" s="37"/>
      <c r="AH1908" s="37"/>
      <c r="AI1908" s="9"/>
      <c r="AJ1908" s="8"/>
      <c r="AK1908" s="8"/>
      <c r="AL1908" s="8"/>
      <c r="AM1908" s="8"/>
      <c r="AN1908" s="8"/>
      <c r="AO1908" s="8"/>
      <c r="AP1908" s="8"/>
      <c r="AQ1908" s="8"/>
      <c r="AS1908" s="37"/>
      <c r="AT1908" s="37"/>
      <c r="AU1908" s="9"/>
      <c r="AV1908" s="8"/>
      <c r="AW1908" s="8"/>
      <c r="AX1908" s="8"/>
      <c r="AY1908" s="8"/>
      <c r="AZ1908" s="8"/>
      <c r="BA1908" s="8"/>
      <c r="BB1908" s="8"/>
      <c r="BC1908" s="8"/>
    </row>
    <row r="1909" spans="1:55" x14ac:dyDescent="0.25">
      <c r="A1909" s="46">
        <v>48.1</v>
      </c>
      <c r="B1909" s="48" t="b">
        <v>1</v>
      </c>
      <c r="U1909" s="37"/>
      <c r="V1909" s="37"/>
      <c r="W1909" s="9"/>
      <c r="X1909" s="8"/>
      <c r="Y1909" s="8"/>
      <c r="Z1909" s="8"/>
      <c r="AA1909" s="8"/>
      <c r="AB1909" s="8"/>
      <c r="AC1909" s="8"/>
      <c r="AD1909" s="8"/>
      <c r="AE1909" s="8"/>
      <c r="AG1909" s="37"/>
      <c r="AH1909" s="37"/>
      <c r="AI1909" s="9"/>
      <c r="AJ1909" s="8"/>
      <c r="AK1909" s="8"/>
      <c r="AL1909" s="8"/>
      <c r="AM1909" s="8"/>
      <c r="AN1909" s="8"/>
      <c r="AO1909" s="8"/>
      <c r="AP1909" s="8"/>
      <c r="AQ1909" s="8"/>
      <c r="AS1909" s="37"/>
      <c r="AT1909" s="37"/>
      <c r="AU1909" s="9"/>
      <c r="AV1909" s="8"/>
      <c r="AW1909" s="8"/>
      <c r="AX1909" s="8"/>
      <c r="AY1909" s="8"/>
      <c r="AZ1909" s="8"/>
      <c r="BA1909" s="8"/>
      <c r="BB1909" s="8"/>
      <c r="BC1909" s="8"/>
    </row>
    <row r="1910" spans="1:55" x14ac:dyDescent="0.25">
      <c r="A1910" s="46">
        <v>47.7</v>
      </c>
      <c r="B1910" s="48" t="b">
        <v>1</v>
      </c>
      <c r="U1910" s="37"/>
      <c r="V1910" s="37"/>
      <c r="W1910" s="9"/>
      <c r="X1910" s="8"/>
      <c r="Y1910" s="8"/>
      <c r="Z1910" s="8"/>
      <c r="AA1910" s="8"/>
      <c r="AB1910" s="8"/>
      <c r="AC1910" s="8"/>
      <c r="AD1910" s="8"/>
      <c r="AE1910" s="8"/>
      <c r="AG1910" s="37"/>
      <c r="AH1910" s="37"/>
      <c r="AI1910" s="9"/>
      <c r="AJ1910" s="8"/>
      <c r="AK1910" s="8"/>
      <c r="AL1910" s="8"/>
      <c r="AM1910" s="8"/>
      <c r="AN1910" s="8"/>
      <c r="AO1910" s="8"/>
      <c r="AP1910" s="8"/>
      <c r="AQ1910" s="8"/>
      <c r="AS1910" s="37"/>
      <c r="AT1910" s="37"/>
      <c r="AU1910" s="9"/>
      <c r="AV1910" s="8"/>
      <c r="AW1910" s="8"/>
      <c r="AX1910" s="8"/>
      <c r="AY1910" s="8"/>
      <c r="AZ1910" s="8"/>
      <c r="BA1910" s="8"/>
      <c r="BB1910" s="8"/>
      <c r="BC1910" s="8"/>
    </row>
    <row r="1911" spans="1:55" x14ac:dyDescent="0.25">
      <c r="A1911" s="46">
        <v>47.4</v>
      </c>
      <c r="B1911" s="48" t="b">
        <v>1</v>
      </c>
      <c r="U1911" s="37"/>
      <c r="V1911" s="37"/>
      <c r="W1911" s="9"/>
      <c r="X1911" s="8"/>
      <c r="Y1911" s="8"/>
      <c r="Z1911" s="8"/>
      <c r="AA1911" s="8"/>
      <c r="AB1911" s="8"/>
      <c r="AC1911" s="8"/>
      <c r="AD1911" s="8"/>
      <c r="AE1911" s="8"/>
      <c r="AG1911" s="37"/>
      <c r="AH1911" s="37"/>
      <c r="AI1911" s="9"/>
      <c r="AJ1911" s="8"/>
      <c r="AK1911" s="8"/>
      <c r="AL1911" s="8"/>
      <c r="AM1911" s="8"/>
      <c r="AN1911" s="8"/>
      <c r="AO1911" s="8"/>
      <c r="AP1911" s="8"/>
      <c r="AQ1911" s="8"/>
      <c r="AS1911" s="37"/>
      <c r="AT1911" s="37"/>
      <c r="AU1911" s="9"/>
      <c r="AV1911" s="8"/>
      <c r="AW1911" s="8"/>
      <c r="AX1911" s="8"/>
      <c r="AY1911" s="8"/>
      <c r="AZ1911" s="8"/>
      <c r="BA1911" s="8"/>
      <c r="BB1911" s="8"/>
      <c r="BC1911" s="8"/>
    </row>
    <row r="1912" spans="1:55" x14ac:dyDescent="0.25">
      <c r="A1912" s="46">
        <v>47.1</v>
      </c>
      <c r="B1912" s="48" t="b">
        <v>1</v>
      </c>
      <c r="U1912" s="37"/>
      <c r="V1912" s="37"/>
      <c r="W1912" s="9"/>
      <c r="X1912" s="8"/>
      <c r="Y1912" s="8"/>
      <c r="Z1912" s="8"/>
      <c r="AA1912" s="8"/>
      <c r="AB1912" s="8"/>
      <c r="AC1912" s="8"/>
      <c r="AD1912" s="8"/>
      <c r="AE1912" s="8"/>
      <c r="AG1912" s="37"/>
      <c r="AH1912" s="37"/>
      <c r="AI1912" s="9"/>
      <c r="AJ1912" s="8"/>
      <c r="AK1912" s="8"/>
      <c r="AL1912" s="8"/>
      <c r="AM1912" s="8"/>
      <c r="AN1912" s="8"/>
      <c r="AO1912" s="8"/>
      <c r="AP1912" s="8"/>
      <c r="AQ1912" s="8"/>
      <c r="AS1912" s="37"/>
      <c r="AT1912" s="37"/>
      <c r="AU1912" s="9"/>
      <c r="AV1912" s="8"/>
      <c r="AW1912" s="8"/>
      <c r="AX1912" s="8"/>
      <c r="AY1912" s="8"/>
      <c r="AZ1912" s="8"/>
      <c r="BA1912" s="8"/>
      <c r="BB1912" s="8"/>
      <c r="BC1912" s="8"/>
    </row>
    <row r="1913" spans="1:55" x14ac:dyDescent="0.25">
      <c r="A1913" s="46" t="str">
        <v/>
      </c>
      <c r="B1913" s="48" t="b">
        <v>0</v>
      </c>
      <c r="U1913" s="37"/>
      <c r="V1913" s="37"/>
      <c r="W1913" s="9"/>
      <c r="X1913" s="8"/>
      <c r="Y1913" s="8"/>
      <c r="Z1913" s="8"/>
      <c r="AA1913" s="8"/>
      <c r="AB1913" s="8"/>
      <c r="AC1913" s="8"/>
      <c r="AD1913" s="8"/>
      <c r="AE1913" s="8"/>
      <c r="AG1913" s="37"/>
      <c r="AH1913" s="37"/>
      <c r="AI1913" s="9"/>
      <c r="AJ1913" s="8"/>
      <c r="AK1913" s="8"/>
      <c r="AL1913" s="8"/>
      <c r="AM1913" s="8"/>
      <c r="AN1913" s="8"/>
      <c r="AO1913" s="8"/>
      <c r="AP1913" s="8"/>
      <c r="AQ1913" s="8"/>
      <c r="AS1913" s="37"/>
      <c r="AT1913" s="37"/>
      <c r="AU1913" s="9"/>
      <c r="AV1913" s="8"/>
      <c r="AW1913" s="8"/>
      <c r="AX1913" s="8"/>
      <c r="AY1913" s="8"/>
      <c r="AZ1913" s="8"/>
      <c r="BA1913" s="8"/>
      <c r="BB1913" s="8"/>
      <c r="BC1913" s="8"/>
    </row>
    <row r="1914" spans="1:55" x14ac:dyDescent="0.25">
      <c r="A1914" s="46">
        <v>81.8</v>
      </c>
      <c r="B1914" s="48" t="b">
        <v>1</v>
      </c>
      <c r="U1914" s="37"/>
      <c r="V1914" s="37"/>
      <c r="W1914" s="9"/>
      <c r="X1914" s="8"/>
      <c r="Y1914" s="8"/>
      <c r="Z1914" s="8"/>
      <c r="AA1914" s="8"/>
      <c r="AB1914" s="8"/>
      <c r="AC1914" s="8"/>
      <c r="AD1914" s="8"/>
      <c r="AE1914" s="8"/>
      <c r="AG1914" s="37"/>
      <c r="AH1914" s="37"/>
      <c r="AI1914" s="9"/>
      <c r="AJ1914" s="8"/>
      <c r="AK1914" s="8"/>
      <c r="AL1914" s="8"/>
      <c r="AM1914" s="8"/>
      <c r="AN1914" s="8"/>
      <c r="AO1914" s="8"/>
      <c r="AP1914" s="8"/>
      <c r="AQ1914" s="8"/>
      <c r="AS1914" s="37"/>
      <c r="AT1914" s="37"/>
      <c r="AU1914" s="9"/>
      <c r="AV1914" s="8"/>
      <c r="AW1914" s="8"/>
      <c r="AX1914" s="8"/>
      <c r="AY1914" s="8"/>
      <c r="AZ1914" s="8"/>
      <c r="BA1914" s="8"/>
      <c r="BB1914" s="8"/>
      <c r="BC1914" s="8"/>
    </row>
    <row r="1915" spans="1:55" x14ac:dyDescent="0.25">
      <c r="A1915" s="46">
        <v>81.599999999999994</v>
      </c>
      <c r="B1915" s="48" t="b">
        <v>1</v>
      </c>
      <c r="U1915" s="37"/>
      <c r="V1915" s="37"/>
      <c r="W1915" s="9"/>
      <c r="X1915" s="8"/>
      <c r="Y1915" s="8"/>
      <c r="Z1915" s="8"/>
      <c r="AA1915" s="8"/>
      <c r="AB1915" s="8"/>
      <c r="AC1915" s="8"/>
      <c r="AD1915" s="8"/>
      <c r="AE1915" s="8"/>
      <c r="AG1915" s="37"/>
      <c r="AH1915" s="37"/>
      <c r="AI1915" s="9"/>
      <c r="AJ1915" s="8"/>
      <c r="AK1915" s="8"/>
      <c r="AL1915" s="8"/>
      <c r="AM1915" s="8"/>
      <c r="AN1915" s="8"/>
      <c r="AO1915" s="8"/>
      <c r="AP1915" s="8"/>
      <c r="AQ1915" s="8"/>
      <c r="AS1915" s="37"/>
      <c r="AT1915" s="37"/>
      <c r="AU1915" s="9"/>
      <c r="AV1915" s="8"/>
      <c r="AW1915" s="8"/>
      <c r="AX1915" s="8"/>
      <c r="AY1915" s="8"/>
      <c r="AZ1915" s="8"/>
      <c r="BA1915" s="8"/>
      <c r="BB1915" s="8"/>
      <c r="BC1915" s="8"/>
    </row>
    <row r="1916" spans="1:55" x14ac:dyDescent="0.25">
      <c r="A1916" s="46">
        <v>81.5</v>
      </c>
      <c r="B1916" s="48" t="b">
        <v>1</v>
      </c>
      <c r="U1916" s="37"/>
      <c r="V1916" s="37"/>
      <c r="W1916" s="9"/>
      <c r="X1916" s="8"/>
      <c r="Y1916" s="8"/>
      <c r="Z1916" s="8"/>
      <c r="AA1916" s="8"/>
      <c r="AB1916" s="8"/>
      <c r="AC1916" s="8"/>
      <c r="AD1916" s="8"/>
      <c r="AE1916" s="8"/>
      <c r="AG1916" s="37"/>
      <c r="AH1916" s="37"/>
      <c r="AI1916" s="9"/>
      <c r="AJ1916" s="8"/>
      <c r="AK1916" s="8"/>
      <c r="AL1916" s="8"/>
      <c r="AM1916" s="8"/>
      <c r="AN1916" s="8"/>
      <c r="AO1916" s="8"/>
      <c r="AP1916" s="8"/>
      <c r="AQ1916" s="8"/>
      <c r="AS1916" s="37"/>
      <c r="AT1916" s="37"/>
      <c r="AU1916" s="9"/>
      <c r="AV1916" s="8"/>
      <c r="AW1916" s="8"/>
      <c r="AX1916" s="8"/>
      <c r="AY1916" s="8"/>
      <c r="AZ1916" s="8"/>
      <c r="BA1916" s="8"/>
      <c r="BB1916" s="8"/>
      <c r="BC1916" s="8"/>
    </row>
    <row r="1917" spans="1:55" x14ac:dyDescent="0.25">
      <c r="A1917" s="46">
        <v>81.3</v>
      </c>
      <c r="B1917" s="48" t="b">
        <v>1</v>
      </c>
      <c r="U1917" s="37"/>
      <c r="V1917" s="37"/>
      <c r="W1917" s="9"/>
      <c r="X1917" s="8"/>
      <c r="Y1917" s="8"/>
      <c r="Z1917" s="8"/>
      <c r="AA1917" s="8"/>
      <c r="AB1917" s="8"/>
      <c r="AC1917" s="8"/>
      <c r="AD1917" s="8"/>
      <c r="AE1917" s="8"/>
      <c r="AG1917" s="37"/>
      <c r="AH1917" s="37"/>
      <c r="AI1917" s="9"/>
      <c r="AJ1917" s="8"/>
      <c r="AK1917" s="8"/>
      <c r="AL1917" s="8"/>
      <c r="AM1917" s="8"/>
      <c r="AN1917" s="8"/>
      <c r="AO1917" s="8"/>
      <c r="AP1917" s="8"/>
      <c r="AQ1917" s="8"/>
      <c r="AS1917" s="37"/>
      <c r="AT1917" s="37"/>
      <c r="AU1917" s="9"/>
      <c r="AV1917" s="8"/>
      <c r="AW1917" s="8"/>
      <c r="AX1917" s="8"/>
      <c r="AY1917" s="8"/>
      <c r="AZ1917" s="8"/>
      <c r="BA1917" s="8"/>
      <c r="BB1917" s="8"/>
      <c r="BC1917" s="8"/>
    </row>
    <row r="1918" spans="1:55" x14ac:dyDescent="0.25">
      <c r="A1918" s="46">
        <v>81.099999999999994</v>
      </c>
      <c r="B1918" s="48" t="b">
        <v>1</v>
      </c>
      <c r="U1918" s="37"/>
      <c r="V1918" s="37"/>
      <c r="W1918" s="9"/>
      <c r="X1918" s="8"/>
      <c r="Y1918" s="8"/>
      <c r="Z1918" s="8"/>
      <c r="AA1918" s="8"/>
      <c r="AB1918" s="8"/>
      <c r="AC1918" s="8"/>
      <c r="AD1918" s="8"/>
      <c r="AE1918" s="8"/>
      <c r="AG1918" s="37"/>
      <c r="AH1918" s="37"/>
      <c r="AI1918" s="9"/>
      <c r="AJ1918" s="8"/>
      <c r="AK1918" s="8"/>
      <c r="AL1918" s="8"/>
      <c r="AM1918" s="8"/>
      <c r="AN1918" s="8"/>
      <c r="AO1918" s="8"/>
      <c r="AP1918" s="8"/>
      <c r="AQ1918" s="8"/>
      <c r="AS1918" s="37"/>
      <c r="AT1918" s="37"/>
      <c r="AU1918" s="9"/>
      <c r="AV1918" s="8"/>
      <c r="AW1918" s="8"/>
      <c r="AX1918" s="8"/>
      <c r="AY1918" s="8"/>
      <c r="AZ1918" s="8"/>
      <c r="BA1918" s="8"/>
      <c r="BB1918" s="8"/>
      <c r="BC1918" s="8"/>
    </row>
    <row r="1919" spans="1:55" x14ac:dyDescent="0.25">
      <c r="A1919" s="46">
        <v>81</v>
      </c>
      <c r="B1919" s="48" t="b">
        <v>1</v>
      </c>
      <c r="U1919" s="37"/>
      <c r="V1919" s="37"/>
      <c r="W1919" s="9"/>
      <c r="X1919" s="8"/>
      <c r="Y1919" s="8"/>
      <c r="Z1919" s="8"/>
      <c r="AA1919" s="8"/>
      <c r="AB1919" s="8"/>
      <c r="AC1919" s="8"/>
      <c r="AD1919" s="8"/>
      <c r="AE1919" s="8"/>
      <c r="AG1919" s="37"/>
      <c r="AH1919" s="37"/>
      <c r="AI1919" s="9"/>
      <c r="AJ1919" s="8"/>
      <c r="AK1919" s="8"/>
      <c r="AL1919" s="8"/>
      <c r="AM1919" s="8"/>
      <c r="AN1919" s="8"/>
      <c r="AO1919" s="8"/>
      <c r="AP1919" s="8"/>
      <c r="AQ1919" s="8"/>
      <c r="AS1919" s="37"/>
      <c r="AT1919" s="37"/>
      <c r="AU1919" s="9"/>
      <c r="AV1919" s="8"/>
      <c r="AW1919" s="8"/>
      <c r="AX1919" s="8"/>
      <c r="AY1919" s="8"/>
      <c r="AZ1919" s="8"/>
      <c r="BA1919" s="8"/>
      <c r="BB1919" s="8"/>
      <c r="BC1919" s="8"/>
    </row>
    <row r="1920" spans="1:55" x14ac:dyDescent="0.25">
      <c r="A1920" s="46">
        <v>89</v>
      </c>
      <c r="B1920" s="48" t="b">
        <v>1</v>
      </c>
      <c r="U1920" s="37"/>
      <c r="V1920" s="37"/>
      <c r="W1920" s="9"/>
      <c r="X1920" s="8"/>
      <c r="Y1920" s="8"/>
      <c r="Z1920" s="8"/>
      <c r="AA1920" s="8"/>
      <c r="AB1920" s="8"/>
      <c r="AC1920" s="8"/>
      <c r="AD1920" s="8"/>
      <c r="AE1920" s="8"/>
      <c r="AG1920" s="37"/>
      <c r="AH1920" s="37"/>
      <c r="AI1920" s="9"/>
      <c r="AJ1920" s="8"/>
      <c r="AK1920" s="8"/>
      <c r="AL1920" s="8"/>
      <c r="AM1920" s="8"/>
      <c r="AN1920" s="8"/>
      <c r="AO1920" s="8"/>
      <c r="AP1920" s="8"/>
      <c r="AQ1920" s="8"/>
      <c r="AS1920" s="37"/>
      <c r="AT1920" s="37"/>
      <c r="AU1920" s="9"/>
      <c r="AV1920" s="8"/>
      <c r="AW1920" s="8"/>
      <c r="AX1920" s="8"/>
      <c r="AY1920" s="8"/>
      <c r="AZ1920" s="8"/>
      <c r="BA1920" s="8"/>
      <c r="BB1920" s="8"/>
      <c r="BC1920" s="8"/>
    </row>
    <row r="1921" spans="1:55" x14ac:dyDescent="0.25">
      <c r="A1921" s="46">
        <v>86</v>
      </c>
      <c r="B1921" s="48" t="b">
        <v>1</v>
      </c>
      <c r="U1921" s="37"/>
      <c r="V1921" s="37"/>
      <c r="W1921" s="9"/>
      <c r="X1921" s="8"/>
      <c r="Y1921" s="8"/>
      <c r="Z1921" s="8"/>
      <c r="AA1921" s="8"/>
      <c r="AB1921" s="8"/>
      <c r="AC1921" s="8"/>
      <c r="AD1921" s="8"/>
      <c r="AE1921" s="8"/>
      <c r="AG1921" s="37"/>
      <c r="AH1921" s="37"/>
      <c r="AI1921" s="9"/>
      <c r="AJ1921" s="8"/>
      <c r="AK1921" s="8"/>
      <c r="AL1921" s="8"/>
      <c r="AM1921" s="8"/>
      <c r="AN1921" s="8"/>
      <c r="AO1921" s="8"/>
      <c r="AP1921" s="8"/>
      <c r="AQ1921" s="8"/>
      <c r="AS1921" s="37"/>
      <c r="AT1921" s="37"/>
      <c r="AU1921" s="9"/>
      <c r="AV1921" s="8"/>
      <c r="AW1921" s="8"/>
      <c r="AX1921" s="8"/>
      <c r="AY1921" s="8"/>
      <c r="AZ1921" s="8"/>
      <c r="BA1921" s="8"/>
      <c r="BB1921" s="8"/>
      <c r="BC1921" s="8"/>
    </row>
    <row r="1922" spans="1:55" x14ac:dyDescent="0.25">
      <c r="A1922" s="46">
        <v>85</v>
      </c>
      <c r="B1922" s="48" t="b">
        <v>1</v>
      </c>
      <c r="U1922" s="37"/>
      <c r="V1922" s="37"/>
      <c r="W1922" s="9"/>
      <c r="X1922" s="8"/>
      <c r="Y1922" s="8"/>
      <c r="Z1922" s="8"/>
      <c r="AA1922" s="8"/>
      <c r="AB1922" s="8"/>
      <c r="AC1922" s="8"/>
      <c r="AD1922" s="8"/>
      <c r="AE1922" s="8"/>
      <c r="AG1922" s="37"/>
      <c r="AH1922" s="37"/>
      <c r="AI1922" s="9"/>
      <c r="AJ1922" s="8"/>
      <c r="AK1922" s="8"/>
      <c r="AL1922" s="8"/>
      <c r="AM1922" s="8"/>
      <c r="AN1922" s="8"/>
      <c r="AO1922" s="8"/>
      <c r="AP1922" s="8"/>
      <c r="AQ1922" s="8"/>
      <c r="AS1922" s="37"/>
      <c r="AT1922" s="37"/>
      <c r="AU1922" s="9"/>
      <c r="AV1922" s="8"/>
      <c r="AW1922" s="8"/>
      <c r="AX1922" s="8"/>
      <c r="AY1922" s="8"/>
      <c r="AZ1922" s="8"/>
      <c r="BA1922" s="8"/>
      <c r="BB1922" s="8"/>
      <c r="BC1922" s="8"/>
    </row>
    <row r="1923" spans="1:55" x14ac:dyDescent="0.25">
      <c r="A1923" s="46">
        <v>84</v>
      </c>
      <c r="B1923" s="48" t="b">
        <v>1</v>
      </c>
      <c r="U1923" s="37"/>
      <c r="V1923" s="37"/>
      <c r="W1923" s="9"/>
      <c r="X1923" s="8"/>
      <c r="Y1923" s="8"/>
      <c r="Z1923" s="8"/>
      <c r="AA1923" s="8"/>
      <c r="AB1923" s="8"/>
      <c r="AC1923" s="8"/>
      <c r="AD1923" s="8"/>
      <c r="AE1923" s="8"/>
      <c r="AG1923" s="37"/>
      <c r="AH1923" s="37"/>
      <c r="AI1923" s="9"/>
      <c r="AJ1923" s="8"/>
      <c r="AK1923" s="8"/>
      <c r="AL1923" s="8"/>
      <c r="AM1923" s="8"/>
      <c r="AN1923" s="8"/>
      <c r="AO1923" s="8"/>
      <c r="AP1923" s="8"/>
      <c r="AQ1923" s="8"/>
      <c r="AS1923" s="37"/>
      <c r="AT1923" s="37"/>
      <c r="AU1923" s="9"/>
      <c r="AV1923" s="8"/>
      <c r="AW1923" s="8"/>
      <c r="AX1923" s="8"/>
      <c r="AY1923" s="8"/>
      <c r="AZ1923" s="8"/>
      <c r="BA1923" s="8"/>
      <c r="BB1923" s="8"/>
      <c r="BC1923" s="8"/>
    </row>
    <row r="1924" spans="1:55" x14ac:dyDescent="0.25">
      <c r="A1924" s="46">
        <v>81</v>
      </c>
      <c r="B1924" s="48" t="b">
        <v>1</v>
      </c>
      <c r="U1924" s="37"/>
      <c r="V1924" s="37"/>
      <c r="W1924" s="9"/>
      <c r="X1924" s="8"/>
      <c r="Y1924" s="8"/>
      <c r="Z1924" s="8"/>
      <c r="AA1924" s="8"/>
      <c r="AB1924" s="8"/>
      <c r="AC1924" s="8"/>
      <c r="AD1924" s="8"/>
      <c r="AE1924" s="8"/>
      <c r="AG1924" s="37"/>
      <c r="AH1924" s="37"/>
      <c r="AI1924" s="9"/>
      <c r="AJ1924" s="8"/>
      <c r="AK1924" s="8"/>
      <c r="AL1924" s="8"/>
      <c r="AM1924" s="8"/>
      <c r="AN1924" s="8"/>
      <c r="AO1924" s="8"/>
      <c r="AP1924" s="8"/>
      <c r="AQ1924" s="8"/>
      <c r="AS1924" s="37"/>
      <c r="AT1924" s="37"/>
      <c r="AU1924" s="9"/>
      <c r="AV1924" s="8"/>
      <c r="AW1924" s="8"/>
      <c r="AX1924" s="8"/>
      <c r="AY1924" s="8"/>
      <c r="AZ1924" s="8"/>
      <c r="BA1924" s="8"/>
      <c r="BB1924" s="8"/>
      <c r="BC1924" s="8"/>
    </row>
    <row r="1925" spans="1:55" x14ac:dyDescent="0.25">
      <c r="A1925" s="46">
        <v>79.8</v>
      </c>
      <c r="B1925" s="48" t="b">
        <v>1</v>
      </c>
      <c r="U1925" s="37"/>
      <c r="V1925" s="37"/>
      <c r="W1925" s="9"/>
      <c r="X1925" s="8"/>
      <c r="Y1925" s="8"/>
      <c r="Z1925" s="8"/>
      <c r="AA1925" s="8"/>
      <c r="AB1925" s="8"/>
      <c r="AC1925" s="8"/>
      <c r="AD1925" s="8"/>
      <c r="AE1925" s="8"/>
      <c r="AG1925" s="37"/>
      <c r="AH1925" s="37"/>
      <c r="AI1925" s="9"/>
      <c r="AJ1925" s="8"/>
      <c r="AK1925" s="8"/>
      <c r="AL1925" s="8"/>
      <c r="AM1925" s="8"/>
      <c r="AN1925" s="8"/>
      <c r="AO1925" s="8"/>
      <c r="AP1925" s="8"/>
      <c r="AQ1925" s="8"/>
      <c r="AS1925" s="37"/>
      <c r="AT1925" s="37"/>
      <c r="AU1925" s="9"/>
      <c r="AV1925" s="8"/>
      <c r="AW1925" s="8"/>
      <c r="AX1925" s="8"/>
      <c r="AY1925" s="8"/>
      <c r="AZ1925" s="8"/>
      <c r="BA1925" s="8"/>
      <c r="BB1925" s="8"/>
      <c r="BC1925" s="8"/>
    </row>
    <row r="1926" spans="1:55" x14ac:dyDescent="0.25">
      <c r="A1926" s="46">
        <v>79.400000000000006</v>
      </c>
      <c r="B1926" s="48" t="b">
        <v>1</v>
      </c>
      <c r="U1926" s="37"/>
      <c r="V1926" s="37"/>
      <c r="W1926" s="9"/>
      <c r="X1926" s="8"/>
      <c r="Y1926" s="8"/>
      <c r="Z1926" s="8"/>
      <c r="AA1926" s="8"/>
      <c r="AB1926" s="8"/>
      <c r="AC1926" s="8"/>
      <c r="AD1926" s="8"/>
      <c r="AE1926" s="8"/>
      <c r="AG1926" s="37"/>
      <c r="AH1926" s="37"/>
      <c r="AI1926" s="9"/>
      <c r="AJ1926" s="8"/>
      <c r="AK1926" s="8"/>
      <c r="AL1926" s="8"/>
      <c r="AM1926" s="8"/>
      <c r="AN1926" s="8"/>
      <c r="AO1926" s="8"/>
      <c r="AP1926" s="8"/>
      <c r="AQ1926" s="8"/>
      <c r="AS1926" s="37"/>
      <c r="AT1926" s="37"/>
      <c r="AU1926" s="9"/>
      <c r="AV1926" s="8"/>
      <c r="AW1926" s="8"/>
      <c r="AX1926" s="8"/>
      <c r="AY1926" s="8"/>
      <c r="AZ1926" s="8"/>
      <c r="BA1926" s="8"/>
      <c r="BB1926" s="8"/>
      <c r="BC1926" s="8"/>
    </row>
    <row r="1927" spans="1:55" x14ac:dyDescent="0.25">
      <c r="A1927" s="46">
        <v>78.900000000000006</v>
      </c>
      <c r="B1927" s="48" t="b">
        <v>1</v>
      </c>
      <c r="U1927" s="37"/>
      <c r="V1927" s="37"/>
      <c r="W1927" s="9"/>
      <c r="X1927" s="8"/>
      <c r="Y1927" s="8"/>
      <c r="Z1927" s="8"/>
      <c r="AA1927" s="8"/>
      <c r="AB1927" s="8"/>
      <c r="AC1927" s="8"/>
      <c r="AD1927" s="8"/>
      <c r="AE1927" s="8"/>
      <c r="AG1927" s="37"/>
      <c r="AH1927" s="37"/>
      <c r="AI1927" s="9"/>
      <c r="AJ1927" s="8"/>
      <c r="AK1927" s="8"/>
      <c r="AL1927" s="8"/>
      <c r="AM1927" s="8"/>
      <c r="AN1927" s="8"/>
      <c r="AO1927" s="8"/>
      <c r="AP1927" s="8"/>
      <c r="AQ1927" s="8"/>
      <c r="AS1927" s="37"/>
      <c r="AT1927" s="37"/>
      <c r="AU1927" s="9"/>
      <c r="AV1927" s="8"/>
      <c r="AW1927" s="8"/>
      <c r="AX1927" s="8"/>
      <c r="AY1927" s="8"/>
      <c r="AZ1927" s="8"/>
      <c r="BA1927" s="8"/>
      <c r="BB1927" s="8"/>
      <c r="BC1927" s="8"/>
    </row>
    <row r="1928" spans="1:55" x14ac:dyDescent="0.25">
      <c r="A1928" s="46">
        <v>78.8</v>
      </c>
      <c r="B1928" s="48" t="b">
        <v>1</v>
      </c>
      <c r="U1928" s="37"/>
      <c r="V1928" s="37"/>
      <c r="W1928" s="9"/>
      <c r="X1928" s="8"/>
      <c r="Y1928" s="8"/>
      <c r="Z1928" s="8"/>
      <c r="AA1928" s="8"/>
      <c r="AB1928" s="8"/>
      <c r="AC1928" s="8"/>
      <c r="AD1928" s="8"/>
      <c r="AE1928" s="8"/>
      <c r="AG1928" s="37"/>
      <c r="AH1928" s="37"/>
      <c r="AI1928" s="9"/>
      <c r="AJ1928" s="8"/>
      <c r="AK1928" s="8"/>
      <c r="AL1928" s="8"/>
      <c r="AM1928" s="8"/>
      <c r="AN1928" s="8"/>
      <c r="AO1928" s="8"/>
      <c r="AP1928" s="8"/>
      <c r="AQ1928" s="8"/>
      <c r="AS1928" s="37"/>
      <c r="AT1928" s="37"/>
      <c r="AU1928" s="9"/>
      <c r="AV1928" s="8"/>
      <c r="AW1928" s="8"/>
      <c r="AX1928" s="8"/>
      <c r="AY1928" s="8"/>
      <c r="AZ1928" s="8"/>
      <c r="BA1928" s="8"/>
      <c r="BB1928" s="8"/>
      <c r="BC1928" s="8"/>
    </row>
    <row r="1929" spans="1:55" x14ac:dyDescent="0.25">
      <c r="A1929" s="46">
        <v>78.5</v>
      </c>
      <c r="B1929" s="48" t="b">
        <v>1</v>
      </c>
      <c r="U1929" s="37"/>
      <c r="V1929" s="37"/>
      <c r="W1929" s="9"/>
      <c r="X1929" s="8"/>
      <c r="Y1929" s="8"/>
      <c r="Z1929" s="8"/>
      <c r="AA1929" s="8"/>
      <c r="AB1929" s="8"/>
      <c r="AC1929" s="8"/>
      <c r="AD1929" s="8"/>
      <c r="AE1929" s="8"/>
      <c r="AG1929" s="37"/>
      <c r="AH1929" s="37"/>
      <c r="AI1929" s="9"/>
      <c r="AJ1929" s="8"/>
      <c r="AK1929" s="8"/>
      <c r="AL1929" s="8"/>
      <c r="AM1929" s="8"/>
      <c r="AN1929" s="8"/>
      <c r="AO1929" s="8"/>
      <c r="AP1929" s="8"/>
      <c r="AQ1929" s="8"/>
      <c r="AS1929" s="37"/>
      <c r="AT1929" s="37"/>
      <c r="AU1929" s="9"/>
      <c r="AV1929" s="8"/>
      <c r="AW1929" s="8"/>
      <c r="AX1929" s="8"/>
      <c r="AY1929" s="8"/>
      <c r="AZ1929" s="8"/>
      <c r="BA1929" s="8"/>
      <c r="BB1929" s="8"/>
      <c r="BC1929" s="8"/>
    </row>
    <row r="1930" spans="1:55" x14ac:dyDescent="0.25">
      <c r="A1930" s="46">
        <v>76.599999999999994</v>
      </c>
      <c r="B1930" s="48" t="b">
        <v>1</v>
      </c>
      <c r="U1930" s="37"/>
      <c r="V1930" s="37"/>
      <c r="W1930" s="9"/>
      <c r="X1930" s="8"/>
      <c r="Y1930" s="8"/>
      <c r="Z1930" s="8"/>
      <c r="AA1930" s="8"/>
      <c r="AB1930" s="8"/>
      <c r="AC1930" s="8"/>
      <c r="AD1930" s="8"/>
      <c r="AE1930" s="8"/>
      <c r="AG1930" s="37"/>
      <c r="AH1930" s="37"/>
      <c r="AI1930" s="9"/>
      <c r="AJ1930" s="8"/>
      <c r="AK1930" s="8"/>
      <c r="AL1930" s="8"/>
      <c r="AM1930" s="8"/>
      <c r="AN1930" s="8"/>
      <c r="AO1930" s="8"/>
      <c r="AP1930" s="8"/>
      <c r="AQ1930" s="8"/>
      <c r="AS1930" s="37"/>
      <c r="AT1930" s="37"/>
      <c r="AU1930" s="9"/>
      <c r="AV1930" s="8"/>
      <c r="AW1930" s="8"/>
      <c r="AX1930" s="8"/>
      <c r="AY1930" s="8"/>
      <c r="AZ1930" s="8"/>
      <c r="BA1930" s="8"/>
      <c r="BB1930" s="8"/>
      <c r="BC1930" s="8"/>
    </row>
    <row r="1931" spans="1:55" x14ac:dyDescent="0.25">
      <c r="A1931" s="46">
        <v>76.400000000000006</v>
      </c>
      <c r="B1931" s="48" t="b">
        <v>1</v>
      </c>
      <c r="U1931" s="37"/>
      <c r="V1931" s="37"/>
      <c r="W1931" s="9"/>
      <c r="X1931" s="8"/>
      <c r="Y1931" s="8"/>
      <c r="Z1931" s="8"/>
      <c r="AA1931" s="8"/>
      <c r="AB1931" s="8"/>
      <c r="AC1931" s="8"/>
      <c r="AD1931" s="8"/>
      <c r="AE1931" s="8"/>
      <c r="AG1931" s="37"/>
      <c r="AH1931" s="37"/>
      <c r="AI1931" s="9"/>
      <c r="AJ1931" s="8"/>
      <c r="AK1931" s="8"/>
      <c r="AL1931" s="8"/>
      <c r="AM1931" s="8"/>
      <c r="AN1931" s="8"/>
      <c r="AO1931" s="8"/>
      <c r="AP1931" s="8"/>
      <c r="AQ1931" s="8"/>
      <c r="AS1931" s="37"/>
      <c r="AT1931" s="37"/>
      <c r="AU1931" s="9"/>
      <c r="AV1931" s="8"/>
      <c r="AW1931" s="8"/>
      <c r="AX1931" s="8"/>
      <c r="AY1931" s="8"/>
      <c r="AZ1931" s="8"/>
      <c r="BA1931" s="8"/>
      <c r="BB1931" s="8"/>
      <c r="BC1931" s="8"/>
    </row>
    <row r="1932" spans="1:55" x14ac:dyDescent="0.25">
      <c r="A1932" s="46">
        <v>76.2</v>
      </c>
      <c r="B1932" s="48" t="b">
        <v>1</v>
      </c>
      <c r="U1932" s="37"/>
      <c r="V1932" s="37"/>
      <c r="W1932" s="9"/>
      <c r="X1932" s="8"/>
      <c r="Y1932" s="8"/>
      <c r="Z1932" s="8"/>
      <c r="AA1932" s="8"/>
      <c r="AB1932" s="8"/>
      <c r="AC1932" s="8"/>
      <c r="AD1932" s="8"/>
      <c r="AE1932" s="8"/>
      <c r="AG1932" s="37"/>
      <c r="AH1932" s="37"/>
      <c r="AI1932" s="9"/>
      <c r="AJ1932" s="8"/>
      <c r="AK1932" s="8"/>
      <c r="AL1932" s="8"/>
      <c r="AM1932" s="8"/>
      <c r="AN1932" s="8"/>
      <c r="AO1932" s="8"/>
      <c r="AP1932" s="8"/>
      <c r="AQ1932" s="8"/>
      <c r="AS1932" s="37"/>
      <c r="AT1932" s="37"/>
      <c r="AU1932" s="9"/>
      <c r="AV1932" s="8"/>
      <c r="AW1932" s="8"/>
      <c r="AX1932" s="8"/>
      <c r="AY1932" s="8"/>
      <c r="AZ1932" s="8"/>
      <c r="BA1932" s="8"/>
      <c r="BB1932" s="8"/>
      <c r="BC1932" s="8"/>
    </row>
    <row r="1933" spans="1:55" x14ac:dyDescent="0.25">
      <c r="A1933" s="46">
        <v>76</v>
      </c>
      <c r="B1933" s="48" t="b">
        <v>1</v>
      </c>
      <c r="U1933" s="37"/>
      <c r="V1933" s="37"/>
      <c r="W1933" s="9"/>
      <c r="X1933" s="8"/>
      <c r="Y1933" s="8"/>
      <c r="Z1933" s="8"/>
      <c r="AA1933" s="8"/>
      <c r="AB1933" s="8"/>
      <c r="AC1933" s="8"/>
      <c r="AD1933" s="8"/>
      <c r="AE1933" s="8"/>
      <c r="AG1933" s="37"/>
      <c r="AH1933" s="37"/>
      <c r="AI1933" s="9"/>
      <c r="AJ1933" s="8"/>
      <c r="AK1933" s="8"/>
      <c r="AL1933" s="8"/>
      <c r="AM1933" s="8"/>
      <c r="AN1933" s="8"/>
      <c r="AO1933" s="8"/>
      <c r="AP1933" s="8"/>
      <c r="AQ1933" s="8"/>
      <c r="AS1933" s="37"/>
      <c r="AT1933" s="37"/>
      <c r="AU1933" s="9"/>
      <c r="AV1933" s="8"/>
      <c r="AW1933" s="8"/>
      <c r="AX1933" s="8"/>
      <c r="AY1933" s="8"/>
      <c r="AZ1933" s="8"/>
      <c r="BA1933" s="8"/>
      <c r="BB1933" s="8"/>
      <c r="BC1933" s="8"/>
    </row>
    <row r="1934" spans="1:55" x14ac:dyDescent="0.25">
      <c r="A1934" s="46">
        <v>75.8</v>
      </c>
      <c r="B1934" s="48" t="b">
        <v>1</v>
      </c>
      <c r="U1934" s="37"/>
      <c r="V1934" s="37"/>
      <c r="W1934" s="9"/>
      <c r="X1934" s="8"/>
      <c r="Y1934" s="8"/>
      <c r="Z1934" s="8"/>
      <c r="AA1934" s="8"/>
      <c r="AB1934" s="8"/>
      <c r="AC1934" s="8"/>
      <c r="AD1934" s="8"/>
      <c r="AE1934" s="8"/>
      <c r="AG1934" s="37"/>
      <c r="AH1934" s="37"/>
      <c r="AI1934" s="9"/>
      <c r="AJ1934" s="8"/>
      <c r="AK1934" s="8"/>
      <c r="AL1934" s="8"/>
      <c r="AM1934" s="8"/>
      <c r="AN1934" s="8"/>
      <c r="AO1934" s="8"/>
      <c r="AP1934" s="8"/>
      <c r="AQ1934" s="8"/>
      <c r="AS1934" s="37"/>
      <c r="AT1934" s="37"/>
      <c r="AU1934" s="9"/>
      <c r="AV1934" s="8"/>
      <c r="AW1934" s="8"/>
      <c r="AX1934" s="8"/>
      <c r="AY1934" s="8"/>
      <c r="AZ1934" s="8"/>
      <c r="BA1934" s="8"/>
      <c r="BB1934" s="8"/>
      <c r="BC1934" s="8"/>
    </row>
    <row r="1935" spans="1:55" x14ac:dyDescent="0.25">
      <c r="A1935" s="46">
        <v>75.599999999999994</v>
      </c>
      <c r="B1935" s="48" t="b">
        <v>1</v>
      </c>
      <c r="U1935" s="37"/>
      <c r="V1935" s="37"/>
      <c r="W1935" s="9"/>
      <c r="X1935" s="8"/>
      <c r="Y1935" s="8"/>
      <c r="Z1935" s="8"/>
      <c r="AA1935" s="8"/>
      <c r="AB1935" s="8"/>
      <c r="AC1935" s="8"/>
      <c r="AD1935" s="8"/>
      <c r="AE1935" s="8"/>
      <c r="AG1935" s="37"/>
      <c r="AH1935" s="37"/>
      <c r="AI1935" s="9"/>
      <c r="AJ1935" s="8"/>
      <c r="AK1935" s="8"/>
      <c r="AL1935" s="8"/>
      <c r="AM1935" s="8"/>
      <c r="AN1935" s="8"/>
      <c r="AO1935" s="8"/>
      <c r="AP1935" s="8"/>
      <c r="AQ1935" s="8"/>
      <c r="AS1935" s="37"/>
      <c r="AT1935" s="37"/>
      <c r="AU1935" s="9"/>
      <c r="AV1935" s="8"/>
      <c r="AW1935" s="8"/>
      <c r="AX1935" s="8"/>
      <c r="AY1935" s="8"/>
      <c r="AZ1935" s="8"/>
      <c r="BA1935" s="8"/>
      <c r="BB1935" s="8"/>
      <c r="BC1935" s="8"/>
    </row>
    <row r="1936" spans="1:55" x14ac:dyDescent="0.25">
      <c r="A1936" s="46">
        <v>75.400000000000006</v>
      </c>
      <c r="B1936" s="48" t="b">
        <v>1</v>
      </c>
      <c r="U1936" s="37"/>
      <c r="V1936" s="37"/>
      <c r="W1936" s="9"/>
      <c r="X1936" s="8"/>
      <c r="Y1936" s="8"/>
      <c r="Z1936" s="8"/>
      <c r="AA1936" s="8"/>
      <c r="AB1936" s="8"/>
      <c r="AC1936" s="8"/>
      <c r="AD1936" s="8"/>
      <c r="AE1936" s="8"/>
      <c r="AG1936" s="37"/>
      <c r="AH1936" s="37"/>
      <c r="AI1936" s="9"/>
      <c r="AJ1936" s="8"/>
      <c r="AK1936" s="8"/>
      <c r="AL1936" s="8"/>
      <c r="AM1936" s="8"/>
      <c r="AN1936" s="8"/>
      <c r="AO1936" s="8"/>
      <c r="AP1936" s="8"/>
      <c r="AQ1936" s="8"/>
      <c r="AS1936" s="37"/>
      <c r="AT1936" s="37"/>
      <c r="AU1936" s="9"/>
      <c r="AV1936" s="8"/>
      <c r="AW1936" s="8"/>
      <c r="AX1936" s="8"/>
      <c r="AY1936" s="8"/>
      <c r="AZ1936" s="8"/>
      <c r="BA1936" s="8"/>
      <c r="BB1936" s="8"/>
      <c r="BC1936" s="8"/>
    </row>
    <row r="1937" spans="1:55" x14ac:dyDescent="0.25">
      <c r="A1937" s="46">
        <v>75.2</v>
      </c>
      <c r="B1937" s="48" t="b">
        <v>1</v>
      </c>
      <c r="U1937" s="37"/>
      <c r="V1937" s="37"/>
      <c r="W1937" s="9"/>
      <c r="X1937" s="8"/>
      <c r="Y1937" s="8"/>
      <c r="Z1937" s="8"/>
      <c r="AA1937" s="8"/>
      <c r="AB1937" s="8"/>
      <c r="AC1937" s="8"/>
      <c r="AD1937" s="8"/>
      <c r="AE1937" s="8"/>
      <c r="AG1937" s="37"/>
      <c r="AH1937" s="37"/>
      <c r="AI1937" s="9"/>
      <c r="AJ1937" s="8"/>
      <c r="AK1937" s="8"/>
      <c r="AL1937" s="8"/>
      <c r="AM1937" s="8"/>
      <c r="AN1937" s="8"/>
      <c r="AO1937" s="8"/>
      <c r="AP1937" s="8"/>
      <c r="AQ1937" s="8"/>
      <c r="AS1937" s="37"/>
      <c r="AT1937" s="37"/>
      <c r="AU1937" s="9"/>
      <c r="AV1937" s="8"/>
      <c r="AW1937" s="8"/>
      <c r="AX1937" s="8"/>
      <c r="AY1937" s="8"/>
      <c r="AZ1937" s="8"/>
      <c r="BA1937" s="8"/>
      <c r="BB1937" s="8"/>
      <c r="BC1937" s="8"/>
    </row>
    <row r="1938" spans="1:55" x14ac:dyDescent="0.25">
      <c r="A1938" s="46">
        <v>74.900000000000006</v>
      </c>
      <c r="B1938" s="48" t="b">
        <v>1</v>
      </c>
      <c r="U1938" s="37"/>
      <c r="V1938" s="37"/>
      <c r="W1938" s="9"/>
      <c r="X1938" s="8"/>
      <c r="Y1938" s="8"/>
      <c r="Z1938" s="8"/>
      <c r="AA1938" s="8"/>
      <c r="AB1938" s="8"/>
      <c r="AC1938" s="8"/>
      <c r="AD1938" s="8"/>
      <c r="AE1938" s="8"/>
      <c r="AG1938" s="37"/>
      <c r="AH1938" s="37"/>
      <c r="AI1938" s="9"/>
      <c r="AJ1938" s="8"/>
      <c r="AK1938" s="8"/>
      <c r="AL1938" s="8"/>
      <c r="AM1938" s="8"/>
      <c r="AN1938" s="8"/>
      <c r="AO1938" s="8"/>
      <c r="AP1938" s="8"/>
      <c r="AQ1938" s="8"/>
      <c r="AS1938" s="37"/>
      <c r="AT1938" s="37"/>
      <c r="AU1938" s="9"/>
      <c r="AV1938" s="8"/>
      <c r="AW1938" s="8"/>
      <c r="AX1938" s="8"/>
      <c r="AY1938" s="8"/>
      <c r="AZ1938" s="8"/>
      <c r="BA1938" s="8"/>
      <c r="BB1938" s="8"/>
      <c r="BC1938" s="8"/>
    </row>
    <row r="1939" spans="1:55" x14ac:dyDescent="0.25">
      <c r="A1939" s="46">
        <v>74.7</v>
      </c>
      <c r="B1939" s="48" t="b">
        <v>1</v>
      </c>
      <c r="U1939" s="37"/>
      <c r="V1939" s="37"/>
      <c r="W1939" s="9"/>
      <c r="X1939" s="8"/>
      <c r="Y1939" s="8"/>
      <c r="Z1939" s="8"/>
      <c r="AA1939" s="8"/>
      <c r="AB1939" s="8"/>
      <c r="AC1939" s="8"/>
      <c r="AD1939" s="8"/>
      <c r="AE1939" s="8"/>
      <c r="AG1939" s="37"/>
      <c r="AH1939" s="37"/>
      <c r="AI1939" s="9"/>
      <c r="AJ1939" s="8"/>
      <c r="AK1939" s="8"/>
      <c r="AL1939" s="8"/>
      <c r="AM1939" s="8"/>
      <c r="AN1939" s="8"/>
      <c r="AO1939" s="8"/>
      <c r="AP1939" s="8"/>
      <c r="AQ1939" s="8"/>
      <c r="AS1939" s="37"/>
      <c r="AT1939" s="37"/>
      <c r="AU1939" s="9"/>
      <c r="AV1939" s="8"/>
      <c r="AW1939" s="8"/>
      <c r="AX1939" s="8"/>
      <c r="AY1939" s="8"/>
      <c r="AZ1939" s="8"/>
      <c r="BA1939" s="8"/>
      <c r="BB1939" s="8"/>
      <c r="BC1939" s="8"/>
    </row>
    <row r="1940" spans="1:55" x14ac:dyDescent="0.25">
      <c r="A1940" s="46">
        <v>74.3</v>
      </c>
      <c r="B1940" s="48" t="b">
        <v>1</v>
      </c>
      <c r="U1940" s="37"/>
      <c r="V1940" s="37"/>
      <c r="W1940" s="9"/>
      <c r="X1940" s="8"/>
      <c r="Y1940" s="8"/>
      <c r="Z1940" s="8"/>
      <c r="AA1940" s="8"/>
      <c r="AB1940" s="8"/>
      <c r="AC1940" s="8"/>
      <c r="AD1940" s="8"/>
      <c r="AE1940" s="8"/>
      <c r="AG1940" s="37"/>
      <c r="AH1940" s="37"/>
      <c r="AI1940" s="9"/>
      <c r="AJ1940" s="8"/>
      <c r="AK1940" s="8"/>
      <c r="AL1940" s="8"/>
      <c r="AM1940" s="8"/>
      <c r="AN1940" s="8"/>
      <c r="AO1940" s="8"/>
      <c r="AP1940" s="8"/>
      <c r="AQ1940" s="8"/>
      <c r="AS1940" s="37"/>
      <c r="AT1940" s="37"/>
      <c r="AU1940" s="9"/>
      <c r="AV1940" s="8"/>
      <c r="AW1940" s="8"/>
      <c r="AX1940" s="8"/>
      <c r="AY1940" s="8"/>
      <c r="AZ1940" s="8"/>
      <c r="BA1940" s="8"/>
      <c r="BB1940" s="8"/>
      <c r="BC1940" s="8"/>
    </row>
    <row r="1941" spans="1:55" x14ac:dyDescent="0.25">
      <c r="A1941" s="46">
        <v>74</v>
      </c>
      <c r="B1941" s="48" t="b">
        <v>1</v>
      </c>
      <c r="U1941" s="37"/>
      <c r="V1941" s="37"/>
      <c r="W1941" s="9"/>
      <c r="X1941" s="8"/>
      <c r="Y1941" s="8"/>
      <c r="Z1941" s="8"/>
      <c r="AA1941" s="8"/>
      <c r="AB1941" s="8"/>
      <c r="AC1941" s="8"/>
      <c r="AD1941" s="8"/>
      <c r="AE1941" s="8"/>
      <c r="AG1941" s="37"/>
      <c r="AH1941" s="37"/>
      <c r="AI1941" s="9"/>
      <c r="AJ1941" s="8"/>
      <c r="AK1941" s="8"/>
      <c r="AL1941" s="8"/>
      <c r="AM1941" s="8"/>
      <c r="AN1941" s="8"/>
      <c r="AO1941" s="8"/>
      <c r="AP1941" s="8"/>
      <c r="AQ1941" s="8"/>
      <c r="AS1941" s="37"/>
      <c r="AT1941" s="37"/>
      <c r="AU1941" s="9"/>
      <c r="AV1941" s="8"/>
      <c r="AW1941" s="8"/>
      <c r="AX1941" s="8"/>
      <c r="AY1941" s="8"/>
      <c r="AZ1941" s="8"/>
      <c r="BA1941" s="8"/>
      <c r="BB1941" s="8"/>
      <c r="BC1941" s="8"/>
    </row>
    <row r="1942" spans="1:55" x14ac:dyDescent="0.25">
      <c r="A1942" s="46">
        <v>73.599999999999994</v>
      </c>
      <c r="B1942" s="48" t="b">
        <v>1</v>
      </c>
      <c r="U1942" s="37"/>
      <c r="V1942" s="37"/>
      <c r="W1942" s="9"/>
      <c r="X1942" s="8"/>
      <c r="Y1942" s="8"/>
      <c r="Z1942" s="8"/>
      <c r="AA1942" s="8"/>
      <c r="AB1942" s="8"/>
      <c r="AC1942" s="8"/>
      <c r="AD1942" s="8"/>
      <c r="AE1942" s="8"/>
      <c r="AG1942" s="37"/>
      <c r="AH1942" s="37"/>
      <c r="AI1942" s="9"/>
      <c r="AJ1942" s="8"/>
      <c r="AK1942" s="8"/>
      <c r="AL1942" s="8"/>
      <c r="AM1942" s="8"/>
      <c r="AN1942" s="8"/>
      <c r="AO1942" s="8"/>
      <c r="AP1942" s="8"/>
      <c r="AQ1942" s="8"/>
      <c r="AS1942" s="37"/>
      <c r="AT1942" s="37"/>
      <c r="AU1942" s="9"/>
      <c r="AV1942" s="8"/>
      <c r="AW1942" s="8"/>
      <c r="AX1942" s="8"/>
      <c r="AY1942" s="8"/>
      <c r="AZ1942" s="8"/>
      <c r="BA1942" s="8"/>
      <c r="BB1942" s="8"/>
      <c r="BC1942" s="8"/>
    </row>
    <row r="1943" spans="1:55" x14ac:dyDescent="0.25">
      <c r="A1943" s="46">
        <v>73.3</v>
      </c>
      <c r="B1943" s="48" t="b">
        <v>1</v>
      </c>
      <c r="U1943" s="37"/>
      <c r="V1943" s="37"/>
      <c r="W1943" s="9"/>
      <c r="X1943" s="8"/>
      <c r="Y1943" s="8"/>
      <c r="Z1943" s="8"/>
      <c r="AA1943" s="8"/>
      <c r="AB1943" s="8"/>
      <c r="AC1943" s="8"/>
      <c r="AD1943" s="8"/>
      <c r="AE1943" s="8"/>
      <c r="AG1943" s="37"/>
      <c r="AH1943" s="37"/>
      <c r="AI1943" s="9"/>
      <c r="AJ1943" s="8"/>
      <c r="AK1943" s="8"/>
      <c r="AL1943" s="8"/>
      <c r="AM1943" s="8"/>
      <c r="AN1943" s="8"/>
      <c r="AO1943" s="8"/>
      <c r="AP1943" s="8"/>
      <c r="AQ1943" s="8"/>
      <c r="AS1943" s="37"/>
      <c r="AT1943" s="37"/>
      <c r="AU1943" s="9"/>
      <c r="AV1943" s="8"/>
      <c r="AW1943" s="8"/>
      <c r="AX1943" s="8"/>
      <c r="AY1943" s="8"/>
      <c r="AZ1943" s="8"/>
      <c r="BA1943" s="8"/>
      <c r="BB1943" s="8"/>
      <c r="BC1943" s="8"/>
    </row>
    <row r="1944" spans="1:55" x14ac:dyDescent="0.25">
      <c r="A1944" s="46">
        <v>72.900000000000006</v>
      </c>
      <c r="B1944" s="48" t="b">
        <v>1</v>
      </c>
      <c r="U1944" s="37"/>
      <c r="V1944" s="37"/>
      <c r="W1944" s="9"/>
      <c r="X1944" s="8"/>
      <c r="Y1944" s="8"/>
      <c r="Z1944" s="8"/>
      <c r="AA1944" s="8"/>
      <c r="AB1944" s="8"/>
      <c r="AC1944" s="8"/>
      <c r="AD1944" s="8"/>
      <c r="AE1944" s="8"/>
      <c r="AG1944" s="37"/>
      <c r="AH1944" s="37"/>
      <c r="AI1944" s="9"/>
      <c r="AJ1944" s="8"/>
      <c r="AK1944" s="8"/>
      <c r="AL1944" s="8"/>
      <c r="AM1944" s="8"/>
      <c r="AN1944" s="8"/>
      <c r="AO1944" s="8"/>
      <c r="AP1944" s="8"/>
      <c r="AQ1944" s="8"/>
      <c r="AS1944" s="37"/>
      <c r="AT1944" s="37"/>
      <c r="AU1944" s="9"/>
      <c r="AV1944" s="8"/>
      <c r="AW1944" s="8"/>
      <c r="AX1944" s="8"/>
      <c r="AY1944" s="8"/>
      <c r="AZ1944" s="8"/>
      <c r="BA1944" s="8"/>
      <c r="BB1944" s="8"/>
      <c r="BC1944" s="8"/>
    </row>
    <row r="1945" spans="1:55" x14ac:dyDescent="0.25">
      <c r="A1945" s="46">
        <v>72.599999999999994</v>
      </c>
      <c r="B1945" s="48" t="b">
        <v>1</v>
      </c>
      <c r="U1945" s="37"/>
      <c r="V1945" s="37"/>
      <c r="W1945" s="9"/>
      <c r="X1945" s="8"/>
      <c r="Y1945" s="8"/>
      <c r="Z1945" s="8"/>
      <c r="AA1945" s="8"/>
      <c r="AB1945" s="8"/>
      <c r="AC1945" s="8"/>
      <c r="AD1945" s="8"/>
      <c r="AE1945" s="8"/>
      <c r="AG1945" s="37"/>
      <c r="AH1945" s="37"/>
      <c r="AI1945" s="9"/>
      <c r="AJ1945" s="8"/>
      <c r="AK1945" s="8"/>
      <c r="AL1945" s="8"/>
      <c r="AM1945" s="8"/>
      <c r="AN1945" s="8"/>
      <c r="AO1945" s="8"/>
      <c r="AP1945" s="8"/>
      <c r="AQ1945" s="8"/>
      <c r="AS1945" s="37"/>
      <c r="AT1945" s="37"/>
      <c r="AU1945" s="9"/>
      <c r="AV1945" s="8"/>
      <c r="AW1945" s="8"/>
      <c r="AX1945" s="8"/>
      <c r="AY1945" s="8"/>
      <c r="AZ1945" s="8"/>
      <c r="BA1945" s="8"/>
      <c r="BB1945" s="8"/>
      <c r="BC1945" s="8"/>
    </row>
    <row r="1946" spans="1:55" x14ac:dyDescent="0.25">
      <c r="A1946" s="46">
        <v>66.400000000000006</v>
      </c>
      <c r="B1946" s="48" t="b">
        <v>1</v>
      </c>
      <c r="U1946" s="37"/>
      <c r="V1946" s="37"/>
      <c r="W1946" s="9"/>
      <c r="X1946" s="8"/>
      <c r="Y1946" s="8"/>
      <c r="Z1946" s="8"/>
      <c r="AA1946" s="8"/>
      <c r="AB1946" s="8"/>
      <c r="AC1946" s="8"/>
      <c r="AD1946" s="8"/>
      <c r="AE1946" s="8"/>
      <c r="AG1946" s="37"/>
      <c r="AH1946" s="37"/>
      <c r="AI1946" s="9"/>
      <c r="AJ1946" s="8"/>
      <c r="AK1946" s="8"/>
      <c r="AL1946" s="8"/>
      <c r="AM1946" s="8"/>
      <c r="AN1946" s="8"/>
      <c r="AO1946" s="8"/>
      <c r="AP1946" s="8"/>
      <c r="AQ1946" s="8"/>
      <c r="AS1946" s="37"/>
      <c r="AT1946" s="37"/>
      <c r="AU1946" s="9"/>
      <c r="AV1946" s="8"/>
      <c r="AW1946" s="8"/>
      <c r="AX1946" s="8"/>
      <c r="AY1946" s="8"/>
      <c r="AZ1946" s="8"/>
      <c r="BA1946" s="8"/>
      <c r="BB1946" s="8"/>
      <c r="BC1946" s="8"/>
    </row>
    <row r="1947" spans="1:55" x14ac:dyDescent="0.25">
      <c r="A1947" s="46">
        <v>66.2</v>
      </c>
      <c r="B1947" s="48" t="b">
        <v>1</v>
      </c>
      <c r="U1947" s="37"/>
      <c r="V1947" s="37"/>
      <c r="W1947" s="9"/>
      <c r="X1947" s="8"/>
      <c r="Y1947" s="8"/>
      <c r="Z1947" s="8"/>
      <c r="AA1947" s="8"/>
      <c r="AB1947" s="8"/>
      <c r="AC1947" s="8"/>
      <c r="AD1947" s="8"/>
      <c r="AE1947" s="8"/>
      <c r="AG1947" s="37"/>
      <c r="AH1947" s="37"/>
      <c r="AI1947" s="9"/>
      <c r="AJ1947" s="8"/>
      <c r="AK1947" s="8"/>
      <c r="AL1947" s="8"/>
      <c r="AM1947" s="8"/>
      <c r="AN1947" s="8"/>
      <c r="AO1947" s="8"/>
      <c r="AP1947" s="8"/>
      <c r="AQ1947" s="8"/>
      <c r="AS1947" s="37"/>
      <c r="AT1947" s="37"/>
      <c r="AU1947" s="9"/>
      <c r="AV1947" s="8"/>
      <c r="AW1947" s="8"/>
      <c r="AX1947" s="8"/>
      <c r="AY1947" s="8"/>
      <c r="AZ1947" s="8"/>
      <c r="BA1947" s="8"/>
      <c r="BB1947" s="8"/>
      <c r="BC1947" s="8"/>
    </row>
    <row r="1948" spans="1:55" x14ac:dyDescent="0.25">
      <c r="A1948" s="46">
        <v>66</v>
      </c>
      <c r="B1948" s="48" t="b">
        <v>1</v>
      </c>
      <c r="U1948" s="37"/>
      <c r="V1948" s="37"/>
      <c r="W1948" s="9"/>
      <c r="X1948" s="8"/>
      <c r="Y1948" s="8"/>
      <c r="Z1948" s="8"/>
      <c r="AA1948" s="8"/>
      <c r="AB1948" s="8"/>
      <c r="AC1948" s="8"/>
      <c r="AD1948" s="8"/>
      <c r="AE1948" s="8"/>
      <c r="AG1948" s="37"/>
      <c r="AH1948" s="37"/>
      <c r="AI1948" s="9"/>
      <c r="AJ1948" s="8"/>
      <c r="AK1948" s="8"/>
      <c r="AL1948" s="8"/>
      <c r="AM1948" s="8"/>
      <c r="AN1948" s="8"/>
      <c r="AO1948" s="8"/>
      <c r="AP1948" s="8"/>
      <c r="AQ1948" s="8"/>
      <c r="AS1948" s="37"/>
      <c r="AT1948" s="37"/>
      <c r="AU1948" s="9"/>
      <c r="AV1948" s="8"/>
      <c r="AW1948" s="8"/>
      <c r="AX1948" s="8"/>
      <c r="AY1948" s="8"/>
      <c r="AZ1948" s="8"/>
      <c r="BA1948" s="8"/>
      <c r="BB1948" s="8"/>
      <c r="BC1948" s="8"/>
    </row>
    <row r="1949" spans="1:55" x14ac:dyDescent="0.25">
      <c r="A1949" s="46">
        <v>65.7</v>
      </c>
      <c r="B1949" s="48" t="b">
        <v>1</v>
      </c>
      <c r="U1949" s="37"/>
      <c r="V1949" s="37"/>
      <c r="W1949" s="9"/>
      <c r="X1949" s="8"/>
      <c r="Y1949" s="8"/>
      <c r="Z1949" s="8"/>
      <c r="AA1949" s="8"/>
      <c r="AB1949" s="8"/>
      <c r="AC1949" s="8"/>
      <c r="AD1949" s="8"/>
      <c r="AE1949" s="8"/>
      <c r="AG1949" s="37"/>
      <c r="AH1949" s="37"/>
      <c r="AI1949" s="9"/>
      <c r="AJ1949" s="8"/>
      <c r="AK1949" s="8"/>
      <c r="AL1949" s="8"/>
      <c r="AM1949" s="8"/>
      <c r="AN1949" s="8"/>
      <c r="AO1949" s="8"/>
      <c r="AP1949" s="8"/>
      <c r="AQ1949" s="8"/>
      <c r="AS1949" s="37"/>
      <c r="AT1949" s="37"/>
      <c r="AU1949" s="9"/>
      <c r="AV1949" s="8"/>
      <c r="AW1949" s="8"/>
      <c r="AX1949" s="8"/>
      <c r="AY1949" s="8"/>
      <c r="AZ1949" s="8"/>
      <c r="BA1949" s="8"/>
      <c r="BB1949" s="8"/>
      <c r="BC1949" s="8"/>
    </row>
    <row r="1950" spans="1:55" x14ac:dyDescent="0.25">
      <c r="A1950" s="46">
        <v>65.5</v>
      </c>
      <c r="B1950" s="48" t="b">
        <v>1</v>
      </c>
      <c r="U1950" s="37"/>
      <c r="V1950" s="37"/>
      <c r="W1950" s="9"/>
      <c r="X1950" s="8"/>
      <c r="Y1950" s="8"/>
      <c r="Z1950" s="8"/>
      <c r="AA1950" s="8"/>
      <c r="AB1950" s="8"/>
      <c r="AC1950" s="8"/>
      <c r="AD1950" s="8"/>
      <c r="AE1950" s="8"/>
      <c r="AG1950" s="37"/>
      <c r="AH1950" s="37"/>
      <c r="AI1950" s="9"/>
      <c r="AJ1950" s="8"/>
      <c r="AK1950" s="8"/>
      <c r="AL1950" s="8"/>
      <c r="AM1950" s="8"/>
      <c r="AN1950" s="8"/>
      <c r="AO1950" s="8"/>
      <c r="AP1950" s="8"/>
      <c r="AQ1950" s="8"/>
      <c r="AS1950" s="37"/>
      <c r="AT1950" s="37"/>
      <c r="AU1950" s="9"/>
      <c r="AV1950" s="8"/>
      <c r="AW1950" s="8"/>
      <c r="AX1950" s="8"/>
      <c r="AY1950" s="8"/>
      <c r="AZ1950" s="8"/>
      <c r="BA1950" s="8"/>
      <c r="BB1950" s="8"/>
      <c r="BC1950" s="8"/>
    </row>
    <row r="1951" spans="1:55" x14ac:dyDescent="0.25">
      <c r="A1951" s="46">
        <v>65.099999999999994</v>
      </c>
      <c r="B1951" s="48" t="b">
        <v>1</v>
      </c>
      <c r="U1951" s="37"/>
      <c r="V1951" s="37"/>
      <c r="W1951" s="9"/>
      <c r="X1951" s="8"/>
      <c r="Y1951" s="8"/>
      <c r="Z1951" s="8"/>
      <c r="AA1951" s="8"/>
      <c r="AB1951" s="8"/>
      <c r="AC1951" s="8"/>
      <c r="AD1951" s="8"/>
      <c r="AE1951" s="8"/>
      <c r="AG1951" s="37"/>
      <c r="AH1951" s="37"/>
      <c r="AI1951" s="9"/>
      <c r="AJ1951" s="8"/>
      <c r="AK1951" s="8"/>
      <c r="AL1951" s="8"/>
      <c r="AM1951" s="8"/>
      <c r="AN1951" s="8"/>
      <c r="AO1951" s="8"/>
      <c r="AP1951" s="8"/>
      <c r="AQ1951" s="8"/>
      <c r="AS1951" s="37"/>
      <c r="AT1951" s="37"/>
      <c r="AU1951" s="9"/>
      <c r="AV1951" s="8"/>
      <c r="AW1951" s="8"/>
      <c r="AX1951" s="8"/>
      <c r="AY1951" s="8"/>
      <c r="AZ1951" s="8"/>
      <c r="BA1951" s="8"/>
      <c r="BB1951" s="8"/>
      <c r="BC1951" s="8"/>
    </row>
    <row r="1952" spans="1:55" x14ac:dyDescent="0.25">
      <c r="A1952" s="46">
        <v>64.8</v>
      </c>
      <c r="B1952" s="48" t="b">
        <v>1</v>
      </c>
      <c r="U1952" s="37"/>
      <c r="V1952" s="37"/>
      <c r="W1952" s="9"/>
      <c r="X1952" s="8"/>
      <c r="Y1952" s="8"/>
      <c r="Z1952" s="8"/>
      <c r="AA1952" s="8"/>
      <c r="AB1952" s="8"/>
      <c r="AC1952" s="8"/>
      <c r="AD1952" s="8"/>
      <c r="AE1952" s="8"/>
      <c r="AG1952" s="37"/>
      <c r="AH1952" s="37"/>
      <c r="AI1952" s="9"/>
      <c r="AJ1952" s="8"/>
      <c r="AK1952" s="8"/>
      <c r="AL1952" s="8"/>
      <c r="AM1952" s="8"/>
      <c r="AN1952" s="8"/>
      <c r="AO1952" s="8"/>
      <c r="AP1952" s="8"/>
      <c r="AQ1952" s="8"/>
      <c r="AS1952" s="37"/>
      <c r="AT1952" s="37"/>
      <c r="AU1952" s="9"/>
      <c r="AV1952" s="8"/>
      <c r="AW1952" s="8"/>
      <c r="AX1952" s="8"/>
      <c r="AY1952" s="8"/>
      <c r="AZ1952" s="8"/>
      <c r="BA1952" s="8"/>
      <c r="BB1952" s="8"/>
      <c r="BC1952" s="8"/>
    </row>
    <row r="1953" spans="1:55" x14ac:dyDescent="0.25">
      <c r="A1953" s="46">
        <v>64.599999999999994</v>
      </c>
      <c r="B1953" s="48" t="b">
        <v>1</v>
      </c>
      <c r="U1953" s="37"/>
      <c r="V1953" s="37"/>
      <c r="W1953" s="9"/>
      <c r="X1953" s="8"/>
      <c r="Y1953" s="8"/>
      <c r="Z1953" s="8"/>
      <c r="AA1953" s="8"/>
      <c r="AB1953" s="8"/>
      <c r="AC1953" s="8"/>
      <c r="AD1953" s="8"/>
      <c r="AE1953" s="8"/>
      <c r="AG1953" s="37"/>
      <c r="AH1953" s="37"/>
      <c r="AI1953" s="9"/>
      <c r="AJ1953" s="8"/>
      <c r="AK1953" s="8"/>
      <c r="AL1953" s="8"/>
      <c r="AM1953" s="8"/>
      <c r="AN1953" s="8"/>
      <c r="AO1953" s="8"/>
      <c r="AP1953" s="8"/>
      <c r="AQ1953" s="8"/>
      <c r="AS1953" s="37"/>
      <c r="AT1953" s="37"/>
      <c r="AU1953" s="9"/>
      <c r="AV1953" s="8"/>
      <c r="AW1953" s="8"/>
      <c r="AX1953" s="8"/>
      <c r="AY1953" s="8"/>
      <c r="AZ1953" s="8"/>
      <c r="BA1953" s="8"/>
      <c r="BB1953" s="8"/>
      <c r="BC1953" s="8"/>
    </row>
    <row r="1954" spans="1:55" x14ac:dyDescent="0.25">
      <c r="A1954" s="46">
        <v>64.400000000000006</v>
      </c>
      <c r="B1954" s="48" t="b">
        <v>1</v>
      </c>
      <c r="U1954" s="37"/>
      <c r="V1954" s="37"/>
      <c r="W1954" s="9"/>
      <c r="X1954" s="8"/>
      <c r="Y1954" s="8"/>
      <c r="Z1954" s="8"/>
      <c r="AA1954" s="8"/>
      <c r="AB1954" s="8"/>
      <c r="AC1954" s="8"/>
      <c r="AD1954" s="8"/>
      <c r="AE1954" s="8"/>
      <c r="AG1954" s="37"/>
      <c r="AH1954" s="37"/>
      <c r="AI1954" s="9"/>
      <c r="AJ1954" s="8"/>
      <c r="AK1954" s="8"/>
      <c r="AL1954" s="8"/>
      <c r="AM1954" s="8"/>
      <c r="AN1954" s="8"/>
      <c r="AO1954" s="8"/>
      <c r="AP1954" s="8"/>
      <c r="AQ1954" s="8"/>
      <c r="AS1954" s="37"/>
      <c r="AT1954" s="37"/>
      <c r="AU1954" s="9"/>
      <c r="AV1954" s="8"/>
      <c r="AW1954" s="8"/>
      <c r="AX1954" s="8"/>
      <c r="AY1954" s="8"/>
      <c r="AZ1954" s="8"/>
      <c r="BA1954" s="8"/>
      <c r="BB1954" s="8"/>
      <c r="BC1954" s="8"/>
    </row>
    <row r="1955" spans="1:55" x14ac:dyDescent="0.25">
      <c r="A1955" s="46">
        <v>64.2</v>
      </c>
      <c r="B1955" s="48" t="b">
        <v>1</v>
      </c>
      <c r="U1955" s="37"/>
      <c r="V1955" s="37"/>
      <c r="W1955" s="9"/>
      <c r="X1955" s="8"/>
      <c r="Y1955" s="8"/>
      <c r="Z1955" s="8"/>
      <c r="AA1955" s="8"/>
      <c r="AB1955" s="8"/>
      <c r="AC1955" s="8"/>
      <c r="AD1955" s="8"/>
      <c r="AE1955" s="8"/>
      <c r="AG1955" s="37"/>
      <c r="AH1955" s="37"/>
      <c r="AI1955" s="9"/>
      <c r="AJ1955" s="8"/>
      <c r="AK1955" s="8"/>
      <c r="AL1955" s="8"/>
      <c r="AM1955" s="8"/>
      <c r="AN1955" s="8"/>
      <c r="AO1955" s="8"/>
      <c r="AP1955" s="8"/>
      <c r="AQ1955" s="8"/>
      <c r="AS1955" s="37"/>
      <c r="AT1955" s="37"/>
      <c r="AU1955" s="9"/>
      <c r="AV1955" s="8"/>
      <c r="AW1955" s="8"/>
      <c r="AX1955" s="8"/>
      <c r="AY1955" s="8"/>
      <c r="AZ1955" s="8"/>
      <c r="BA1955" s="8"/>
      <c r="BB1955" s="8"/>
      <c r="BC1955" s="8"/>
    </row>
    <row r="1956" spans="1:55" x14ac:dyDescent="0.25">
      <c r="A1956" s="46">
        <v>62.9</v>
      </c>
      <c r="B1956" s="48" t="b">
        <v>1</v>
      </c>
      <c r="U1956" s="37"/>
      <c r="V1956" s="37"/>
      <c r="W1956" s="9"/>
      <c r="X1956" s="8"/>
      <c r="Y1956" s="8"/>
      <c r="Z1956" s="8"/>
      <c r="AA1956" s="8"/>
      <c r="AB1956" s="8"/>
      <c r="AC1956" s="8"/>
      <c r="AD1956" s="8"/>
      <c r="AE1956" s="8"/>
      <c r="AG1956" s="37"/>
      <c r="AH1956" s="37"/>
      <c r="AI1956" s="9"/>
      <c r="AJ1956" s="8"/>
      <c r="AK1956" s="8"/>
      <c r="AL1956" s="8"/>
      <c r="AM1956" s="8"/>
      <c r="AN1956" s="8"/>
      <c r="AO1956" s="8"/>
      <c r="AP1956" s="8"/>
      <c r="AQ1956" s="8"/>
      <c r="AS1956" s="37"/>
      <c r="AT1956" s="37"/>
      <c r="AU1956" s="9"/>
      <c r="AV1956" s="8"/>
      <c r="AW1956" s="8"/>
      <c r="AX1956" s="8"/>
      <c r="AY1956" s="8"/>
      <c r="AZ1956" s="8"/>
      <c r="BA1956" s="8"/>
      <c r="BB1956" s="8"/>
      <c r="BC1956" s="8"/>
    </row>
    <row r="1957" spans="1:55" x14ac:dyDescent="0.25">
      <c r="A1957" s="46">
        <v>63.7</v>
      </c>
      <c r="B1957" s="48" t="b">
        <v>1</v>
      </c>
      <c r="U1957" s="37"/>
      <c r="V1957" s="37"/>
      <c r="W1957" s="9"/>
      <c r="X1957" s="8"/>
      <c r="Y1957" s="8"/>
      <c r="Z1957" s="8"/>
      <c r="AA1957" s="8"/>
      <c r="AB1957" s="8"/>
      <c r="AC1957" s="8"/>
      <c r="AD1957" s="8"/>
      <c r="AE1957" s="8"/>
      <c r="AG1957" s="37"/>
      <c r="AH1957" s="37"/>
      <c r="AI1957" s="9"/>
      <c r="AJ1957" s="8"/>
      <c r="AK1957" s="8"/>
      <c r="AL1957" s="8"/>
      <c r="AM1957" s="8"/>
      <c r="AN1957" s="8"/>
      <c r="AO1957" s="8"/>
      <c r="AP1957" s="8"/>
      <c r="AQ1957" s="8"/>
      <c r="AS1957" s="37"/>
      <c r="AT1957" s="37"/>
      <c r="AU1957" s="9"/>
      <c r="AV1957" s="8"/>
      <c r="AW1957" s="8"/>
      <c r="AX1957" s="8"/>
      <c r="AY1957" s="8"/>
      <c r="AZ1957" s="8"/>
      <c r="BA1957" s="8"/>
      <c r="BB1957" s="8"/>
      <c r="BC1957" s="8"/>
    </row>
    <row r="1958" spans="1:55" x14ac:dyDescent="0.25">
      <c r="A1958" s="46">
        <v>63.5</v>
      </c>
      <c r="B1958" s="48" t="b">
        <v>1</v>
      </c>
      <c r="U1958" s="37"/>
      <c r="V1958" s="37"/>
      <c r="W1958" s="9"/>
      <c r="X1958" s="8"/>
      <c r="Y1958" s="8"/>
      <c r="Z1958" s="8"/>
      <c r="AA1958" s="8"/>
      <c r="AB1958" s="8"/>
      <c r="AC1958" s="8"/>
      <c r="AD1958" s="8"/>
      <c r="AE1958" s="8"/>
      <c r="AG1958" s="37"/>
      <c r="AH1958" s="37"/>
      <c r="AI1958" s="9"/>
      <c r="AJ1958" s="8"/>
      <c r="AK1958" s="8"/>
      <c r="AL1958" s="8"/>
      <c r="AM1958" s="8"/>
      <c r="AN1958" s="8"/>
      <c r="AO1958" s="8"/>
      <c r="AP1958" s="8"/>
      <c r="AQ1958" s="8"/>
      <c r="AS1958" s="37"/>
      <c r="AT1958" s="37"/>
      <c r="AU1958" s="9"/>
      <c r="AV1958" s="8"/>
      <c r="AW1958" s="8"/>
      <c r="AX1958" s="8"/>
      <c r="AY1958" s="8"/>
      <c r="AZ1958" s="8"/>
      <c r="BA1958" s="8"/>
      <c r="BB1958" s="8"/>
      <c r="BC1958" s="8"/>
    </row>
    <row r="1959" spans="1:55" x14ac:dyDescent="0.25">
      <c r="A1959" s="46">
        <v>63.2</v>
      </c>
      <c r="B1959" s="48" t="b">
        <v>1</v>
      </c>
      <c r="U1959" s="37"/>
      <c r="V1959" s="37"/>
      <c r="W1959" s="9"/>
      <c r="X1959" s="8"/>
      <c r="Y1959" s="8"/>
      <c r="Z1959" s="8"/>
      <c r="AA1959" s="8"/>
      <c r="AB1959" s="8"/>
      <c r="AC1959" s="8"/>
      <c r="AD1959" s="8"/>
      <c r="AE1959" s="8"/>
      <c r="AG1959" s="37"/>
      <c r="AH1959" s="37"/>
      <c r="AI1959" s="9"/>
      <c r="AJ1959" s="8"/>
      <c r="AK1959" s="8"/>
      <c r="AL1959" s="8"/>
      <c r="AM1959" s="8"/>
      <c r="AN1959" s="8"/>
      <c r="AO1959" s="8"/>
      <c r="AP1959" s="8"/>
      <c r="AQ1959" s="8"/>
      <c r="AS1959" s="37"/>
      <c r="AT1959" s="37"/>
      <c r="AU1959" s="9"/>
      <c r="AV1959" s="8"/>
      <c r="AW1959" s="8"/>
      <c r="AX1959" s="8"/>
      <c r="AY1959" s="8"/>
      <c r="AZ1959" s="8"/>
      <c r="BA1959" s="8"/>
      <c r="BB1959" s="8"/>
      <c r="BC1959" s="8"/>
    </row>
    <row r="1960" spans="1:55" x14ac:dyDescent="0.25">
      <c r="A1960" s="46">
        <v>63</v>
      </c>
      <c r="B1960" s="48" t="b">
        <v>1</v>
      </c>
      <c r="U1960" s="37"/>
      <c r="V1960" s="37"/>
      <c r="W1960" s="9"/>
      <c r="X1960" s="8"/>
      <c r="Y1960" s="8"/>
      <c r="Z1960" s="8"/>
      <c r="AA1960" s="8"/>
      <c r="AB1960" s="8"/>
      <c r="AC1960" s="8"/>
      <c r="AD1960" s="8"/>
      <c r="AE1960" s="8"/>
      <c r="AG1960" s="37"/>
      <c r="AH1960" s="37"/>
      <c r="AI1960" s="9"/>
      <c r="AJ1960" s="8"/>
      <c r="AK1960" s="8"/>
      <c r="AL1960" s="8"/>
      <c r="AM1960" s="8"/>
      <c r="AN1960" s="8"/>
      <c r="AO1960" s="8"/>
      <c r="AP1960" s="8"/>
      <c r="AQ1960" s="8"/>
      <c r="AS1960" s="37"/>
      <c r="AT1960" s="37"/>
      <c r="AU1960" s="9"/>
      <c r="AV1960" s="8"/>
      <c r="AW1960" s="8"/>
      <c r="AX1960" s="8"/>
      <c r="AY1960" s="8"/>
      <c r="AZ1960" s="8"/>
      <c r="BA1960" s="8"/>
      <c r="BB1960" s="8"/>
      <c r="BC1960" s="8"/>
    </row>
    <row r="1961" spans="1:55" x14ac:dyDescent="0.25">
      <c r="A1961" s="46">
        <v>62.8</v>
      </c>
      <c r="B1961" s="48" t="b">
        <v>1</v>
      </c>
      <c r="U1961" s="37"/>
      <c r="V1961" s="37"/>
      <c r="W1961" s="9"/>
      <c r="X1961" s="8"/>
      <c r="Y1961" s="8"/>
      <c r="Z1961" s="8"/>
      <c r="AA1961" s="8"/>
      <c r="AB1961" s="8"/>
      <c r="AC1961" s="8"/>
      <c r="AD1961" s="8"/>
      <c r="AE1961" s="8"/>
      <c r="AG1961" s="37"/>
      <c r="AH1961" s="37"/>
      <c r="AI1961" s="9"/>
      <c r="AJ1961" s="8"/>
      <c r="AK1961" s="8"/>
      <c r="AL1961" s="8"/>
      <c r="AM1961" s="8"/>
      <c r="AN1961" s="8"/>
      <c r="AO1961" s="8"/>
      <c r="AP1961" s="8"/>
      <c r="AQ1961" s="8"/>
      <c r="AS1961" s="37"/>
      <c r="AT1961" s="37"/>
      <c r="AU1961" s="9"/>
      <c r="AV1961" s="8"/>
      <c r="AW1961" s="8"/>
      <c r="AX1961" s="8"/>
      <c r="AY1961" s="8"/>
      <c r="AZ1961" s="8"/>
      <c r="BA1961" s="8"/>
      <c r="BB1961" s="8"/>
      <c r="BC1961" s="8"/>
    </row>
    <row r="1962" spans="1:55" x14ac:dyDescent="0.25">
      <c r="A1962" s="46" t="str">
        <v/>
      </c>
      <c r="B1962" s="48" t="b">
        <v>0</v>
      </c>
      <c r="U1962" s="37"/>
      <c r="V1962" s="37"/>
      <c r="W1962" s="9"/>
      <c r="X1962" s="8"/>
      <c r="Y1962" s="8"/>
      <c r="Z1962" s="8"/>
      <c r="AA1962" s="8"/>
      <c r="AB1962" s="8"/>
      <c r="AC1962" s="8"/>
      <c r="AD1962" s="8"/>
      <c r="AE1962" s="8"/>
      <c r="AG1962" s="37"/>
      <c r="AH1962" s="37"/>
      <c r="AI1962" s="9"/>
      <c r="AJ1962" s="8"/>
      <c r="AK1962" s="8"/>
      <c r="AL1962" s="8"/>
      <c r="AM1962" s="8"/>
      <c r="AN1962" s="8"/>
      <c r="AO1962" s="8"/>
      <c r="AP1962" s="8"/>
      <c r="AQ1962" s="8"/>
      <c r="AS1962" s="37"/>
      <c r="AT1962" s="37"/>
      <c r="AU1962" s="9"/>
      <c r="AV1962" s="8"/>
      <c r="AW1962" s="8"/>
      <c r="AX1962" s="8"/>
      <c r="AY1962" s="8"/>
      <c r="AZ1962" s="8"/>
      <c r="BA1962" s="8"/>
      <c r="BB1962" s="8"/>
      <c r="BC1962" s="8"/>
    </row>
    <row r="1963" spans="1:55" x14ac:dyDescent="0.25">
      <c r="A1963" s="46">
        <v>77.8</v>
      </c>
      <c r="B1963" s="48" t="b">
        <v>1</v>
      </c>
      <c r="U1963" s="37"/>
      <c r="V1963" s="37"/>
      <c r="W1963" s="9"/>
      <c r="X1963" s="8"/>
      <c r="Y1963" s="8"/>
      <c r="Z1963" s="8"/>
      <c r="AA1963" s="8"/>
      <c r="AB1963" s="8"/>
      <c r="AC1963" s="8"/>
      <c r="AD1963" s="8"/>
      <c r="AE1963" s="8"/>
      <c r="AG1963" s="37"/>
      <c r="AH1963" s="37"/>
      <c r="AI1963" s="9"/>
      <c r="AJ1963" s="8"/>
      <c r="AK1963" s="8"/>
      <c r="AL1963" s="8"/>
      <c r="AM1963" s="8"/>
      <c r="AN1963" s="8"/>
      <c r="AO1963" s="8"/>
      <c r="AP1963" s="8"/>
      <c r="AQ1963" s="8"/>
      <c r="AS1963" s="37"/>
      <c r="AT1963" s="37"/>
      <c r="AU1963" s="9"/>
      <c r="AV1963" s="8"/>
      <c r="AW1963" s="8"/>
      <c r="AX1963" s="8"/>
      <c r="AY1963" s="8"/>
      <c r="AZ1963" s="8"/>
      <c r="BA1963" s="8"/>
      <c r="BB1963" s="8"/>
      <c r="BC1963" s="8"/>
    </row>
    <row r="1964" spans="1:55" x14ac:dyDescent="0.25">
      <c r="A1964" s="46">
        <v>77.599999999999994</v>
      </c>
      <c r="B1964" s="48" t="b">
        <v>1</v>
      </c>
      <c r="U1964" s="37"/>
      <c r="V1964" s="37"/>
      <c r="W1964" s="9"/>
      <c r="X1964" s="8"/>
      <c r="Y1964" s="8"/>
      <c r="Z1964" s="8"/>
      <c r="AA1964" s="8"/>
      <c r="AB1964" s="8"/>
      <c r="AC1964" s="8"/>
      <c r="AD1964" s="8"/>
      <c r="AE1964" s="8"/>
      <c r="AG1964" s="37"/>
      <c r="AH1964" s="37"/>
      <c r="AI1964" s="9"/>
      <c r="AJ1964" s="8"/>
      <c r="AK1964" s="8"/>
      <c r="AL1964" s="8"/>
      <c r="AM1964" s="8"/>
      <c r="AN1964" s="8"/>
      <c r="AO1964" s="8"/>
      <c r="AP1964" s="8"/>
      <c r="AQ1964" s="8"/>
      <c r="AS1964" s="37"/>
      <c r="AT1964" s="37"/>
      <c r="AU1964" s="9"/>
      <c r="AV1964" s="8"/>
      <c r="AW1964" s="8"/>
      <c r="AX1964" s="8"/>
      <c r="AY1964" s="8"/>
      <c r="AZ1964" s="8"/>
      <c r="BA1964" s="8"/>
      <c r="BB1964" s="8"/>
      <c r="BC1964" s="8"/>
    </row>
    <row r="1965" spans="1:55" x14ac:dyDescent="0.25">
      <c r="A1965" s="46">
        <v>77.5</v>
      </c>
      <c r="B1965" s="48" t="b">
        <v>1</v>
      </c>
      <c r="U1965" s="37"/>
      <c r="V1965" s="37"/>
      <c r="W1965" s="9"/>
      <c r="X1965" s="8"/>
      <c r="Y1965" s="8"/>
      <c r="Z1965" s="8"/>
      <c r="AA1965" s="8"/>
      <c r="AB1965" s="8"/>
      <c r="AC1965" s="8"/>
      <c r="AD1965" s="8"/>
      <c r="AE1965" s="8"/>
      <c r="AG1965" s="37"/>
      <c r="AH1965" s="37"/>
      <c r="AI1965" s="9"/>
      <c r="AJ1965" s="8"/>
      <c r="AK1965" s="8"/>
      <c r="AL1965" s="8"/>
      <c r="AM1965" s="8"/>
      <c r="AN1965" s="8"/>
      <c r="AO1965" s="8"/>
      <c r="AP1965" s="8"/>
      <c r="AQ1965" s="8"/>
      <c r="AS1965" s="37"/>
      <c r="AT1965" s="37"/>
      <c r="AU1965" s="9"/>
      <c r="AV1965" s="8"/>
      <c r="AW1965" s="8"/>
      <c r="AX1965" s="8"/>
      <c r="AY1965" s="8"/>
      <c r="AZ1965" s="8"/>
      <c r="BA1965" s="8"/>
      <c r="BB1965" s="8"/>
      <c r="BC1965" s="8"/>
    </row>
    <row r="1966" spans="1:55" x14ac:dyDescent="0.25">
      <c r="A1966" s="46">
        <v>77.2</v>
      </c>
      <c r="B1966" s="48" t="b">
        <v>1</v>
      </c>
      <c r="U1966" s="37"/>
      <c r="V1966" s="37"/>
      <c r="W1966" s="9"/>
      <c r="X1966" s="8"/>
      <c r="Y1966" s="8"/>
      <c r="Z1966" s="8"/>
      <c r="AA1966" s="8"/>
      <c r="AB1966" s="8"/>
      <c r="AC1966" s="8"/>
      <c r="AD1966" s="8"/>
      <c r="AE1966" s="8"/>
      <c r="AG1966" s="37"/>
      <c r="AH1966" s="37"/>
      <c r="AI1966" s="9"/>
      <c r="AJ1966" s="8"/>
      <c r="AK1966" s="8"/>
      <c r="AL1966" s="8"/>
      <c r="AM1966" s="8"/>
      <c r="AN1966" s="8"/>
      <c r="AO1966" s="8"/>
      <c r="AP1966" s="8"/>
      <c r="AQ1966" s="8"/>
      <c r="AS1966" s="37"/>
      <c r="AT1966" s="37"/>
      <c r="AU1966" s="9"/>
      <c r="AV1966" s="8"/>
      <c r="AW1966" s="8"/>
      <c r="AX1966" s="8"/>
      <c r="AY1966" s="8"/>
      <c r="AZ1966" s="8"/>
      <c r="BA1966" s="8"/>
      <c r="BB1966" s="8"/>
      <c r="BC1966" s="8"/>
    </row>
    <row r="1967" spans="1:55" x14ac:dyDescent="0.25">
      <c r="A1967" s="46">
        <v>77.3</v>
      </c>
      <c r="B1967" s="48" t="b">
        <v>1</v>
      </c>
      <c r="U1967" s="37"/>
      <c r="V1967" s="37"/>
      <c r="W1967" s="9"/>
      <c r="X1967" s="8"/>
      <c r="Y1967" s="8"/>
      <c r="Z1967" s="8"/>
      <c r="AA1967" s="8"/>
      <c r="AB1967" s="8"/>
      <c r="AC1967" s="8"/>
      <c r="AD1967" s="8"/>
      <c r="AE1967" s="8"/>
      <c r="AG1967" s="37"/>
      <c r="AH1967" s="37"/>
      <c r="AI1967" s="9"/>
      <c r="AJ1967" s="8"/>
      <c r="AK1967" s="8"/>
      <c r="AL1967" s="8"/>
      <c r="AM1967" s="8"/>
      <c r="AN1967" s="8"/>
      <c r="AO1967" s="8"/>
      <c r="AP1967" s="8"/>
      <c r="AQ1967" s="8"/>
      <c r="AS1967" s="37"/>
      <c r="AT1967" s="37"/>
      <c r="AU1967" s="9"/>
      <c r="AV1967" s="8"/>
      <c r="AW1967" s="8"/>
      <c r="AX1967" s="8"/>
      <c r="AY1967" s="8"/>
      <c r="AZ1967" s="8"/>
      <c r="BA1967" s="8"/>
      <c r="BB1967" s="8"/>
      <c r="BC1967" s="8"/>
    </row>
    <row r="1968" spans="1:55" x14ac:dyDescent="0.25">
      <c r="A1968" s="46">
        <v>76.5</v>
      </c>
      <c r="B1968" s="48" t="b">
        <v>1</v>
      </c>
      <c r="U1968" s="37"/>
      <c r="V1968" s="37"/>
      <c r="W1968" s="9"/>
      <c r="X1968" s="8"/>
      <c r="Y1968" s="8"/>
      <c r="Z1968" s="8"/>
      <c r="AA1968" s="8"/>
      <c r="AB1968" s="8"/>
      <c r="AC1968" s="8"/>
      <c r="AD1968" s="8"/>
      <c r="AE1968" s="8"/>
      <c r="AG1968" s="37"/>
      <c r="AH1968" s="37"/>
      <c r="AI1968" s="9"/>
      <c r="AJ1968" s="8"/>
      <c r="AK1968" s="8"/>
      <c r="AL1968" s="8"/>
      <c r="AM1968" s="8"/>
      <c r="AN1968" s="8"/>
      <c r="AO1968" s="8"/>
      <c r="AP1968" s="8"/>
      <c r="AQ1968" s="8"/>
      <c r="AS1968" s="37"/>
      <c r="AT1968" s="37"/>
      <c r="AU1968" s="9"/>
      <c r="AV1968" s="8"/>
      <c r="AW1968" s="8"/>
      <c r="AX1968" s="8"/>
      <c r="AY1968" s="8"/>
      <c r="AZ1968" s="8"/>
      <c r="BA1968" s="8"/>
      <c r="BB1968" s="8"/>
      <c r="BC1968" s="8"/>
    </row>
    <row r="1969" spans="1:55" x14ac:dyDescent="0.25">
      <c r="A1969" s="46">
        <v>76.8</v>
      </c>
      <c r="B1969" s="48" t="b">
        <v>1</v>
      </c>
      <c r="U1969" s="37"/>
      <c r="V1969" s="37"/>
      <c r="W1969" s="9"/>
      <c r="X1969" s="8"/>
      <c r="Y1969" s="8"/>
      <c r="Z1969" s="8"/>
      <c r="AA1969" s="8"/>
      <c r="AB1969" s="8"/>
      <c r="AC1969" s="8"/>
      <c r="AD1969" s="8"/>
      <c r="AE1969" s="8"/>
      <c r="AG1969" s="37"/>
      <c r="AH1969" s="37"/>
      <c r="AI1969" s="9"/>
      <c r="AJ1969" s="8"/>
      <c r="AK1969" s="8"/>
      <c r="AL1969" s="8"/>
      <c r="AM1969" s="8"/>
      <c r="AN1969" s="8"/>
      <c r="AO1969" s="8"/>
      <c r="AP1969" s="8"/>
      <c r="AQ1969" s="8"/>
      <c r="AS1969" s="37"/>
      <c r="AT1969" s="37"/>
      <c r="AU1969" s="9"/>
      <c r="AV1969" s="8"/>
      <c r="AW1969" s="8"/>
      <c r="AX1969" s="8"/>
      <c r="AY1969" s="8"/>
      <c r="AZ1969" s="8"/>
      <c r="BA1969" s="8"/>
      <c r="BB1969" s="8"/>
      <c r="BC1969" s="8"/>
    </row>
    <row r="1970" spans="1:55" x14ac:dyDescent="0.25">
      <c r="A1970" s="46">
        <v>76.5</v>
      </c>
      <c r="B1970" s="48" t="b">
        <v>1</v>
      </c>
      <c r="U1970" s="37"/>
      <c r="V1970" s="37"/>
      <c r="W1970" s="9"/>
      <c r="X1970" s="8"/>
      <c r="Y1970" s="8"/>
      <c r="Z1970" s="8"/>
      <c r="AA1970" s="8"/>
      <c r="AB1970" s="8"/>
      <c r="AC1970" s="8"/>
      <c r="AD1970" s="8"/>
      <c r="AE1970" s="8"/>
      <c r="AG1970" s="37"/>
      <c r="AH1970" s="37"/>
      <c r="AI1970" s="9"/>
      <c r="AJ1970" s="8"/>
      <c r="AK1970" s="8"/>
      <c r="AL1970" s="8"/>
      <c r="AM1970" s="8"/>
      <c r="AN1970" s="8"/>
      <c r="AO1970" s="8"/>
      <c r="AP1970" s="8"/>
      <c r="AQ1970" s="8"/>
      <c r="AS1970" s="37"/>
      <c r="AT1970" s="37"/>
      <c r="AU1970" s="9"/>
      <c r="AV1970" s="8"/>
      <c r="AW1970" s="8"/>
      <c r="AX1970" s="8"/>
      <c r="AY1970" s="8"/>
      <c r="AZ1970" s="8"/>
      <c r="BA1970" s="8"/>
      <c r="BB1970" s="8"/>
      <c r="BC1970" s="8"/>
    </row>
    <row r="1971" spans="1:55" x14ac:dyDescent="0.25">
      <c r="A1971" s="46">
        <v>76.400000000000006</v>
      </c>
      <c r="B1971" s="48" t="b">
        <v>1</v>
      </c>
      <c r="U1971" s="37"/>
      <c r="V1971" s="37"/>
      <c r="W1971" s="9"/>
      <c r="X1971" s="8"/>
      <c r="Y1971" s="8"/>
      <c r="Z1971" s="8"/>
      <c r="AA1971" s="8"/>
      <c r="AB1971" s="8"/>
      <c r="AC1971" s="8"/>
      <c r="AD1971" s="8"/>
      <c r="AE1971" s="8"/>
      <c r="AG1971" s="37"/>
      <c r="AH1971" s="37"/>
      <c r="AI1971" s="9"/>
      <c r="AJ1971" s="8"/>
      <c r="AK1971" s="8"/>
      <c r="AL1971" s="8"/>
      <c r="AM1971" s="8"/>
      <c r="AN1971" s="8"/>
      <c r="AO1971" s="8"/>
      <c r="AP1971" s="8"/>
      <c r="AQ1971" s="8"/>
      <c r="AS1971" s="37"/>
      <c r="AT1971" s="37"/>
      <c r="AU1971" s="9"/>
      <c r="AV1971" s="8"/>
      <c r="AW1971" s="8"/>
      <c r="AX1971" s="8"/>
      <c r="AY1971" s="8"/>
      <c r="AZ1971" s="8"/>
      <c r="BA1971" s="8"/>
      <c r="BB1971" s="8"/>
      <c r="BC1971" s="8"/>
    </row>
    <row r="1972" spans="1:55" x14ac:dyDescent="0.25">
      <c r="A1972" s="46">
        <v>76.2</v>
      </c>
      <c r="B1972" s="48" t="b">
        <v>1</v>
      </c>
      <c r="U1972" s="37"/>
      <c r="V1972" s="37"/>
      <c r="W1972" s="9"/>
      <c r="X1972" s="8"/>
      <c r="Y1972" s="8"/>
      <c r="Z1972" s="8"/>
      <c r="AA1972" s="8"/>
      <c r="AB1972" s="8"/>
      <c r="AC1972" s="8"/>
      <c r="AD1972" s="8"/>
      <c r="AE1972" s="8"/>
      <c r="AG1972" s="37"/>
      <c r="AH1972" s="37"/>
      <c r="AI1972" s="9"/>
      <c r="AJ1972" s="8"/>
      <c r="AK1972" s="8"/>
      <c r="AL1972" s="8"/>
      <c r="AM1972" s="8"/>
      <c r="AN1972" s="8"/>
      <c r="AO1972" s="8"/>
      <c r="AP1972" s="8"/>
      <c r="AQ1972" s="8"/>
      <c r="AS1972" s="37"/>
      <c r="AT1972" s="37"/>
      <c r="AU1972" s="9"/>
      <c r="AV1972" s="8"/>
      <c r="AW1972" s="8"/>
      <c r="AX1972" s="8"/>
      <c r="AY1972" s="8"/>
      <c r="AZ1972" s="8"/>
      <c r="BA1972" s="8"/>
      <c r="BB1972" s="8"/>
      <c r="BC1972" s="8"/>
    </row>
    <row r="1973" spans="1:55" x14ac:dyDescent="0.25">
      <c r="A1973" s="46">
        <v>75.8</v>
      </c>
      <c r="B1973" s="48" t="b">
        <v>1</v>
      </c>
      <c r="U1973" s="37"/>
      <c r="V1973" s="37"/>
      <c r="W1973" s="9"/>
      <c r="X1973" s="8"/>
      <c r="Y1973" s="8"/>
      <c r="Z1973" s="8"/>
      <c r="AA1973" s="8"/>
      <c r="AB1973" s="8"/>
      <c r="AC1973" s="8"/>
      <c r="AD1973" s="8"/>
      <c r="AE1973" s="8"/>
      <c r="AG1973" s="37"/>
      <c r="AH1973" s="37"/>
      <c r="AI1973" s="9"/>
      <c r="AJ1973" s="8"/>
      <c r="AK1973" s="8"/>
      <c r="AL1973" s="8"/>
      <c r="AM1973" s="8"/>
      <c r="AN1973" s="8"/>
      <c r="AO1973" s="8"/>
      <c r="AP1973" s="8"/>
      <c r="AQ1973" s="8"/>
      <c r="AS1973" s="37"/>
      <c r="AT1973" s="37"/>
      <c r="AU1973" s="9"/>
      <c r="AV1973" s="8"/>
      <c r="AW1973" s="8"/>
      <c r="AX1973" s="8"/>
      <c r="AY1973" s="8"/>
      <c r="AZ1973" s="8"/>
      <c r="BA1973" s="8"/>
      <c r="BB1973" s="8"/>
      <c r="BC1973" s="8"/>
    </row>
    <row r="1974" spans="1:55" x14ac:dyDescent="0.25">
      <c r="A1974" s="46">
        <v>75.8</v>
      </c>
      <c r="B1974" s="48" t="b">
        <v>1</v>
      </c>
      <c r="U1974" s="37"/>
      <c r="V1974" s="37"/>
      <c r="W1974" s="9"/>
      <c r="X1974" s="8"/>
      <c r="Y1974" s="8"/>
      <c r="Z1974" s="8"/>
      <c r="AA1974" s="8"/>
      <c r="AB1974" s="8"/>
      <c r="AC1974" s="8"/>
      <c r="AD1974" s="8"/>
      <c r="AE1974" s="8"/>
      <c r="AG1974" s="37"/>
      <c r="AH1974" s="37"/>
      <c r="AI1974" s="9"/>
      <c r="AJ1974" s="8"/>
      <c r="AK1974" s="8"/>
      <c r="AL1974" s="8"/>
      <c r="AM1974" s="8"/>
      <c r="AN1974" s="8"/>
      <c r="AO1974" s="8"/>
      <c r="AP1974" s="8"/>
      <c r="AQ1974" s="8"/>
      <c r="AS1974" s="37"/>
      <c r="AT1974" s="37"/>
      <c r="AU1974" s="9"/>
      <c r="AV1974" s="8"/>
      <c r="AW1974" s="8"/>
      <c r="AX1974" s="8"/>
      <c r="AY1974" s="8"/>
      <c r="AZ1974" s="8"/>
      <c r="BA1974" s="8"/>
      <c r="BB1974" s="8"/>
      <c r="BC1974" s="8"/>
    </row>
    <row r="1975" spans="1:55" x14ac:dyDescent="0.25">
      <c r="A1975" s="46">
        <v>75.5</v>
      </c>
      <c r="B1975" s="48" t="b">
        <v>1</v>
      </c>
      <c r="U1975" s="37"/>
      <c r="V1975" s="37"/>
      <c r="W1975" s="9"/>
      <c r="X1975" s="8"/>
      <c r="Y1975" s="8"/>
      <c r="Z1975" s="8"/>
      <c r="AA1975" s="8"/>
      <c r="AB1975" s="8"/>
      <c r="AC1975" s="8"/>
      <c r="AD1975" s="8"/>
      <c r="AE1975" s="8"/>
      <c r="AG1975" s="37"/>
      <c r="AH1975" s="37"/>
      <c r="AI1975" s="9"/>
      <c r="AJ1975" s="8"/>
      <c r="AK1975" s="8"/>
      <c r="AL1975" s="8"/>
      <c r="AM1975" s="8"/>
      <c r="AN1975" s="8"/>
      <c r="AO1975" s="8"/>
      <c r="AP1975" s="8"/>
      <c r="AQ1975" s="8"/>
      <c r="AS1975" s="37"/>
      <c r="AT1975" s="37"/>
      <c r="AU1975" s="9"/>
      <c r="AV1975" s="8"/>
      <c r="AW1975" s="8"/>
      <c r="AX1975" s="8"/>
      <c r="AY1975" s="8"/>
      <c r="AZ1975" s="8"/>
      <c r="BA1975" s="8"/>
      <c r="BB1975" s="8"/>
      <c r="BC1975" s="8"/>
    </row>
    <row r="1976" spans="1:55" x14ac:dyDescent="0.25">
      <c r="A1976" s="46">
        <v>75.7</v>
      </c>
      <c r="B1976" s="48" t="b">
        <v>1</v>
      </c>
      <c r="U1976" s="37"/>
      <c r="V1976" s="37"/>
      <c r="W1976" s="9"/>
      <c r="X1976" s="8"/>
      <c r="Y1976" s="8"/>
      <c r="Z1976" s="8"/>
      <c r="AA1976" s="8"/>
      <c r="AB1976" s="8"/>
      <c r="AC1976" s="8"/>
      <c r="AD1976" s="8"/>
      <c r="AE1976" s="8"/>
      <c r="AG1976" s="37"/>
      <c r="AH1976" s="37"/>
      <c r="AI1976" s="9"/>
      <c r="AJ1976" s="8"/>
      <c r="AK1976" s="8"/>
      <c r="AL1976" s="8"/>
      <c r="AM1976" s="8"/>
      <c r="AN1976" s="8"/>
      <c r="AO1976" s="8"/>
      <c r="AP1976" s="8"/>
      <c r="AQ1976" s="8"/>
      <c r="AS1976" s="37"/>
      <c r="AT1976" s="37"/>
      <c r="AU1976" s="9"/>
      <c r="AV1976" s="8"/>
      <c r="AW1976" s="8"/>
      <c r="AX1976" s="8"/>
      <c r="AY1976" s="8"/>
      <c r="AZ1976" s="8"/>
      <c r="BA1976" s="8"/>
      <c r="BB1976" s="8"/>
      <c r="BC1976" s="8"/>
    </row>
    <row r="1977" spans="1:55" x14ac:dyDescent="0.25">
      <c r="A1977" s="46">
        <v>75.5</v>
      </c>
      <c r="B1977" s="48" t="b">
        <v>1</v>
      </c>
      <c r="U1977" s="37"/>
      <c r="V1977" s="37"/>
      <c r="W1977" s="9"/>
      <c r="X1977" s="8"/>
      <c r="Y1977" s="8"/>
      <c r="Z1977" s="8"/>
      <c r="AA1977" s="8"/>
      <c r="AB1977" s="8"/>
      <c r="AC1977" s="8"/>
      <c r="AD1977" s="8"/>
      <c r="AE1977" s="8"/>
      <c r="AG1977" s="37"/>
      <c r="AH1977" s="37"/>
      <c r="AI1977" s="9"/>
      <c r="AJ1977" s="8"/>
      <c r="AK1977" s="8"/>
      <c r="AL1977" s="8"/>
      <c r="AM1977" s="8"/>
      <c r="AN1977" s="8"/>
      <c r="AO1977" s="8"/>
      <c r="AP1977" s="8"/>
      <c r="AQ1977" s="8"/>
      <c r="AS1977" s="37"/>
      <c r="AT1977" s="37"/>
      <c r="AU1977" s="9"/>
      <c r="AV1977" s="8"/>
      <c r="AW1977" s="8"/>
      <c r="AX1977" s="8"/>
      <c r="AY1977" s="8"/>
      <c r="AZ1977" s="8"/>
      <c r="BA1977" s="8"/>
      <c r="BB1977" s="8"/>
      <c r="BC1977" s="8"/>
    </row>
    <row r="1978" spans="1:55" x14ac:dyDescent="0.25">
      <c r="A1978" s="46">
        <v>75.7</v>
      </c>
      <c r="B1978" s="48" t="b">
        <v>1</v>
      </c>
      <c r="U1978" s="37"/>
      <c r="V1978" s="37"/>
      <c r="W1978" s="9"/>
      <c r="X1978" s="8"/>
      <c r="Y1978" s="8"/>
      <c r="Z1978" s="8"/>
      <c r="AA1978" s="8"/>
      <c r="AB1978" s="8"/>
      <c r="AC1978" s="8"/>
      <c r="AD1978" s="8"/>
      <c r="AE1978" s="8"/>
      <c r="AG1978" s="37"/>
      <c r="AH1978" s="37"/>
      <c r="AI1978" s="9"/>
      <c r="AJ1978" s="8"/>
      <c r="AK1978" s="8"/>
      <c r="AL1978" s="8"/>
      <c r="AM1978" s="8"/>
      <c r="AN1978" s="8"/>
      <c r="AO1978" s="8"/>
      <c r="AP1978" s="8"/>
      <c r="AQ1978" s="8"/>
      <c r="AS1978" s="37"/>
      <c r="AT1978" s="37"/>
      <c r="AU1978" s="9"/>
      <c r="AV1978" s="8"/>
      <c r="AW1978" s="8"/>
      <c r="AX1978" s="8"/>
      <c r="AY1978" s="8"/>
      <c r="AZ1978" s="8"/>
      <c r="BA1978" s="8"/>
      <c r="BB1978" s="8"/>
      <c r="BC1978" s="8"/>
    </row>
    <row r="1979" spans="1:55" x14ac:dyDescent="0.25">
      <c r="A1979" s="46">
        <v>62.9</v>
      </c>
      <c r="B1979" s="48" t="b">
        <v>1</v>
      </c>
      <c r="U1979" s="37"/>
      <c r="V1979" s="37"/>
      <c r="W1979" s="9"/>
      <c r="X1979" s="8"/>
      <c r="Y1979" s="8"/>
      <c r="Z1979" s="8"/>
      <c r="AA1979" s="8"/>
      <c r="AB1979" s="8"/>
      <c r="AC1979" s="8"/>
      <c r="AD1979" s="8"/>
      <c r="AE1979" s="8"/>
      <c r="AG1979" s="37"/>
      <c r="AH1979" s="37"/>
      <c r="AI1979" s="9"/>
      <c r="AJ1979" s="8"/>
      <c r="AK1979" s="8"/>
      <c r="AL1979" s="8"/>
      <c r="AM1979" s="8"/>
      <c r="AN1979" s="8"/>
      <c r="AO1979" s="8"/>
      <c r="AP1979" s="8"/>
      <c r="AQ1979" s="8"/>
      <c r="AS1979" s="37"/>
      <c r="AT1979" s="37"/>
      <c r="AU1979" s="9"/>
      <c r="AV1979" s="8"/>
      <c r="AW1979" s="8"/>
      <c r="AX1979" s="8"/>
      <c r="AY1979" s="8"/>
      <c r="AZ1979" s="8"/>
      <c r="BA1979" s="8"/>
      <c r="BB1979" s="8"/>
      <c r="BC1979" s="8"/>
    </row>
    <row r="1980" spans="1:55" x14ac:dyDescent="0.25">
      <c r="A1980" s="46">
        <v>62.7</v>
      </c>
      <c r="B1980" s="48" t="b">
        <v>1</v>
      </c>
      <c r="U1980" s="37"/>
      <c r="V1980" s="37"/>
      <c r="W1980" s="9"/>
      <c r="X1980" s="8"/>
      <c r="Y1980" s="8"/>
      <c r="Z1980" s="8"/>
      <c r="AA1980" s="8"/>
      <c r="AB1980" s="8"/>
      <c r="AC1980" s="8"/>
      <c r="AD1980" s="8"/>
      <c r="AE1980" s="8"/>
      <c r="AG1980" s="37"/>
      <c r="AH1980" s="37"/>
      <c r="AI1980" s="9"/>
      <c r="AJ1980" s="8"/>
      <c r="AK1980" s="8"/>
      <c r="AL1980" s="8"/>
      <c r="AM1980" s="8"/>
      <c r="AN1980" s="8"/>
      <c r="AO1980" s="8"/>
      <c r="AP1980" s="8"/>
      <c r="AQ1980" s="8"/>
      <c r="AS1980" s="37"/>
      <c r="AT1980" s="37"/>
      <c r="AU1980" s="9"/>
      <c r="AV1980" s="8"/>
      <c r="AW1980" s="8"/>
      <c r="AX1980" s="8"/>
      <c r="AY1980" s="8"/>
      <c r="AZ1980" s="8"/>
      <c r="BA1980" s="8"/>
      <c r="BB1980" s="8"/>
      <c r="BC1980" s="8"/>
    </row>
    <row r="1981" spans="1:55" x14ac:dyDescent="0.25">
      <c r="A1981" s="46">
        <v>62.4</v>
      </c>
      <c r="B1981" s="48" t="b">
        <v>1</v>
      </c>
      <c r="U1981" s="37"/>
      <c r="V1981" s="37"/>
      <c r="W1981" s="9"/>
      <c r="X1981" s="8"/>
      <c r="Y1981" s="8"/>
      <c r="Z1981" s="8"/>
      <c r="AA1981" s="8"/>
      <c r="AB1981" s="8"/>
      <c r="AC1981" s="8"/>
      <c r="AD1981" s="8"/>
      <c r="AE1981" s="8"/>
      <c r="AG1981" s="37"/>
      <c r="AH1981" s="37"/>
      <c r="AI1981" s="9"/>
      <c r="AJ1981" s="8"/>
      <c r="AK1981" s="8"/>
      <c r="AL1981" s="8"/>
      <c r="AM1981" s="8"/>
      <c r="AN1981" s="8"/>
      <c r="AO1981" s="8"/>
      <c r="AP1981" s="8"/>
      <c r="AQ1981" s="8"/>
      <c r="AS1981" s="37"/>
      <c r="AT1981" s="37"/>
      <c r="AU1981" s="9"/>
      <c r="AV1981" s="8"/>
      <c r="AW1981" s="8"/>
      <c r="AX1981" s="8"/>
      <c r="AY1981" s="8"/>
      <c r="AZ1981" s="8"/>
      <c r="BA1981" s="8"/>
      <c r="BB1981" s="8"/>
      <c r="BC1981" s="8"/>
    </row>
    <row r="1982" spans="1:55" x14ac:dyDescent="0.25">
      <c r="A1982" s="46">
        <v>62.2</v>
      </c>
      <c r="B1982" s="48" t="b">
        <v>1</v>
      </c>
      <c r="U1982" s="37"/>
      <c r="V1982" s="37"/>
      <c r="W1982" s="9"/>
      <c r="X1982" s="8"/>
      <c r="Y1982" s="8"/>
      <c r="Z1982" s="8"/>
      <c r="AA1982" s="8"/>
      <c r="AB1982" s="8"/>
      <c r="AC1982" s="8"/>
      <c r="AD1982" s="8"/>
      <c r="AE1982" s="8"/>
      <c r="AG1982" s="37"/>
      <c r="AH1982" s="37"/>
      <c r="AI1982" s="9"/>
      <c r="AJ1982" s="8"/>
      <c r="AK1982" s="8"/>
      <c r="AL1982" s="8"/>
      <c r="AM1982" s="8"/>
      <c r="AN1982" s="8"/>
      <c r="AO1982" s="8"/>
      <c r="AP1982" s="8"/>
      <c r="AQ1982" s="8"/>
      <c r="AS1982" s="37"/>
      <c r="AT1982" s="37"/>
      <c r="AU1982" s="9"/>
      <c r="AV1982" s="8"/>
      <c r="AW1982" s="8"/>
      <c r="AX1982" s="8"/>
      <c r="AY1982" s="8"/>
      <c r="AZ1982" s="8"/>
      <c r="BA1982" s="8"/>
      <c r="BB1982" s="8"/>
      <c r="BC1982" s="8"/>
    </row>
    <row r="1983" spans="1:55" x14ac:dyDescent="0.25">
      <c r="A1983" s="46">
        <v>62</v>
      </c>
      <c r="B1983" s="48" t="b">
        <v>1</v>
      </c>
      <c r="U1983" s="37"/>
      <c r="V1983" s="37"/>
      <c r="W1983" s="9"/>
      <c r="X1983" s="8"/>
      <c r="Y1983" s="8"/>
      <c r="Z1983" s="8"/>
      <c r="AA1983" s="8"/>
      <c r="AB1983" s="8"/>
      <c r="AC1983" s="8"/>
      <c r="AD1983" s="8"/>
      <c r="AE1983" s="8"/>
      <c r="AG1983" s="37"/>
      <c r="AH1983" s="37"/>
      <c r="AI1983" s="9"/>
      <c r="AJ1983" s="8"/>
      <c r="AK1983" s="8"/>
      <c r="AL1983" s="8"/>
      <c r="AM1983" s="8"/>
      <c r="AN1983" s="8"/>
      <c r="AO1983" s="8"/>
      <c r="AP1983" s="8"/>
      <c r="AQ1983" s="8"/>
      <c r="AS1983" s="37"/>
      <c r="AT1983" s="37"/>
      <c r="AU1983" s="9"/>
      <c r="AV1983" s="8"/>
      <c r="AW1983" s="8"/>
      <c r="AX1983" s="8"/>
      <c r="AY1983" s="8"/>
      <c r="AZ1983" s="8"/>
      <c r="BA1983" s="8"/>
      <c r="BB1983" s="8"/>
      <c r="BC1983" s="8"/>
    </row>
    <row r="1984" spans="1:55" x14ac:dyDescent="0.25">
      <c r="A1984" s="46">
        <v>61.8</v>
      </c>
      <c r="B1984" s="48" t="b">
        <v>1</v>
      </c>
      <c r="U1984" s="37"/>
      <c r="V1984" s="37"/>
      <c r="W1984" s="9"/>
      <c r="X1984" s="8"/>
      <c r="Y1984" s="8"/>
      <c r="Z1984" s="8"/>
      <c r="AA1984" s="8"/>
      <c r="AB1984" s="8"/>
      <c r="AC1984" s="8"/>
      <c r="AD1984" s="8"/>
      <c r="AE1984" s="8"/>
      <c r="AG1984" s="37"/>
      <c r="AH1984" s="37"/>
      <c r="AI1984" s="9"/>
      <c r="AJ1984" s="8"/>
      <c r="AK1984" s="8"/>
      <c r="AL1984" s="8"/>
      <c r="AM1984" s="8"/>
      <c r="AN1984" s="8"/>
      <c r="AO1984" s="8"/>
      <c r="AP1984" s="8"/>
      <c r="AQ1984" s="8"/>
      <c r="AS1984" s="37"/>
      <c r="AT1984" s="37"/>
      <c r="AU1984" s="9"/>
      <c r="AV1984" s="8"/>
      <c r="AW1984" s="8"/>
      <c r="AX1984" s="8"/>
      <c r="AY1984" s="8"/>
      <c r="AZ1984" s="8"/>
      <c r="BA1984" s="8"/>
      <c r="BB1984" s="8"/>
      <c r="BC1984" s="8"/>
    </row>
    <row r="1985" spans="1:55" x14ac:dyDescent="0.25">
      <c r="A1985" s="46">
        <v>61.6</v>
      </c>
      <c r="B1985" s="48" t="b">
        <v>1</v>
      </c>
      <c r="U1985" s="37"/>
      <c r="V1985" s="37"/>
      <c r="W1985" s="9"/>
      <c r="X1985" s="8"/>
      <c r="Y1985" s="8"/>
      <c r="Z1985" s="8"/>
      <c r="AA1985" s="8"/>
      <c r="AB1985" s="8"/>
      <c r="AC1985" s="8"/>
      <c r="AD1985" s="8"/>
      <c r="AE1985" s="8"/>
      <c r="AG1985" s="37"/>
      <c r="AH1985" s="37"/>
      <c r="AI1985" s="9"/>
      <c r="AJ1985" s="8"/>
      <c r="AK1985" s="8"/>
      <c r="AL1985" s="8"/>
      <c r="AM1985" s="8"/>
      <c r="AN1985" s="8"/>
      <c r="AO1985" s="8"/>
      <c r="AP1985" s="8"/>
      <c r="AQ1985" s="8"/>
      <c r="AS1985" s="37"/>
      <c r="AT1985" s="37"/>
      <c r="AU1985" s="9"/>
      <c r="AV1985" s="8"/>
      <c r="AW1985" s="8"/>
      <c r="AX1985" s="8"/>
      <c r="AY1985" s="8"/>
      <c r="AZ1985" s="8"/>
      <c r="BA1985" s="8"/>
      <c r="BB1985" s="8"/>
      <c r="BC1985" s="8"/>
    </row>
    <row r="1986" spans="1:55" x14ac:dyDescent="0.25">
      <c r="A1986" s="46">
        <v>61.4</v>
      </c>
      <c r="B1986" s="48" t="b">
        <v>1</v>
      </c>
      <c r="U1986" s="37"/>
      <c r="V1986" s="37"/>
      <c r="W1986" s="9"/>
      <c r="X1986" s="8"/>
      <c r="Y1986" s="8"/>
      <c r="Z1986" s="8"/>
      <c r="AA1986" s="8"/>
      <c r="AB1986" s="8"/>
      <c r="AC1986" s="8"/>
      <c r="AD1986" s="8"/>
      <c r="AE1986" s="8"/>
      <c r="AG1986" s="37"/>
      <c r="AH1986" s="37"/>
      <c r="AI1986" s="9"/>
      <c r="AJ1986" s="8"/>
      <c r="AK1986" s="8"/>
      <c r="AL1986" s="8"/>
      <c r="AM1986" s="8"/>
      <c r="AN1986" s="8"/>
      <c r="AO1986" s="8"/>
      <c r="AP1986" s="8"/>
      <c r="AQ1986" s="8"/>
      <c r="AS1986" s="37"/>
      <c r="AT1986" s="37"/>
      <c r="AU1986" s="9"/>
      <c r="AV1986" s="8"/>
      <c r="AW1986" s="8"/>
      <c r="AX1986" s="8"/>
      <c r="AY1986" s="8"/>
      <c r="AZ1986" s="8"/>
      <c r="BA1986" s="8"/>
      <c r="BB1986" s="8"/>
      <c r="BC1986" s="8"/>
    </row>
    <row r="1987" spans="1:55" x14ac:dyDescent="0.25">
      <c r="A1987" s="46">
        <v>61.1</v>
      </c>
      <c r="B1987" s="48" t="b">
        <v>1</v>
      </c>
      <c r="U1987" s="37"/>
      <c r="V1987" s="37"/>
      <c r="W1987" s="9"/>
      <c r="X1987" s="8"/>
      <c r="Y1987" s="8"/>
      <c r="Z1987" s="8"/>
      <c r="AA1987" s="8"/>
      <c r="AB1987" s="8"/>
      <c r="AC1987" s="8"/>
      <c r="AD1987" s="8"/>
      <c r="AE1987" s="8"/>
      <c r="AG1987" s="37"/>
      <c r="AH1987" s="37"/>
      <c r="AI1987" s="9"/>
      <c r="AJ1987" s="8"/>
      <c r="AK1987" s="8"/>
      <c r="AL1987" s="8"/>
      <c r="AM1987" s="8"/>
      <c r="AN1987" s="8"/>
      <c r="AO1987" s="8"/>
      <c r="AP1987" s="8"/>
      <c r="AQ1987" s="8"/>
      <c r="AS1987" s="37"/>
      <c r="AT1987" s="37"/>
      <c r="AU1987" s="9"/>
      <c r="AV1987" s="8"/>
      <c r="AW1987" s="8"/>
      <c r="AX1987" s="8"/>
      <c r="AY1987" s="8"/>
      <c r="AZ1987" s="8"/>
      <c r="BA1987" s="8"/>
      <c r="BB1987" s="8"/>
      <c r="BC1987" s="8"/>
    </row>
    <row r="1988" spans="1:55" x14ac:dyDescent="0.25">
      <c r="A1988" s="46">
        <v>68</v>
      </c>
      <c r="B1988" s="48" t="b">
        <v>1</v>
      </c>
      <c r="U1988" s="37"/>
      <c r="V1988" s="37"/>
      <c r="W1988" s="9"/>
      <c r="X1988" s="8"/>
      <c r="Y1988" s="8"/>
      <c r="Z1988" s="8"/>
      <c r="AA1988" s="8"/>
      <c r="AB1988" s="8"/>
      <c r="AC1988" s="8"/>
      <c r="AD1988" s="8"/>
      <c r="AE1988" s="8"/>
      <c r="AG1988" s="37"/>
      <c r="AH1988" s="37"/>
      <c r="AI1988" s="9"/>
      <c r="AJ1988" s="8"/>
      <c r="AK1988" s="8"/>
      <c r="AL1988" s="8"/>
      <c r="AM1988" s="8"/>
      <c r="AN1988" s="8"/>
      <c r="AO1988" s="8"/>
      <c r="AP1988" s="8"/>
      <c r="AQ1988" s="8"/>
      <c r="AS1988" s="37"/>
      <c r="AT1988" s="37"/>
      <c r="AU1988" s="9"/>
      <c r="AV1988" s="8"/>
      <c r="AW1988" s="8"/>
      <c r="AX1988" s="8"/>
      <c r="AY1988" s="8"/>
      <c r="AZ1988" s="8"/>
      <c r="BA1988" s="8"/>
      <c r="BB1988" s="8"/>
      <c r="BC1988" s="8"/>
    </row>
    <row r="1989" spans="1:55" x14ac:dyDescent="0.25">
      <c r="A1989" s="46">
        <v>64</v>
      </c>
      <c r="B1989" s="48" t="b">
        <v>1</v>
      </c>
      <c r="U1989" s="37"/>
      <c r="V1989" s="37"/>
      <c r="W1989" s="9"/>
      <c r="X1989" s="8"/>
      <c r="Y1989" s="8"/>
      <c r="Z1989" s="8"/>
      <c r="AA1989" s="8"/>
      <c r="AB1989" s="8"/>
      <c r="AC1989" s="8"/>
      <c r="AD1989" s="8"/>
      <c r="AE1989" s="8"/>
      <c r="AG1989" s="37"/>
      <c r="AH1989" s="37"/>
      <c r="AI1989" s="9"/>
      <c r="AJ1989" s="8"/>
      <c r="AK1989" s="8"/>
      <c r="AL1989" s="8"/>
      <c r="AM1989" s="8"/>
      <c r="AN1989" s="8"/>
      <c r="AO1989" s="8"/>
      <c r="AP1989" s="8"/>
      <c r="AQ1989" s="8"/>
      <c r="AS1989" s="37"/>
      <c r="AT1989" s="37"/>
      <c r="AU1989" s="9"/>
      <c r="AV1989" s="8"/>
      <c r="AW1989" s="8"/>
      <c r="AX1989" s="8"/>
      <c r="AY1989" s="8"/>
      <c r="AZ1989" s="8"/>
      <c r="BA1989" s="8"/>
      <c r="BB1989" s="8"/>
      <c r="BC1989" s="8"/>
    </row>
    <row r="1990" spans="1:55" x14ac:dyDescent="0.25">
      <c r="A1990" s="46">
        <v>59.9</v>
      </c>
      <c r="B1990" s="48" t="b">
        <v>1</v>
      </c>
      <c r="U1990" s="37"/>
      <c r="V1990" s="37"/>
      <c r="W1990" s="9"/>
      <c r="X1990" s="8"/>
      <c r="Y1990" s="8"/>
      <c r="Z1990" s="8"/>
      <c r="AA1990" s="8"/>
      <c r="AB1990" s="8"/>
      <c r="AC1990" s="8"/>
      <c r="AD1990" s="8"/>
      <c r="AE1990" s="8"/>
      <c r="AG1990" s="37"/>
      <c r="AH1990" s="37"/>
      <c r="AI1990" s="9"/>
      <c r="AJ1990" s="8"/>
      <c r="AK1990" s="8"/>
      <c r="AL1990" s="8"/>
      <c r="AM1990" s="8"/>
      <c r="AN1990" s="8"/>
      <c r="AO1990" s="8"/>
      <c r="AP1990" s="8"/>
      <c r="AQ1990" s="8"/>
      <c r="AS1990" s="37"/>
      <c r="AT1990" s="37"/>
      <c r="AU1990" s="9"/>
      <c r="AV1990" s="8"/>
      <c r="AW1990" s="8"/>
      <c r="AX1990" s="8"/>
      <c r="AY1990" s="8"/>
      <c r="AZ1990" s="8"/>
      <c r="BA1990" s="8"/>
      <c r="BB1990" s="8"/>
      <c r="BC1990" s="8"/>
    </row>
    <row r="1991" spans="1:55" x14ac:dyDescent="0.25">
      <c r="A1991" s="46">
        <v>59.6</v>
      </c>
      <c r="B1991" s="48" t="b">
        <v>1</v>
      </c>
      <c r="U1991" s="37"/>
      <c r="V1991" s="37"/>
      <c r="W1991" s="9"/>
      <c r="X1991" s="8"/>
      <c r="Y1991" s="8"/>
      <c r="Z1991" s="8"/>
      <c r="AA1991" s="8"/>
      <c r="AB1991" s="8"/>
      <c r="AC1991" s="8"/>
      <c r="AD1991" s="8"/>
      <c r="AE1991" s="8"/>
      <c r="AG1991" s="37"/>
      <c r="AH1991" s="37"/>
      <c r="AI1991" s="9"/>
      <c r="AJ1991" s="8"/>
      <c r="AK1991" s="8"/>
      <c r="AL1991" s="8"/>
      <c r="AM1991" s="8"/>
      <c r="AN1991" s="8"/>
      <c r="AO1991" s="8"/>
      <c r="AP1991" s="8"/>
      <c r="AQ1991" s="8"/>
      <c r="AS1991" s="37"/>
      <c r="AT1991" s="37"/>
      <c r="AU1991" s="9"/>
      <c r="AV1991" s="8"/>
      <c r="AW1991" s="8"/>
      <c r="AX1991" s="8"/>
      <c r="AY1991" s="8"/>
      <c r="AZ1991" s="8"/>
      <c r="BA1991" s="8"/>
      <c r="BB1991" s="8"/>
      <c r="BC1991" s="8"/>
    </row>
    <row r="1992" spans="1:55" x14ac:dyDescent="0.25">
      <c r="A1992" s="46">
        <v>59.3</v>
      </c>
      <c r="B1992" s="48" t="b">
        <v>1</v>
      </c>
      <c r="U1992" s="37"/>
      <c r="V1992" s="37"/>
      <c r="W1992" s="9"/>
      <c r="X1992" s="8"/>
      <c r="Y1992" s="8"/>
      <c r="Z1992" s="8"/>
      <c r="AA1992" s="8"/>
      <c r="AB1992" s="8"/>
      <c r="AC1992" s="8"/>
      <c r="AD1992" s="8"/>
      <c r="AE1992" s="8"/>
      <c r="AG1992" s="37"/>
      <c r="AH1992" s="37"/>
      <c r="AI1992" s="9"/>
      <c r="AJ1992" s="8"/>
      <c r="AK1992" s="8"/>
      <c r="AL1992" s="8"/>
      <c r="AM1992" s="8"/>
      <c r="AN1992" s="8"/>
      <c r="AO1992" s="8"/>
      <c r="AP1992" s="8"/>
      <c r="AQ1992" s="8"/>
      <c r="AS1992" s="37"/>
      <c r="AT1992" s="37"/>
      <c r="AU1992" s="9"/>
      <c r="AV1992" s="8"/>
      <c r="AW1992" s="8"/>
      <c r="AX1992" s="8"/>
      <c r="AY1992" s="8"/>
      <c r="AZ1992" s="8"/>
      <c r="BA1992" s="8"/>
      <c r="BB1992" s="8"/>
      <c r="BC1992" s="8"/>
    </row>
    <row r="1993" spans="1:55" x14ac:dyDescent="0.25">
      <c r="A1993" s="46">
        <v>59.1</v>
      </c>
      <c r="B1993" s="48" t="b">
        <v>1</v>
      </c>
      <c r="U1993" s="37"/>
      <c r="V1993" s="37"/>
      <c r="W1993" s="9"/>
      <c r="X1993" s="8"/>
      <c r="Y1993" s="8"/>
      <c r="Z1993" s="8"/>
      <c r="AA1993" s="8"/>
      <c r="AB1993" s="8"/>
      <c r="AC1993" s="8"/>
      <c r="AD1993" s="8"/>
      <c r="AE1993" s="8"/>
      <c r="AG1993" s="37"/>
      <c r="AH1993" s="37"/>
      <c r="AI1993" s="9"/>
      <c r="AJ1993" s="8"/>
      <c r="AK1993" s="8"/>
      <c r="AL1993" s="8"/>
      <c r="AM1993" s="8"/>
      <c r="AN1993" s="8"/>
      <c r="AO1993" s="8"/>
      <c r="AP1993" s="8"/>
      <c r="AQ1993" s="8"/>
      <c r="AS1993" s="37"/>
      <c r="AT1993" s="37"/>
      <c r="AU1993" s="9"/>
      <c r="AV1993" s="8"/>
      <c r="AW1993" s="8"/>
      <c r="AX1993" s="8"/>
      <c r="AY1993" s="8"/>
      <c r="AZ1993" s="8"/>
      <c r="BA1993" s="8"/>
      <c r="BB1993" s="8"/>
      <c r="BC1993" s="8"/>
    </row>
    <row r="1994" spans="1:55" x14ac:dyDescent="0.25">
      <c r="A1994" s="46">
        <v>58.9</v>
      </c>
      <c r="B1994" s="48" t="b">
        <v>1</v>
      </c>
      <c r="U1994" s="37"/>
      <c r="V1994" s="37"/>
      <c r="W1994" s="9"/>
      <c r="X1994" s="8"/>
      <c r="Y1994" s="8"/>
      <c r="Z1994" s="8"/>
      <c r="AA1994" s="8"/>
      <c r="AB1994" s="8"/>
      <c r="AC1994" s="8"/>
      <c r="AD1994" s="8"/>
      <c r="AE1994" s="8"/>
      <c r="AG1994" s="37"/>
      <c r="AH1994" s="37"/>
      <c r="AI1994" s="9"/>
      <c r="AJ1994" s="8"/>
      <c r="AK1994" s="8"/>
      <c r="AL1994" s="8"/>
      <c r="AM1994" s="8"/>
      <c r="AN1994" s="8"/>
      <c r="AO1994" s="8"/>
      <c r="AP1994" s="8"/>
      <c r="AQ1994" s="8"/>
      <c r="AS1994" s="37"/>
      <c r="AT1994" s="37"/>
      <c r="AU1994" s="9"/>
      <c r="AV1994" s="8"/>
      <c r="AW1994" s="8"/>
      <c r="AX1994" s="8"/>
      <c r="AY1994" s="8"/>
      <c r="AZ1994" s="8"/>
      <c r="BA1994" s="8"/>
      <c r="BB1994" s="8"/>
      <c r="BC1994" s="8"/>
    </row>
    <row r="1995" spans="1:55" x14ac:dyDescent="0.25">
      <c r="A1995" s="46">
        <v>74</v>
      </c>
      <c r="B1995" s="48" t="b">
        <v>1</v>
      </c>
      <c r="U1995" s="37"/>
      <c r="V1995" s="37"/>
      <c r="W1995" s="9"/>
      <c r="X1995" s="8"/>
      <c r="Y1995" s="8"/>
      <c r="Z1995" s="8"/>
      <c r="AA1995" s="8"/>
      <c r="AB1995" s="8"/>
      <c r="AC1995" s="8"/>
      <c r="AD1995" s="8"/>
      <c r="AE1995" s="8"/>
      <c r="AG1995" s="37"/>
      <c r="AH1995" s="37"/>
      <c r="AI1995" s="9"/>
      <c r="AJ1995" s="8"/>
      <c r="AK1995" s="8"/>
      <c r="AL1995" s="8"/>
      <c r="AM1995" s="8"/>
      <c r="AN1995" s="8"/>
      <c r="AO1995" s="8"/>
      <c r="AP1995" s="8"/>
      <c r="AQ1995" s="8"/>
      <c r="AS1995" s="37"/>
      <c r="AT1995" s="37"/>
      <c r="AU1995" s="9"/>
      <c r="AV1995" s="8"/>
      <c r="AW1995" s="8"/>
      <c r="AX1995" s="8"/>
      <c r="AY1995" s="8"/>
      <c r="AZ1995" s="8"/>
      <c r="BA1995" s="8"/>
      <c r="BB1995" s="8"/>
      <c r="BC1995" s="8"/>
    </row>
    <row r="1996" spans="1:55" x14ac:dyDescent="0.25">
      <c r="A1996" s="46">
        <v>73.900000000000006</v>
      </c>
      <c r="B1996" s="48" t="b">
        <v>1</v>
      </c>
      <c r="U1996" s="37"/>
      <c r="V1996" s="37"/>
      <c r="W1996" s="9"/>
      <c r="X1996" s="8"/>
      <c r="Y1996" s="8"/>
      <c r="Z1996" s="8"/>
      <c r="AA1996" s="8"/>
      <c r="AB1996" s="8"/>
      <c r="AC1996" s="8"/>
      <c r="AD1996" s="8"/>
      <c r="AE1996" s="8"/>
      <c r="AG1996" s="37"/>
      <c r="AH1996" s="37"/>
      <c r="AI1996" s="9"/>
      <c r="AJ1996" s="8"/>
      <c r="AK1996" s="8"/>
      <c r="AL1996" s="8"/>
      <c r="AM1996" s="8"/>
      <c r="AN1996" s="8"/>
      <c r="AO1996" s="8"/>
      <c r="AP1996" s="8"/>
      <c r="AQ1996" s="8"/>
      <c r="AS1996" s="37"/>
      <c r="AT1996" s="37"/>
      <c r="AU1996" s="9"/>
      <c r="AV1996" s="8"/>
      <c r="AW1996" s="8"/>
      <c r="AX1996" s="8"/>
      <c r="AY1996" s="8"/>
      <c r="AZ1996" s="8"/>
      <c r="BA1996" s="8"/>
      <c r="BB1996" s="8"/>
      <c r="BC1996" s="8"/>
    </row>
    <row r="1997" spans="1:55" x14ac:dyDescent="0.25">
      <c r="A1997" s="46">
        <v>73.8</v>
      </c>
      <c r="B1997" s="48" t="b">
        <v>1</v>
      </c>
      <c r="U1997" s="37"/>
      <c r="V1997" s="37"/>
      <c r="W1997" s="9"/>
      <c r="X1997" s="8"/>
      <c r="Y1997" s="8"/>
      <c r="Z1997" s="8"/>
      <c r="AA1997" s="8"/>
      <c r="AB1997" s="8"/>
      <c r="AC1997" s="8"/>
      <c r="AD1997" s="8"/>
      <c r="AE1997" s="8"/>
      <c r="AG1997" s="37"/>
      <c r="AH1997" s="37"/>
      <c r="AI1997" s="9"/>
      <c r="AJ1997" s="8"/>
      <c r="AK1997" s="8"/>
      <c r="AL1997" s="8"/>
      <c r="AM1997" s="8"/>
      <c r="AN1997" s="8"/>
      <c r="AO1997" s="8"/>
      <c r="AP1997" s="8"/>
      <c r="AQ1997" s="8"/>
      <c r="AS1997" s="37"/>
      <c r="AT1997" s="37"/>
      <c r="AU1997" s="9"/>
      <c r="AV1997" s="8"/>
      <c r="AW1997" s="8"/>
      <c r="AX1997" s="8"/>
      <c r="AY1997" s="8"/>
      <c r="AZ1997" s="8"/>
      <c r="BA1997" s="8"/>
      <c r="BB1997" s="8"/>
      <c r="BC1997" s="8"/>
    </row>
    <row r="1998" spans="1:55" x14ac:dyDescent="0.25">
      <c r="A1998" s="46">
        <v>73.599999999999994</v>
      </c>
      <c r="B1998" s="48" t="b">
        <v>1</v>
      </c>
      <c r="U1998" s="37"/>
      <c r="V1998" s="37"/>
      <c r="W1998" s="9"/>
      <c r="X1998" s="8"/>
      <c r="Y1998" s="8"/>
      <c r="Z1998" s="8"/>
      <c r="AA1998" s="8"/>
      <c r="AB1998" s="8"/>
      <c r="AC1998" s="8"/>
      <c r="AD1998" s="8"/>
      <c r="AE1998" s="8"/>
      <c r="AG1998" s="37"/>
      <c r="AH1998" s="37"/>
      <c r="AI1998" s="9"/>
      <c r="AJ1998" s="8"/>
      <c r="AK1998" s="8"/>
      <c r="AL1998" s="8"/>
      <c r="AM1998" s="8"/>
      <c r="AN1998" s="8"/>
      <c r="AO1998" s="8"/>
      <c r="AP1998" s="8"/>
      <c r="AQ1998" s="8"/>
      <c r="AS1998" s="37"/>
      <c r="AT1998" s="37"/>
      <c r="AU1998" s="9"/>
      <c r="AV1998" s="8"/>
      <c r="AW1998" s="8"/>
      <c r="AX1998" s="8"/>
      <c r="AY1998" s="8"/>
      <c r="AZ1998" s="8"/>
      <c r="BA1998" s="8"/>
      <c r="BB1998" s="8"/>
      <c r="BC1998" s="8"/>
    </row>
    <row r="1999" spans="1:55" x14ac:dyDescent="0.25">
      <c r="A1999" s="46">
        <v>73.400000000000006</v>
      </c>
      <c r="B1999" s="48" t="b">
        <v>1</v>
      </c>
      <c r="U1999" s="37"/>
      <c r="V1999" s="37"/>
      <c r="W1999" s="9"/>
      <c r="X1999" s="8"/>
      <c r="Y1999" s="8"/>
      <c r="Z1999" s="8"/>
      <c r="AA1999" s="8"/>
      <c r="AB1999" s="8"/>
      <c r="AC1999" s="8"/>
      <c r="AD1999" s="8"/>
      <c r="AE1999" s="8"/>
      <c r="AG1999" s="37"/>
      <c r="AH1999" s="37"/>
      <c r="AI1999" s="9"/>
      <c r="AJ1999" s="8"/>
      <c r="AK1999" s="8"/>
      <c r="AL1999" s="8"/>
      <c r="AM1999" s="8"/>
      <c r="AN1999" s="8"/>
      <c r="AO1999" s="8"/>
      <c r="AP1999" s="8"/>
      <c r="AQ1999" s="8"/>
      <c r="AS1999" s="37"/>
      <c r="AT1999" s="37"/>
      <c r="AU1999" s="9"/>
      <c r="AV1999" s="8"/>
      <c r="AW1999" s="8"/>
      <c r="AX1999" s="8"/>
      <c r="AY1999" s="8"/>
      <c r="AZ1999" s="8"/>
      <c r="BA1999" s="8"/>
      <c r="BB1999" s="8"/>
      <c r="BC1999" s="8"/>
    </row>
    <row r="2000" spans="1:55" x14ac:dyDescent="0.25">
      <c r="A2000" s="46">
        <v>73.2</v>
      </c>
      <c r="B2000" s="48" t="b">
        <v>1</v>
      </c>
      <c r="U2000" s="37"/>
      <c r="V2000" s="37"/>
      <c r="W2000" s="9"/>
      <c r="X2000" s="8"/>
      <c r="Y2000" s="8"/>
      <c r="Z2000" s="8"/>
      <c r="AA2000" s="8"/>
      <c r="AB2000" s="8"/>
      <c r="AC2000" s="8"/>
      <c r="AD2000" s="8"/>
      <c r="AE2000" s="8"/>
      <c r="AG2000" s="37"/>
      <c r="AH2000" s="37"/>
      <c r="AI2000" s="9"/>
      <c r="AJ2000" s="8"/>
      <c r="AK2000" s="8"/>
      <c r="AL2000" s="8"/>
      <c r="AM2000" s="8"/>
      <c r="AN2000" s="8"/>
      <c r="AO2000" s="8"/>
      <c r="AP2000" s="8"/>
      <c r="AQ2000" s="8"/>
      <c r="AS2000" s="37"/>
      <c r="AT2000" s="37"/>
      <c r="AU2000" s="9"/>
      <c r="AV2000" s="8"/>
      <c r="AW2000" s="8"/>
      <c r="AX2000" s="8"/>
      <c r="AY2000" s="8"/>
      <c r="AZ2000" s="8"/>
      <c r="BA2000" s="8"/>
      <c r="BB2000" s="8"/>
      <c r="BC2000" s="8"/>
    </row>
    <row r="2001" spans="1:55" x14ac:dyDescent="0.25">
      <c r="A2001" s="46">
        <v>73</v>
      </c>
      <c r="B2001" s="48" t="b">
        <v>1</v>
      </c>
      <c r="U2001" s="37"/>
      <c r="V2001" s="37"/>
      <c r="W2001" s="9"/>
      <c r="X2001" s="8"/>
      <c r="Y2001" s="8"/>
      <c r="Z2001" s="8"/>
      <c r="AA2001" s="8"/>
      <c r="AB2001" s="8"/>
      <c r="AC2001" s="8"/>
      <c r="AD2001" s="8"/>
      <c r="AE2001" s="8"/>
      <c r="AG2001" s="37"/>
      <c r="AH2001" s="37"/>
      <c r="AI2001" s="9"/>
      <c r="AJ2001" s="8"/>
      <c r="AK2001" s="8"/>
      <c r="AL2001" s="8"/>
      <c r="AM2001" s="8"/>
      <c r="AN2001" s="8"/>
      <c r="AO2001" s="8"/>
      <c r="AP2001" s="8"/>
      <c r="AQ2001" s="8"/>
      <c r="AS2001" s="37"/>
      <c r="AT2001" s="37"/>
      <c r="AU2001" s="9"/>
      <c r="AV2001" s="8"/>
      <c r="AW2001" s="8"/>
      <c r="AX2001" s="8"/>
      <c r="AY2001" s="8"/>
      <c r="AZ2001" s="8"/>
      <c r="BA2001" s="8"/>
      <c r="BB2001" s="8"/>
      <c r="BC2001" s="8"/>
    </row>
    <row r="2002" spans="1:55" x14ac:dyDescent="0.25">
      <c r="A2002" s="46">
        <v>72.7</v>
      </c>
      <c r="B2002" s="48" t="b">
        <v>1</v>
      </c>
      <c r="U2002" s="37"/>
      <c r="V2002" s="37"/>
      <c r="W2002" s="9"/>
      <c r="X2002" s="8"/>
      <c r="Y2002" s="8"/>
      <c r="Z2002" s="8"/>
      <c r="AA2002" s="8"/>
      <c r="AB2002" s="8"/>
      <c r="AC2002" s="8"/>
      <c r="AD2002" s="8"/>
      <c r="AE2002" s="8"/>
      <c r="AG2002" s="37"/>
      <c r="AH2002" s="37"/>
      <c r="AI2002" s="9"/>
      <c r="AJ2002" s="8"/>
      <c r="AK2002" s="8"/>
      <c r="AL2002" s="8"/>
      <c r="AM2002" s="8"/>
      <c r="AN2002" s="8"/>
      <c r="AO2002" s="8"/>
      <c r="AP2002" s="8"/>
      <c r="AQ2002" s="8"/>
      <c r="AS2002" s="37"/>
      <c r="AT2002" s="37"/>
      <c r="AU2002" s="9"/>
      <c r="AV2002" s="8"/>
      <c r="AW2002" s="8"/>
      <c r="AX2002" s="8"/>
      <c r="AY2002" s="8"/>
      <c r="AZ2002" s="8"/>
      <c r="BA2002" s="8"/>
      <c r="BB2002" s="8"/>
      <c r="BC2002" s="8"/>
    </row>
    <row r="2003" spans="1:55" x14ac:dyDescent="0.25">
      <c r="A2003" s="46">
        <v>72.5</v>
      </c>
      <c r="B2003" s="48" t="b">
        <v>1</v>
      </c>
      <c r="U2003" s="37"/>
      <c r="V2003" s="37"/>
      <c r="W2003" s="9"/>
      <c r="X2003" s="8"/>
      <c r="Y2003" s="8"/>
      <c r="Z2003" s="8"/>
      <c r="AA2003" s="8"/>
      <c r="AB2003" s="8"/>
      <c r="AC2003" s="8"/>
      <c r="AD2003" s="8"/>
      <c r="AE2003" s="8"/>
      <c r="AG2003" s="37"/>
      <c r="AH2003" s="37"/>
      <c r="AI2003" s="9"/>
      <c r="AJ2003" s="8"/>
      <c r="AK2003" s="8"/>
      <c r="AL2003" s="8"/>
      <c r="AM2003" s="8"/>
      <c r="AN2003" s="8"/>
      <c r="AO2003" s="8"/>
      <c r="AP2003" s="8"/>
      <c r="AQ2003" s="8"/>
      <c r="AS2003" s="37"/>
      <c r="AT2003" s="37"/>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35" priority="1" stopIfTrue="1">
      <formula>$P5=MIN($P$5:$P$12)</formula>
    </cfRule>
  </conditionalFormatting>
  <conditionalFormatting sqref="BM3">
    <cfRule type="expression" dxfId="34" priority="2" stopIfTrue="1">
      <formula>OR(INDEX(Grid_Argument_Minimum(UV_WB_S1),1,3)=1,INDEX(Grid_Argument_Minimum(UV_WB_S1),1,3)=$BF$3)</formula>
    </cfRule>
  </conditionalFormatting>
  <conditionalFormatting sqref="BM4">
    <cfRule type="expression" dxfId="33"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32" priority="5" stopIfTrue="1">
      <formula>OR(INDEX(Grid_Argument_Minimum(UV_WB_S2),1,3)=1,INDEX(Grid_Argument_Minimum(UV_WB_S2),1,3)=$CB$3)</formula>
    </cfRule>
  </conditionalFormatting>
  <conditionalFormatting sqref="CI4">
    <cfRule type="expression" dxfId="31"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30" priority="8" stopIfTrue="1">
      <formula>OR(INDEX(Grid_Argument_Minimum(UV_GAMMA_S1),1,3)=1,INDEX(Grid_Argument_Minimum(UV_GAMMA_S1),1,3)=$BF$29)</formula>
    </cfRule>
  </conditionalFormatting>
  <conditionalFormatting sqref="BM30">
    <cfRule type="expression" dxfId="29"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28" priority="11" stopIfTrue="1">
      <formula>OR(INDEX(Grid_Argument_Minimum(UV_GAMMA_S2),1,3)=1,INDEX(Grid_Argument_Minimum(UV_GAMMA_S2),1,3)=$CB$29)</formula>
    </cfRule>
  </conditionalFormatting>
  <conditionalFormatting sqref="CI30">
    <cfRule type="expression" dxfId="27"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26" priority="14" stopIfTrue="1">
      <formula>OR(INDEX(Grid_Argument_Minimum(UV_BETA_S1),1,3)=1,INDEX(Grid_Argument_Minimum(UV_BETA_S1),1,3)=$BF$55)</formula>
    </cfRule>
  </conditionalFormatting>
  <conditionalFormatting sqref="BM56">
    <cfRule type="expression" dxfId="25"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24" priority="17" stopIfTrue="1">
      <formula>OR(INDEX(Grid_Argument_Minimum(UV_BETA_S2),1,3)=1,INDEX(Grid_Argument_Minimum(UV_BETA_S2),1,3)=$CB$55)</formula>
    </cfRule>
  </conditionalFormatting>
  <conditionalFormatting sqref="CI56">
    <cfRule type="expression" dxfId="23"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071B-CD47-4D37-A552-58FD7F1BA3DA}">
  <dimension ref="A1:H25"/>
  <sheetViews>
    <sheetView tabSelected="1" workbookViewId="0"/>
  </sheetViews>
  <sheetFormatPr defaultRowHeight="15" x14ac:dyDescent="0.25"/>
  <cols>
    <col min="1" max="1" width="8.28515625" bestFit="1" customWidth="1"/>
    <col min="2" max="2" width="5.140625" bestFit="1" customWidth="1"/>
    <col min="3" max="3" width="7.7109375" bestFit="1" customWidth="1"/>
    <col min="4" max="4" width="5.28515625" bestFit="1" customWidth="1"/>
    <col min="5" max="5" width="15.85546875" bestFit="1" customWidth="1"/>
    <col min="6" max="6" width="6.140625" bestFit="1" customWidth="1"/>
    <col min="7" max="7" width="10.140625" bestFit="1" customWidth="1"/>
    <col min="8" max="8" width="6.85546875" bestFit="1" customWidth="1"/>
  </cols>
  <sheetData>
    <row r="1" spans="1:8" x14ac:dyDescent="0.25">
      <c r="A1" s="5" t="s">
        <v>976</v>
      </c>
    </row>
    <row r="2" spans="1:8" x14ac:dyDescent="0.25">
      <c r="A2" s="3" t="s">
        <v>977</v>
      </c>
      <c r="B2" s="3" t="s">
        <v>978</v>
      </c>
      <c r="C2" s="3" t="s">
        <v>971</v>
      </c>
      <c r="D2" s="3" t="s">
        <v>979</v>
      </c>
      <c r="E2" s="3" t="s">
        <v>980</v>
      </c>
      <c r="F2" s="3" t="s">
        <v>981</v>
      </c>
      <c r="G2" s="3" t="s">
        <v>982</v>
      </c>
      <c r="H2" s="3" t="s">
        <v>983</v>
      </c>
    </row>
    <row r="3" spans="1:8" x14ac:dyDescent="0.25">
      <c r="A3" t="str" cm="1">
        <f t="array" ref="A3:A25">TRANSPOSE(Header_Names)</f>
        <v>Country</v>
      </c>
      <c r="B3" s="20" t="s">
        <v>984</v>
      </c>
      <c r="C3" s="20" t="b">
        <v>0</v>
      </c>
      <c r="D3" s="20" t="s">
        <v>985</v>
      </c>
      <c r="E3" s="20"/>
      <c r="F3" s="20"/>
      <c r="G3" s="20" t="s">
        <v>986</v>
      </c>
      <c r="H3" t="str" cm="1">
        <f t="array" ref="H3">IF(OR($B3&lt;&gt;"Predictor",$D3&lt;&gt;"Categorical"),"",_xlfn.LET(_xlpm.col,INDEX(Source_Data,0,ROW()-2),_xlpm.x,IF(_xlpm.col="","",_xlpm.col),IFERROR(ROWS(_xlfn.UNIQUE(_xlfn._xlws.FILTER(_xlpm.x,(_xlpm.x&lt;&gt;"")*Sample_Include()))),0)))</f>
        <v/>
      </c>
    </row>
    <row r="4" spans="1:8" x14ac:dyDescent="0.25">
      <c r="A4" t="str">
        <v>Year</v>
      </c>
      <c r="B4" s="20" t="s">
        <v>767</v>
      </c>
      <c r="C4" s="20" t="b">
        <v>1</v>
      </c>
      <c r="D4" s="20" t="s">
        <v>987</v>
      </c>
      <c r="E4" s="20"/>
      <c r="F4" s="20"/>
      <c r="G4" s="20" t="s">
        <v>986</v>
      </c>
      <c r="H4" cm="1">
        <f t="array" ref="H4">IF(OR($B4&lt;&gt;"Predictor",$D4&lt;&gt;"Categorical"),"",_xlfn.LET(_xlpm.col,INDEX(Source_Data,0,ROW()-2),_xlpm.x,IF(_xlpm.col="","",_xlpm.col),IFERROR(ROWS(_xlfn.UNIQUE(_xlfn._xlws.FILTER(_xlpm.x,(_xlpm.x&lt;&gt;"")*Sample_Include()))),0)))</f>
        <v>16</v>
      </c>
    </row>
    <row r="5" spans="1:8" x14ac:dyDescent="0.25">
      <c r="A5" t="str">
        <v>Status</v>
      </c>
      <c r="B5" s="20" t="s">
        <v>767</v>
      </c>
      <c r="C5" s="20" t="b">
        <v>1</v>
      </c>
      <c r="D5" s="20" t="s">
        <v>987</v>
      </c>
      <c r="E5" s="20"/>
      <c r="F5" s="20"/>
      <c r="G5" s="20" t="s">
        <v>986</v>
      </c>
      <c r="H5" cm="1">
        <f t="array" ref="H5">IF(OR($B5&lt;&gt;"Predictor",$D5&lt;&gt;"Categorical"),"",_xlfn.LET(_xlpm.col,INDEX(Source_Data,0,ROW()-2),_xlpm.x,IF(_xlpm.col="","",_xlpm.col),IFERROR(ROWS(_xlfn.UNIQUE(_xlfn._xlws.FILTER(_xlpm.x,(_xlpm.x&lt;&gt;"")*Sample_Include()))),0)))</f>
        <v>2</v>
      </c>
    </row>
    <row r="6" spans="1:8" x14ac:dyDescent="0.25">
      <c r="A6" t="str">
        <v>Life expectancy</v>
      </c>
      <c r="B6" s="20" t="s">
        <v>988</v>
      </c>
      <c r="C6" s="20" t="b">
        <v>0</v>
      </c>
      <c r="D6" s="20" t="s">
        <v>985</v>
      </c>
      <c r="E6" s="20"/>
      <c r="F6" s="20"/>
      <c r="G6" s="20" t="s">
        <v>986</v>
      </c>
      <c r="H6" t="str" cm="1">
        <f t="array" ref="H6">IF(OR($B6&lt;&gt;"Predictor",$D6&lt;&gt;"Categorical"),"",_xlfn.LET(_xlpm.col,INDEX(Source_Data,0,ROW()-2),_xlpm.x,IF(_xlpm.col="","",_xlpm.col),IFERROR(ROWS(_xlfn.UNIQUE(_xlfn._xlws.FILTER(_xlpm.x,(_xlpm.x&lt;&gt;"")*Sample_Include()))),0)))</f>
        <v/>
      </c>
    </row>
    <row r="7" spans="1:8" x14ac:dyDescent="0.25">
      <c r="A7" t="str">
        <v>Adult Mortality</v>
      </c>
      <c r="B7" s="20" t="s">
        <v>767</v>
      </c>
      <c r="C7" s="20" t="b">
        <v>1</v>
      </c>
      <c r="D7" s="20" t="s">
        <v>985</v>
      </c>
      <c r="E7" s="20"/>
      <c r="F7" s="20"/>
      <c r="G7" s="20" t="s">
        <v>986</v>
      </c>
      <c r="H7" t="str" cm="1">
        <f t="array" ref="H7">IF(OR($B7&lt;&gt;"Predictor",$D7&lt;&gt;"Categorical"),"",_xlfn.LET(_xlpm.col,INDEX(Source_Data,0,ROW()-2),_xlpm.x,IF(_xlpm.col="","",_xlpm.col),IFERROR(ROWS(_xlfn.UNIQUE(_xlfn._xlws.FILTER(_xlpm.x,(_xlpm.x&lt;&gt;"")*Sample_Include()))),0)))</f>
        <v/>
      </c>
    </row>
    <row r="8" spans="1:8" x14ac:dyDescent="0.25">
      <c r="A8" t="str">
        <v>infant deaths</v>
      </c>
      <c r="B8" s="20" t="s">
        <v>767</v>
      </c>
      <c r="C8" s="20" t="b">
        <v>0</v>
      </c>
      <c r="D8" s="20" t="s">
        <v>985</v>
      </c>
      <c r="E8" s="20"/>
      <c r="F8" s="20"/>
      <c r="G8" s="20" t="s">
        <v>986</v>
      </c>
      <c r="H8" t="str" cm="1">
        <f t="array" ref="H8">IF(OR($B8&lt;&gt;"Predictor",$D8&lt;&gt;"Categorical"),"",_xlfn.LET(_xlpm.col,INDEX(Source_Data,0,ROW()-2),_xlpm.x,IF(_xlpm.col="","",_xlpm.col),IFERROR(ROWS(_xlfn.UNIQUE(_xlfn._xlws.FILTER(_xlpm.x,(_xlpm.x&lt;&gt;"")*Sample_Include()))),0)))</f>
        <v/>
      </c>
    </row>
    <row r="9" spans="1:8" x14ac:dyDescent="0.25">
      <c r="A9" t="str">
        <v>Alcohol</v>
      </c>
      <c r="B9" s="20" t="s">
        <v>767</v>
      </c>
      <c r="C9" s="20" t="b">
        <v>0</v>
      </c>
      <c r="D9" s="20" t="s">
        <v>985</v>
      </c>
      <c r="E9" s="20"/>
      <c r="F9" s="20"/>
      <c r="G9" s="20" t="s">
        <v>986</v>
      </c>
      <c r="H9" t="str" cm="1">
        <f t="array" ref="H9">IF(OR($B9&lt;&gt;"Predictor",$D9&lt;&gt;"Categorical"),"",_xlfn.LET(_xlpm.col,INDEX(Source_Data,0,ROW()-2),_xlpm.x,IF(_xlpm.col="","",_xlpm.col),IFERROR(ROWS(_xlfn.UNIQUE(_xlfn._xlws.FILTER(_xlpm.x,(_xlpm.x&lt;&gt;"")*Sample_Include()))),0)))</f>
        <v/>
      </c>
    </row>
    <row r="10" spans="1:8" x14ac:dyDescent="0.25">
      <c r="A10" t="str">
        <v>percentage expenditure</v>
      </c>
      <c r="B10" s="20" t="s">
        <v>767</v>
      </c>
      <c r="C10" s="20" t="b">
        <v>0</v>
      </c>
      <c r="D10" s="20" t="s">
        <v>985</v>
      </c>
      <c r="E10" s="20"/>
      <c r="F10" s="20"/>
      <c r="G10" s="20" t="s">
        <v>986</v>
      </c>
      <c r="H10" t="str" cm="1">
        <f t="array" ref="H10">IF(OR($B10&lt;&gt;"Predictor",$D10&lt;&gt;"Categorical"),"",_xlfn.LET(_xlpm.col,INDEX(Source_Data,0,ROW()-2),_xlpm.x,IF(_xlpm.col="","",_xlpm.col),IFERROR(ROWS(_xlfn.UNIQUE(_xlfn._xlws.FILTER(_xlpm.x,(_xlpm.x&lt;&gt;"")*Sample_Include()))),0)))</f>
        <v/>
      </c>
    </row>
    <row r="11" spans="1:8" x14ac:dyDescent="0.25">
      <c r="A11" t="str">
        <v>Hepatitis B</v>
      </c>
      <c r="B11" s="20" t="s">
        <v>767</v>
      </c>
      <c r="C11" s="20" t="b">
        <v>0</v>
      </c>
      <c r="D11" s="20" t="s">
        <v>985</v>
      </c>
      <c r="E11" s="20"/>
      <c r="F11" s="20"/>
      <c r="G11" s="20" t="s">
        <v>986</v>
      </c>
      <c r="H11" t="str" cm="1">
        <f t="array" ref="H11">IF(OR($B11&lt;&gt;"Predictor",$D11&lt;&gt;"Categorical"),"",_xlfn.LET(_xlpm.col,INDEX(Source_Data,0,ROW()-2),_xlpm.x,IF(_xlpm.col="","",_xlpm.col),IFERROR(ROWS(_xlfn.UNIQUE(_xlfn._xlws.FILTER(_xlpm.x,(_xlpm.x&lt;&gt;"")*Sample_Include()))),0)))</f>
        <v/>
      </c>
    </row>
    <row r="12" spans="1:8" x14ac:dyDescent="0.25">
      <c r="A12" t="str">
        <v>Measles</v>
      </c>
      <c r="B12" s="20" t="s">
        <v>767</v>
      </c>
      <c r="C12" s="20" t="b">
        <v>0</v>
      </c>
      <c r="D12" s="20" t="s">
        <v>985</v>
      </c>
      <c r="E12" s="20"/>
      <c r="F12" s="20"/>
      <c r="G12" s="20" t="s">
        <v>986</v>
      </c>
      <c r="H12" t="str" cm="1">
        <f t="array" ref="H12">IF(OR($B12&lt;&gt;"Predictor",$D12&lt;&gt;"Categorical"),"",_xlfn.LET(_xlpm.col,INDEX(Source_Data,0,ROW()-2),_xlpm.x,IF(_xlpm.col="","",_xlpm.col),IFERROR(ROWS(_xlfn.UNIQUE(_xlfn._xlws.FILTER(_xlpm.x,(_xlpm.x&lt;&gt;"")*Sample_Include()))),0)))</f>
        <v/>
      </c>
    </row>
    <row r="13" spans="1:8" x14ac:dyDescent="0.25">
      <c r="A13" t="str">
        <v>BMI</v>
      </c>
      <c r="B13" s="20" t="s">
        <v>767</v>
      </c>
      <c r="C13" s="20" t="b">
        <v>0</v>
      </c>
      <c r="D13" s="20" t="s">
        <v>985</v>
      </c>
      <c r="E13" s="20"/>
      <c r="F13" s="20"/>
      <c r="G13" s="20" t="s">
        <v>986</v>
      </c>
      <c r="H13" t="str" cm="1">
        <f t="array" ref="H13">IF(OR($B13&lt;&gt;"Predictor",$D13&lt;&gt;"Categorical"),"",_xlfn.LET(_xlpm.col,INDEX(Source_Data,0,ROW()-2),_xlpm.x,IF(_xlpm.col="","",_xlpm.col),IFERROR(ROWS(_xlfn.UNIQUE(_xlfn._xlws.FILTER(_xlpm.x,(_xlpm.x&lt;&gt;"")*Sample_Include()))),0)))</f>
        <v/>
      </c>
    </row>
    <row r="14" spans="1:8" x14ac:dyDescent="0.25">
      <c r="A14" t="str">
        <v>under-five deaths</v>
      </c>
      <c r="B14" s="20" t="s">
        <v>767</v>
      </c>
      <c r="C14" s="20" t="b">
        <v>0</v>
      </c>
      <c r="D14" s="20" t="s">
        <v>985</v>
      </c>
      <c r="E14" s="20"/>
      <c r="F14" s="20"/>
      <c r="G14" s="20" t="s">
        <v>986</v>
      </c>
      <c r="H14" t="str" cm="1">
        <f t="array" ref="H14">IF(OR($B14&lt;&gt;"Predictor",$D14&lt;&gt;"Categorical"),"",_xlfn.LET(_xlpm.col,INDEX(Source_Data,0,ROW()-2),_xlpm.x,IF(_xlpm.col="","",_xlpm.col),IFERROR(ROWS(_xlfn.UNIQUE(_xlfn._xlws.FILTER(_xlpm.x,(_xlpm.x&lt;&gt;"")*Sample_Include()))),0)))</f>
        <v/>
      </c>
    </row>
    <row r="15" spans="1:8" x14ac:dyDescent="0.25">
      <c r="A15" t="str">
        <v>Polio</v>
      </c>
      <c r="B15" s="20" t="s">
        <v>767</v>
      </c>
      <c r="C15" s="20" t="b">
        <v>0</v>
      </c>
      <c r="D15" s="20" t="s">
        <v>985</v>
      </c>
      <c r="E15" s="20"/>
      <c r="F15" s="20"/>
      <c r="G15" s="20" t="s">
        <v>986</v>
      </c>
      <c r="H15" t="str" cm="1">
        <f t="array" ref="H15">IF(OR($B15&lt;&gt;"Predictor",$D15&lt;&gt;"Categorical"),"",_xlfn.LET(_xlpm.col,INDEX(Source_Data,0,ROW()-2),_xlpm.x,IF(_xlpm.col="","",_xlpm.col),IFERROR(ROWS(_xlfn.UNIQUE(_xlfn._xlws.FILTER(_xlpm.x,(_xlpm.x&lt;&gt;"")*Sample_Include()))),0)))</f>
        <v/>
      </c>
    </row>
    <row r="16" spans="1:8" x14ac:dyDescent="0.25">
      <c r="A16" t="str">
        <v>Total expenditure</v>
      </c>
      <c r="B16" s="20" t="s">
        <v>767</v>
      </c>
      <c r="C16" s="20" t="b">
        <v>0</v>
      </c>
      <c r="D16" s="20" t="s">
        <v>985</v>
      </c>
      <c r="E16" s="20"/>
      <c r="F16" s="20"/>
      <c r="G16" s="20" t="s">
        <v>986</v>
      </c>
      <c r="H16" t="str" cm="1">
        <f t="array" ref="H16">IF(OR($B16&lt;&gt;"Predictor",$D16&lt;&gt;"Categorical"),"",_xlfn.LET(_xlpm.col,INDEX(Source_Data,0,ROW()-2),_xlpm.x,IF(_xlpm.col="","",_xlpm.col),IFERROR(ROWS(_xlfn.UNIQUE(_xlfn._xlws.FILTER(_xlpm.x,(_xlpm.x&lt;&gt;"")*Sample_Include()))),0)))</f>
        <v/>
      </c>
    </row>
    <row r="17" spans="1:8" x14ac:dyDescent="0.25">
      <c r="A17" t="str">
        <v>Diphtheria</v>
      </c>
      <c r="B17" s="20" t="s">
        <v>767</v>
      </c>
      <c r="C17" s="20" t="b">
        <v>0</v>
      </c>
      <c r="D17" s="20" t="s">
        <v>985</v>
      </c>
      <c r="E17" s="20"/>
      <c r="F17" s="20"/>
      <c r="G17" s="20" t="s">
        <v>986</v>
      </c>
      <c r="H17" t="str" cm="1">
        <f t="array" ref="H17">IF(OR($B17&lt;&gt;"Predictor",$D17&lt;&gt;"Categorical"),"",_xlfn.LET(_xlpm.col,INDEX(Source_Data,0,ROW()-2),_xlpm.x,IF(_xlpm.col="","",_xlpm.col),IFERROR(ROWS(_xlfn.UNIQUE(_xlfn._xlws.FILTER(_xlpm.x,(_xlpm.x&lt;&gt;"")*Sample_Include()))),0)))</f>
        <v/>
      </c>
    </row>
    <row r="18" spans="1:8" x14ac:dyDescent="0.25">
      <c r="A18" t="str">
        <v>HIV/AIDS</v>
      </c>
      <c r="B18" s="20" t="s">
        <v>767</v>
      </c>
      <c r="C18" s="20" t="b">
        <v>0</v>
      </c>
      <c r="D18" s="20" t="s">
        <v>985</v>
      </c>
      <c r="E18" s="20"/>
      <c r="F18" s="20"/>
      <c r="G18" s="20" t="s">
        <v>986</v>
      </c>
      <c r="H18" t="str" cm="1">
        <f t="array" ref="H18">IF(OR($B18&lt;&gt;"Predictor",$D18&lt;&gt;"Categorical"),"",_xlfn.LET(_xlpm.col,INDEX(Source_Data,0,ROW()-2),_xlpm.x,IF(_xlpm.col="","",_xlpm.col),IFERROR(ROWS(_xlfn.UNIQUE(_xlfn._xlws.FILTER(_xlpm.x,(_xlpm.x&lt;&gt;"")*Sample_Include()))),0)))</f>
        <v/>
      </c>
    </row>
    <row r="19" spans="1:8" x14ac:dyDescent="0.25">
      <c r="A19" t="str">
        <v>GDP</v>
      </c>
      <c r="B19" s="20" t="s">
        <v>767</v>
      </c>
      <c r="C19" s="20" t="b">
        <v>1</v>
      </c>
      <c r="D19" s="20" t="s">
        <v>985</v>
      </c>
      <c r="E19" s="20"/>
      <c r="F19" s="20"/>
      <c r="G19" s="20" t="s">
        <v>986</v>
      </c>
      <c r="H19" t="str" cm="1">
        <f t="array" ref="H19">IF(OR($B19&lt;&gt;"Predictor",$D19&lt;&gt;"Categorical"),"",_xlfn.LET(_xlpm.col,INDEX(Source_Data,0,ROW()-2),_xlpm.x,IF(_xlpm.col="","",_xlpm.col),IFERROR(ROWS(_xlfn.UNIQUE(_xlfn._xlws.FILTER(_xlpm.x,(_xlpm.x&lt;&gt;"")*Sample_Include()))),0)))</f>
        <v/>
      </c>
    </row>
    <row r="20" spans="1:8" x14ac:dyDescent="0.25">
      <c r="A20" t="str">
        <v>Population</v>
      </c>
      <c r="B20" s="20" t="s">
        <v>767</v>
      </c>
      <c r="C20" s="20" t="b">
        <v>0</v>
      </c>
      <c r="D20" s="20" t="s">
        <v>985</v>
      </c>
      <c r="E20" s="20"/>
      <c r="F20" s="20"/>
      <c r="G20" s="20" t="s">
        <v>986</v>
      </c>
      <c r="H20" t="str" cm="1">
        <f t="array" ref="H20">IF(OR($B20&lt;&gt;"Predictor",$D20&lt;&gt;"Categorical"),"",_xlfn.LET(_xlpm.col,INDEX(Source_Data,0,ROW()-2),_xlpm.x,IF(_xlpm.col="","",_xlpm.col),IFERROR(ROWS(_xlfn.UNIQUE(_xlfn._xlws.FILTER(_xlpm.x,(_xlpm.x&lt;&gt;"")*Sample_Include()))),0)))</f>
        <v/>
      </c>
    </row>
    <row r="21" spans="1:8" x14ac:dyDescent="0.25">
      <c r="A21" t="str">
        <v>thinness 1-19 years</v>
      </c>
      <c r="B21" s="20" t="s">
        <v>767</v>
      </c>
      <c r="C21" s="20" t="b">
        <v>0</v>
      </c>
      <c r="D21" s="20" t="s">
        <v>985</v>
      </c>
      <c r="E21" s="20"/>
      <c r="F21" s="20"/>
      <c r="G21" s="20" t="s">
        <v>986</v>
      </c>
      <c r="H21" t="str" cm="1">
        <f t="array" ref="H21">IF(OR($B21&lt;&gt;"Predictor",$D21&lt;&gt;"Categorical"),"",_xlfn.LET(_xlpm.col,INDEX(Source_Data,0,ROW()-2),_xlpm.x,IF(_xlpm.col="","",_xlpm.col),IFERROR(ROWS(_xlfn.UNIQUE(_xlfn._xlws.FILTER(_xlpm.x,(_xlpm.x&lt;&gt;"")*Sample_Include()))),0)))</f>
        <v/>
      </c>
    </row>
    <row r="22" spans="1:8" x14ac:dyDescent="0.25">
      <c r="A22" t="str">
        <v>thinness 5-9 years</v>
      </c>
      <c r="B22" s="20" t="s">
        <v>767</v>
      </c>
      <c r="C22" s="20" t="b">
        <v>0</v>
      </c>
      <c r="D22" s="20" t="s">
        <v>985</v>
      </c>
      <c r="E22" s="20"/>
      <c r="F22" s="20"/>
      <c r="G22" s="20" t="s">
        <v>986</v>
      </c>
      <c r="H22" t="str" cm="1">
        <f t="array" ref="H22">IF(OR($B22&lt;&gt;"Predictor",$D22&lt;&gt;"Categorical"),"",_xlfn.LET(_xlpm.col,INDEX(Source_Data,0,ROW()-2),_xlpm.x,IF(_xlpm.col="","",_xlpm.col),IFERROR(ROWS(_xlfn.UNIQUE(_xlfn._xlws.FILTER(_xlpm.x,(_xlpm.x&lt;&gt;"")*Sample_Include()))),0)))</f>
        <v/>
      </c>
    </row>
    <row r="23" spans="1:8" x14ac:dyDescent="0.25">
      <c r="A23" t="str">
        <v>Income composition of resources</v>
      </c>
      <c r="B23" s="20" t="s">
        <v>767</v>
      </c>
      <c r="C23" s="20" t="b">
        <v>0</v>
      </c>
      <c r="D23" s="20" t="s">
        <v>985</v>
      </c>
      <c r="E23" s="20"/>
      <c r="F23" s="20"/>
      <c r="G23" s="20" t="s">
        <v>986</v>
      </c>
      <c r="H23" t="str" cm="1">
        <f t="array" ref="H23">IF(OR($B23&lt;&gt;"Predictor",$D23&lt;&gt;"Categorical"),"",_xlfn.LET(_xlpm.col,INDEX(Source_Data,0,ROW()-2),_xlpm.x,IF(_xlpm.col="","",_xlpm.col),IFERROR(ROWS(_xlfn.UNIQUE(_xlfn._xlws.FILTER(_xlpm.x,(_xlpm.x&lt;&gt;"")*Sample_Include()))),0)))</f>
        <v/>
      </c>
    </row>
    <row r="24" spans="1:8" x14ac:dyDescent="0.25">
      <c r="A24" t="str">
        <v>Schooling</v>
      </c>
      <c r="B24" s="20" t="s">
        <v>767</v>
      </c>
      <c r="C24" s="20" t="b">
        <v>1</v>
      </c>
      <c r="D24" s="20" t="s">
        <v>985</v>
      </c>
      <c r="E24" s="20"/>
      <c r="F24" s="20"/>
      <c r="G24" s="20" t="s">
        <v>986</v>
      </c>
      <c r="H24" t="str" cm="1">
        <f t="array" ref="H24">IF(OR($B24&lt;&gt;"Predictor",$D24&lt;&gt;"Categorical"),"",_xlfn.LET(_xlpm.col,INDEX(Source_Data,0,ROW()-2),_xlpm.x,IF(_xlpm.col="","",_xlpm.col),IFERROR(ROWS(_xlfn.UNIQUE(_xlfn._xlws.FILTER(_xlpm.x,(_xlpm.x&lt;&gt;"")*Sample_Include()))),0)))</f>
        <v/>
      </c>
    </row>
    <row r="25" spans="1:8" x14ac:dyDescent="0.25">
      <c r="A25" t="str">
        <v>Full_Data</v>
      </c>
      <c r="B25" s="20" t="s">
        <v>578</v>
      </c>
      <c r="C25" s="20" t="b">
        <v>0</v>
      </c>
      <c r="D25" s="20" t="s">
        <v>985</v>
      </c>
      <c r="E25" s="20"/>
      <c r="F25" s="20"/>
      <c r="G25" s="20" t="s">
        <v>986</v>
      </c>
      <c r="H25" t="str" cm="1">
        <f t="array" ref="H25">IF(OR($B25&lt;&gt;"Predictor",$D25&lt;&gt;"Categorical"),"",_xlfn.LET(_xlpm.col,INDEX(Source_Data,0,ROW()-2),_xlpm.x,IF(_xlpm.col="","",_xlpm.col),IFERROR(ROWS(_xlfn.UNIQUE(_xlfn._xlws.FILTER(_xlpm.x,(_xlpm.x&lt;&gt;"")*Sample_Include()))),0)))</f>
        <v/>
      </c>
    </row>
  </sheetData>
  <conditionalFormatting sqref="C3:H25">
    <cfRule type="expression" dxfId="2" priority="1">
      <formula>$B3&lt;&gt;"Predictor"</formula>
    </cfRule>
  </conditionalFormatting>
  <conditionalFormatting sqref="H3:H25">
    <cfRule type="expression" dxfId="1" priority="2">
      <formula>AND($B3="Predictor",$C3=TRUE,$D3="Categorical",N($H3)&lt;=1)</formula>
    </cfRule>
  </conditionalFormatting>
  <conditionalFormatting sqref="E3:E25">
    <cfRule type="expression" dxfId="0" priority="3">
      <formula>AND($E3&lt;&gt;"",ISNA(Dummy_Levels(INDEX(Source_Data,0,ROW()-2),$E3,Sample_Include())))</formula>
    </cfRule>
  </conditionalFormatting>
  <dataValidations count="4">
    <dataValidation type="list" allowBlank="1" showInputMessage="1" showErrorMessage="1" sqref="B3:B16000" xr:uid="{51095008-56DE-4427-B23E-324839934267}">
      <formula1>"Response,Predictor,Identifier,Filter,Omit"</formula1>
    </dataValidation>
    <dataValidation type="list" allowBlank="1" showInputMessage="1" showErrorMessage="1" sqref="C3:C16000" xr:uid="{CB2F5C1F-D975-495E-8667-C5C873147BFF}">
      <formula1>"TRUE,FALSE"</formula1>
    </dataValidation>
    <dataValidation type="list" allowBlank="1" showInputMessage="1" showErrorMessage="1" sqref="D3:D16000" xr:uid="{AD01C01F-4C61-41C2-880B-AAAC30B68D9A}">
      <formula1>"Continuous,Categorical"</formula1>
    </dataValidation>
    <dataValidation type="list" allowBlank="1" showInputMessage="1" showErrorMessage="1" sqref="G3:G16000" xr:uid="{377B736E-F260-47DF-8ABE-E3FCEEC6AA26}">
      <formula1>"None"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LAMBDA_functions</vt:lpstr>
      <vt:lpstr>Life Expectancy Data</vt:lpstr>
      <vt:lpstr>Regression Instructions</vt:lpstr>
      <vt:lpstr>Diagnostic Guide</vt:lpstr>
      <vt:lpstr>Version History</vt:lpstr>
      <vt:lpstr>Regression</vt:lpstr>
      <vt:lpstr>Univariate</vt:lpstr>
      <vt:lpstr>Model Construction</vt:lpstr>
      <vt:lpstr>Regression!All_Xs</vt:lpstr>
      <vt:lpstr>Regression!Allow_Intercept</vt:lpstr>
      <vt:lpstr>Regression!alpha</vt:lpstr>
      <vt:lpstr>Regression!data_identifiers</vt:lpstr>
      <vt:lpstr>'Model Construction'!Header_Names</vt:lpstr>
      <vt:lpstr>Regression!Ind_Var_Include</vt:lpstr>
      <vt:lpstr>Regression!Regression_Sample_Include</vt:lpstr>
      <vt:lpstr>'Model Construction'!Source_Data</vt:lpstr>
      <vt:lpstr>'Model Construction'!Spec_Include</vt:lpstr>
      <vt:lpstr>'Model Construction'!Spec_Order</vt:lpstr>
      <vt:lpstr>'Model Construction'!Spec_Reference</vt:lpstr>
      <vt:lpstr>'Model Construction'!Spec_Role</vt:lpstr>
      <vt:lpstr>'Model Construction'!Spec_Transform</vt:lpstr>
      <vt:lpstr>'Model Construction'!Spec_Type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2026-07-03T21:11:43Z</dcterms:modified>
</cp:coreProperties>
</file>