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C:\Users\putamen\Documents\MATLAB\fscv\analysis\"/>
    </mc:Choice>
  </mc:AlternateContent>
  <xr:revisionPtr revIDLastSave="0" documentId="13_ncr:1_{EC135072-986E-4268-AD61-196AA8D0AB2D}" xr6:coauthVersionLast="47" xr6:coauthVersionMax="47" xr10:uidLastSave="{00000000-0000-0000-0000-000000000000}"/>
  <bookViews>
    <workbookView xWindow="-120" yWindow="-120" windowWidth="29040" windowHeight="15990" xr2:uid="{00000000-000D-0000-FFFF-FFFF00000000}"/>
  </bookViews>
  <sheets>
    <sheet name="sitemap2" sheetId="92" r:id="rId1"/>
    <sheet name="sitemap" sheetId="91" r:id="rId2"/>
    <sheet name="taskRel" sheetId="76" r:id="rId3"/>
    <sheet name="analysis2" sheetId="84" r:id="rId4"/>
    <sheet name="listRec" sheetId="73" r:id="rId5"/>
    <sheet name="analysis" sheetId="82" r:id="rId6"/>
    <sheet name="lfp" sheetId="83" r:id="rId7"/>
    <sheet name="05142018" sheetId="81" r:id="rId8"/>
    <sheet name="05022018" sheetId="80" r:id="rId9"/>
    <sheet name="03182018" sheetId="77" r:id="rId10"/>
    <sheet name="limits" sheetId="78" r:id="rId11"/>
    <sheet name="target" sheetId="79" r:id="rId12"/>
    <sheet name="pinout" sheetId="50" r:id="rId13"/>
    <sheet name="11292017" sheetId="74" r:id="rId14"/>
    <sheet name="implanted" sheetId="72" r:id="rId15"/>
    <sheet name="initiallower" sheetId="71" r:id="rId16"/>
    <sheet name="initialdepths" sheetId="70" r:id="rId17"/>
    <sheet name="devices" sheetId="69" r:id="rId18"/>
    <sheet name="prepared" sheetId="68" r:id="rId19"/>
    <sheet name="lsinit" sheetId="53" r:id="rId20"/>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89" i="73" l="1"/>
  <c r="W20" i="73"/>
  <c r="H181" i="73"/>
  <c r="J124" i="73"/>
  <c r="L352" i="73"/>
  <c r="K147" i="73"/>
  <c r="D410" i="73"/>
  <c r="L415" i="73"/>
  <c r="F410" i="73"/>
  <c r="O410" i="73"/>
  <c r="N410" i="73"/>
  <c r="E410" i="73"/>
  <c r="C410" i="73"/>
  <c r="I410" i="73"/>
  <c r="G410" i="73"/>
  <c r="K410" i="73"/>
  <c r="M406" i="73"/>
  <c r="L406" i="73"/>
  <c r="K406" i="73"/>
  <c r="J402" i="73"/>
  <c r="I402" i="73"/>
  <c r="H402" i="73"/>
  <c r="H396" i="73"/>
  <c r="I396" i="73"/>
  <c r="J396" i="73"/>
  <c r="M389" i="73"/>
  <c r="K385" i="73"/>
  <c r="C385" i="73"/>
  <c r="D385" i="73"/>
  <c r="H385" i="73"/>
  <c r="U384" i="73"/>
  <c r="T384" i="73"/>
  <c r="S384" i="73"/>
  <c r="R384" i="73"/>
  <c r="Q384" i="73"/>
  <c r="M381" i="73"/>
  <c r="U370" i="73"/>
  <c r="U372" i="73"/>
  <c r="T370" i="73"/>
  <c r="T372" i="73"/>
  <c r="S370" i="73"/>
  <c r="S372" i="73"/>
  <c r="R370" i="73"/>
  <c r="R372" i="73"/>
  <c r="M375" i="73"/>
  <c r="L375" i="73"/>
  <c r="K375" i="73"/>
  <c r="U374" i="73"/>
  <c r="T374" i="73"/>
  <c r="S374" i="73"/>
  <c r="R374" i="73"/>
  <c r="Q374" i="73"/>
  <c r="M371" i="73"/>
  <c r="Q370" i="73"/>
  <c r="L371" i="73"/>
  <c r="K371" i="73"/>
  <c r="L366" i="73"/>
  <c r="K366" i="73"/>
  <c r="J366" i="73"/>
  <c r="J360" i="73"/>
  <c r="M360" i="73"/>
  <c r="L360" i="73"/>
  <c r="K360" i="73"/>
  <c r="M356" i="73"/>
  <c r="L356" i="73"/>
  <c r="K356" i="73"/>
  <c r="J147" i="73"/>
  <c r="K352" i="73"/>
  <c r="M345" i="73"/>
  <c r="U338" i="73"/>
  <c r="T338" i="73"/>
  <c r="S338" i="73"/>
  <c r="R338" i="73"/>
  <c r="Q338" i="73"/>
  <c r="P338" i="73"/>
  <c r="M339" i="73"/>
  <c r="K339" i="73"/>
  <c r="M335" i="73"/>
  <c r="K335" i="73"/>
  <c r="K325" i="73"/>
  <c r="K308" i="73"/>
  <c r="K318" i="73"/>
  <c r="J318" i="73"/>
  <c r="J308" i="73"/>
  <c r="AB23" i="80"/>
  <c r="M302" i="73"/>
  <c r="L302" i="73"/>
  <c r="J302" i="73"/>
  <c r="J288" i="73"/>
  <c r="H292" i="73"/>
  <c r="J292" i="73"/>
  <c r="J296" i="73"/>
  <c r="J284" i="73"/>
  <c r="J280" i="73"/>
  <c r="J271" i="73"/>
  <c r="J275" i="73"/>
  <c r="J266" i="73"/>
  <c r="J261" i="73"/>
  <c r="J255" i="73"/>
  <c r="J247" i="73"/>
  <c r="J233" i="73"/>
  <c r="I220" i="73"/>
  <c r="J220" i="73"/>
  <c r="I209" i="73"/>
  <c r="I203" i="73"/>
  <c r="J203" i="73"/>
  <c r="O192" i="73"/>
  <c r="M192" i="73"/>
  <c r="L192" i="73"/>
  <c r="I192" i="73"/>
  <c r="J181" i="73"/>
  <c r="N181" i="73"/>
  <c r="E181" i="73"/>
  <c r="K181" i="73"/>
  <c r="O167" i="73"/>
  <c r="M167" i="73"/>
  <c r="L167" i="73"/>
  <c r="I167" i="73"/>
  <c r="R166" i="73"/>
  <c r="Q166" i="73"/>
  <c r="P166" i="73"/>
  <c r="I134" i="73"/>
  <c r="H46" i="76"/>
  <c r="H42" i="76"/>
  <c r="D87" i="76"/>
  <c r="D88" i="76"/>
  <c r="D97" i="76"/>
  <c r="D115" i="76"/>
  <c r="D116" i="76"/>
  <c r="D117" i="76"/>
  <c r="D119" i="76"/>
  <c r="D120" i="76"/>
  <c r="D111" i="76"/>
  <c r="D110" i="76"/>
  <c r="D108" i="76"/>
  <c r="D109" i="76"/>
  <c r="D22" i="76"/>
  <c r="G20" i="76"/>
  <c r="G21" i="76"/>
  <c r="G22" i="76"/>
  <c r="H20" i="76"/>
  <c r="H21" i="76"/>
  <c r="H22" i="76"/>
  <c r="D11" i="76"/>
  <c r="D10" i="76"/>
  <c r="D9" i="76"/>
  <c r="D8" i="76"/>
  <c r="D6" i="76"/>
  <c r="G6" i="76"/>
  <c r="G7" i="76"/>
  <c r="G8" i="76"/>
  <c r="G9" i="76"/>
  <c r="G10" i="76"/>
  <c r="G11" i="76"/>
  <c r="G12" i="76"/>
  <c r="G13" i="76"/>
  <c r="G14" i="76"/>
  <c r="G15" i="76"/>
  <c r="G16" i="76"/>
  <c r="G17" i="76"/>
  <c r="H6" i="76"/>
  <c r="H7" i="76"/>
  <c r="H8" i="76"/>
  <c r="H9" i="76"/>
  <c r="H10" i="76"/>
  <c r="H11" i="76"/>
  <c r="H12" i="76"/>
  <c r="H13" i="76"/>
  <c r="H14" i="76"/>
  <c r="H15" i="76"/>
  <c r="H16" i="76"/>
  <c r="H17" i="76"/>
  <c r="H18" i="76"/>
  <c r="H19" i="76"/>
  <c r="H23" i="76"/>
  <c r="D24" i="76"/>
  <c r="H24" i="76"/>
  <c r="H25" i="76"/>
  <c r="H26" i="76"/>
  <c r="H27" i="76"/>
  <c r="H28" i="76"/>
  <c r="H29" i="76"/>
  <c r="H30" i="76"/>
  <c r="D31" i="76"/>
  <c r="H31" i="76"/>
  <c r="H32" i="76"/>
  <c r="D33" i="76"/>
  <c r="H33" i="76"/>
  <c r="H34" i="76"/>
  <c r="H35" i="76"/>
  <c r="H36" i="76"/>
  <c r="D37" i="76"/>
  <c r="H37" i="76"/>
  <c r="H38" i="76"/>
  <c r="H39" i="76"/>
  <c r="H40" i="76"/>
  <c r="H41" i="76"/>
  <c r="D43" i="76"/>
  <c r="H43" i="76"/>
  <c r="D44" i="76"/>
  <c r="H44" i="76"/>
  <c r="H45" i="76"/>
  <c r="H47" i="76"/>
  <c r="D48" i="76"/>
  <c r="H48" i="76"/>
  <c r="H49" i="76"/>
  <c r="D50" i="76"/>
  <c r="H50" i="76"/>
  <c r="H51" i="76"/>
  <c r="D52" i="76"/>
  <c r="H52" i="76"/>
  <c r="H53" i="76"/>
  <c r="D54" i="76"/>
  <c r="H54" i="76"/>
  <c r="F55" i="76"/>
  <c r="C55" i="76"/>
  <c r="D55" i="76"/>
  <c r="H55" i="76"/>
  <c r="D56" i="76"/>
  <c r="H56" i="76"/>
  <c r="D57" i="76"/>
  <c r="H57" i="76"/>
  <c r="D58" i="76"/>
  <c r="H58" i="76"/>
  <c r="D59" i="76"/>
  <c r="H59" i="76"/>
  <c r="H60" i="76"/>
  <c r="H61" i="76"/>
  <c r="H62" i="76"/>
  <c r="D63" i="76"/>
  <c r="H63" i="76"/>
  <c r="H64" i="76"/>
  <c r="D65" i="76"/>
  <c r="H65" i="76"/>
  <c r="D66" i="76"/>
  <c r="H66" i="76"/>
  <c r="D67" i="76"/>
  <c r="H67" i="76"/>
  <c r="H68" i="76"/>
  <c r="H69" i="76"/>
  <c r="D70" i="76"/>
  <c r="H70" i="76"/>
  <c r="H71" i="76"/>
  <c r="F72" i="76"/>
  <c r="C72" i="76"/>
  <c r="D72" i="76"/>
  <c r="H72" i="76"/>
  <c r="H73" i="76"/>
  <c r="D74" i="76"/>
  <c r="H74" i="76"/>
  <c r="H75" i="76"/>
  <c r="H76" i="76"/>
  <c r="H77" i="76"/>
  <c r="D78" i="76"/>
  <c r="H78" i="76"/>
  <c r="H79" i="76"/>
  <c r="H80" i="76"/>
  <c r="H81" i="76"/>
  <c r="H82" i="76"/>
  <c r="D83" i="76"/>
  <c r="H83" i="76"/>
  <c r="D84" i="76"/>
  <c r="H84" i="76"/>
  <c r="H85" i="76"/>
  <c r="H86" i="76"/>
  <c r="H87" i="76"/>
  <c r="H88" i="76"/>
  <c r="H89" i="76"/>
  <c r="H90" i="76"/>
  <c r="H91" i="76"/>
  <c r="D92" i="76"/>
  <c r="H92" i="76"/>
  <c r="D93" i="76"/>
  <c r="H93" i="76"/>
  <c r="D94" i="76"/>
  <c r="H94" i="76"/>
  <c r="H95" i="76"/>
  <c r="H96" i="76"/>
  <c r="H97" i="76"/>
  <c r="H98" i="76"/>
  <c r="H99" i="76"/>
  <c r="H100" i="76"/>
  <c r="H101" i="76"/>
  <c r="D102" i="76"/>
  <c r="H102" i="76"/>
  <c r="H103" i="76"/>
  <c r="D104" i="76"/>
  <c r="H104" i="76"/>
  <c r="H105" i="76"/>
  <c r="H106" i="76"/>
  <c r="H107" i="76"/>
  <c r="H108" i="76"/>
  <c r="H109" i="76"/>
  <c r="H110" i="76"/>
  <c r="H111" i="76"/>
  <c r="H112" i="76"/>
  <c r="H113" i="76"/>
  <c r="H114" i="76"/>
  <c r="H115" i="76"/>
  <c r="H116" i="76"/>
  <c r="H117" i="76"/>
  <c r="H118" i="76"/>
  <c r="H119" i="76"/>
  <c r="H120" i="76"/>
  <c r="G64" i="76"/>
  <c r="G65" i="76"/>
  <c r="G66" i="76"/>
  <c r="G18" i="76"/>
  <c r="G19" i="76"/>
  <c r="G23" i="76"/>
  <c r="G24" i="76"/>
  <c r="G25" i="76"/>
  <c r="G26" i="76"/>
  <c r="G27" i="76"/>
  <c r="G28" i="76"/>
  <c r="G29" i="76"/>
  <c r="G30" i="76"/>
  <c r="G31" i="76"/>
  <c r="G32" i="76"/>
  <c r="G33" i="76"/>
  <c r="G34" i="76"/>
  <c r="G35" i="76"/>
  <c r="G36" i="76"/>
  <c r="G37" i="76"/>
  <c r="G38" i="76"/>
  <c r="G39" i="76"/>
  <c r="G40" i="76"/>
  <c r="G41" i="76"/>
  <c r="G42" i="76"/>
  <c r="G43" i="76"/>
  <c r="G44" i="76"/>
  <c r="G45" i="76"/>
  <c r="G46" i="76"/>
  <c r="G47" i="76"/>
  <c r="G48" i="76"/>
  <c r="G49" i="76"/>
  <c r="G50" i="76"/>
  <c r="G51" i="76"/>
  <c r="G52" i="76"/>
  <c r="G53" i="76"/>
  <c r="G54" i="76"/>
  <c r="G55" i="76"/>
  <c r="G56" i="76"/>
  <c r="G57" i="76"/>
  <c r="G58" i="76"/>
  <c r="G59" i="76"/>
  <c r="G60" i="76"/>
  <c r="G61" i="76"/>
  <c r="G62" i="76"/>
  <c r="G63" i="76"/>
  <c r="G67" i="76"/>
  <c r="G68" i="76"/>
  <c r="G69" i="76"/>
  <c r="G70" i="76"/>
  <c r="G71" i="76"/>
  <c r="G72" i="76"/>
  <c r="G73" i="76"/>
  <c r="G74" i="76"/>
  <c r="G75" i="76"/>
  <c r="G76" i="76"/>
  <c r="G77" i="76"/>
  <c r="G78" i="76"/>
  <c r="G79" i="76"/>
  <c r="G80" i="76"/>
  <c r="G81" i="76"/>
  <c r="G82" i="76"/>
  <c r="G83" i="76"/>
  <c r="G84" i="76"/>
  <c r="G85" i="76"/>
  <c r="G86" i="76"/>
  <c r="G87" i="76"/>
  <c r="G88" i="76"/>
  <c r="G89" i="76"/>
  <c r="G90" i="76"/>
  <c r="G91" i="76"/>
  <c r="G92" i="76"/>
  <c r="G93" i="76"/>
  <c r="G94" i="76"/>
  <c r="G95" i="76"/>
  <c r="G96" i="76"/>
  <c r="G97" i="76"/>
  <c r="G98" i="76"/>
  <c r="G99" i="76"/>
  <c r="G100" i="76"/>
  <c r="G101" i="76"/>
  <c r="G102" i="76"/>
  <c r="G103" i="76"/>
  <c r="G104" i="76"/>
  <c r="G105" i="76"/>
  <c r="G106" i="76"/>
  <c r="G107" i="76"/>
  <c r="G108" i="76"/>
  <c r="G109" i="76"/>
  <c r="G110" i="76"/>
  <c r="G111" i="76"/>
  <c r="G115" i="76"/>
  <c r="G116" i="76"/>
  <c r="G117" i="76"/>
  <c r="G119" i="76"/>
  <c r="G120" i="76"/>
  <c r="F147" i="73"/>
  <c r="D147" i="73"/>
  <c r="O134" i="73"/>
  <c r="M134" i="73"/>
  <c r="L134" i="73"/>
  <c r="D124" i="73"/>
  <c r="F124" i="73"/>
  <c r="K124" i="73"/>
  <c r="U123" i="73"/>
  <c r="T123" i="73"/>
  <c r="S123" i="73"/>
  <c r="S119" i="73"/>
  <c r="AF5" i="81"/>
  <c r="AF6" i="81"/>
  <c r="AF7" i="81"/>
  <c r="AF8" i="81"/>
  <c r="AF9" i="81"/>
  <c r="AH9" i="81"/>
  <c r="AP33" i="81"/>
  <c r="AV32" i="81"/>
  <c r="F29" i="81"/>
  <c r="G29" i="81"/>
  <c r="H29" i="81"/>
  <c r="I29" i="81"/>
  <c r="J29" i="81"/>
  <c r="K29" i="81"/>
  <c r="L29" i="81"/>
  <c r="M29" i="81"/>
  <c r="N29" i="81"/>
  <c r="O29" i="81"/>
  <c r="P29" i="81"/>
  <c r="Q29" i="81"/>
  <c r="R29" i="81"/>
  <c r="S29" i="81"/>
  <c r="T29" i="81"/>
  <c r="U29" i="81"/>
  <c r="V29" i="81"/>
  <c r="W29" i="81"/>
  <c r="X29" i="81"/>
  <c r="Y29" i="81"/>
  <c r="AR5" i="81"/>
  <c r="AR6" i="81"/>
  <c r="AR7" i="81"/>
  <c r="AR8" i="81"/>
  <c r="AR9" i="81"/>
  <c r="AR10" i="81"/>
  <c r="AR11" i="81"/>
  <c r="AR12" i="81"/>
  <c r="AR13" i="81"/>
  <c r="AR14" i="81"/>
  <c r="AR15" i="81"/>
  <c r="AR16" i="81"/>
  <c r="AR17" i="81"/>
  <c r="AR18" i="81"/>
  <c r="AR19" i="81"/>
  <c r="AR20" i="81"/>
  <c r="AR21" i="81"/>
  <c r="AR22" i="81"/>
  <c r="AR23" i="81"/>
  <c r="AR24" i="81"/>
  <c r="AR25" i="81"/>
  <c r="AR26" i="81"/>
  <c r="AR27" i="81"/>
  <c r="AR28" i="81"/>
  <c r="AT28" i="81"/>
  <c r="AL5" i="81"/>
  <c r="AL6" i="81"/>
  <c r="AL7" i="81"/>
  <c r="AL8" i="81"/>
  <c r="AL9" i="81"/>
  <c r="AL10" i="81"/>
  <c r="AL11" i="81"/>
  <c r="AL12" i="81"/>
  <c r="AL13" i="81"/>
  <c r="AL14" i="81"/>
  <c r="AL15" i="81"/>
  <c r="AL16" i="81"/>
  <c r="AL17" i="81"/>
  <c r="AL18" i="81"/>
  <c r="AL19" i="81"/>
  <c r="AL20" i="81"/>
  <c r="AL21" i="81"/>
  <c r="AL22" i="81"/>
  <c r="AL23" i="81"/>
  <c r="AL24" i="81"/>
  <c r="AL25" i="81"/>
  <c r="AL26" i="81"/>
  <c r="AL27" i="81"/>
  <c r="AL28" i="81"/>
  <c r="AN28" i="81"/>
  <c r="AF10" i="81"/>
  <c r="AF11" i="81"/>
  <c r="AF12" i="81"/>
  <c r="AF13" i="81"/>
  <c r="AF14" i="81"/>
  <c r="AF15" i="81"/>
  <c r="AF16" i="81"/>
  <c r="AF17" i="81"/>
  <c r="AF18" i="81"/>
  <c r="AF19" i="81"/>
  <c r="AF20" i="81"/>
  <c r="AF21" i="81"/>
  <c r="AF22" i="81"/>
  <c r="AF23" i="81"/>
  <c r="AF24" i="81"/>
  <c r="AF25" i="81"/>
  <c r="AF26" i="81"/>
  <c r="AF27" i="81"/>
  <c r="AF28" i="81"/>
  <c r="AH28" i="81"/>
  <c r="AC26" i="81"/>
  <c r="AC27" i="81"/>
  <c r="AC28" i="81"/>
  <c r="AB25" i="81"/>
  <c r="AB26" i="81"/>
  <c r="AB27" i="81"/>
  <c r="AB28" i="81"/>
  <c r="AA20" i="81"/>
  <c r="AA21" i="81"/>
  <c r="AA22" i="81"/>
  <c r="AA23" i="81"/>
  <c r="AA24" i="81"/>
  <c r="AA25" i="81"/>
  <c r="AA26" i="81"/>
  <c r="AA27" i="81"/>
  <c r="AA28" i="81"/>
  <c r="AT27" i="81"/>
  <c r="AN27" i="81"/>
  <c r="AH27" i="81"/>
  <c r="Z27" i="81"/>
  <c r="D27" i="81"/>
  <c r="AT26" i="81"/>
  <c r="AN26" i="81"/>
  <c r="AH26" i="81"/>
  <c r="Z26" i="81"/>
  <c r="D26" i="81"/>
  <c r="AT25" i="81"/>
  <c r="AN25" i="81"/>
  <c r="AH25" i="81"/>
  <c r="Z25" i="81"/>
  <c r="D25" i="81"/>
  <c r="AT24" i="81"/>
  <c r="AN24" i="81"/>
  <c r="AH24" i="81"/>
  <c r="AD24" i="81"/>
  <c r="AC24" i="81"/>
  <c r="Z24" i="81"/>
  <c r="D24" i="81"/>
  <c r="AT23" i="81"/>
  <c r="AN23" i="81"/>
  <c r="AH23" i="81"/>
  <c r="AD23" i="81"/>
  <c r="AC23" i="81"/>
  <c r="AB23" i="81"/>
  <c r="Z23" i="81"/>
  <c r="D23" i="81"/>
  <c r="AT22" i="81"/>
  <c r="AN22" i="81"/>
  <c r="AH22" i="81"/>
  <c r="AD22" i="81"/>
  <c r="AC22" i="81"/>
  <c r="AB22" i="81"/>
  <c r="Z22" i="81"/>
  <c r="D22" i="81"/>
  <c r="AT21" i="81"/>
  <c r="AN21" i="81"/>
  <c r="AH21" i="81"/>
  <c r="AD21" i="81"/>
  <c r="AC21" i="81"/>
  <c r="AB21" i="81"/>
  <c r="Z21" i="81"/>
  <c r="D21" i="81"/>
  <c r="AT20" i="81"/>
  <c r="AN20" i="81"/>
  <c r="AH20" i="81"/>
  <c r="AD20" i="81"/>
  <c r="AC20" i="81"/>
  <c r="AB20" i="81"/>
  <c r="Z20" i="81"/>
  <c r="D20" i="81"/>
  <c r="AT19" i="81"/>
  <c r="AN19" i="81"/>
  <c r="AH19" i="81"/>
  <c r="AD19" i="81"/>
  <c r="AC19" i="81"/>
  <c r="AB19" i="81"/>
  <c r="Z19" i="81"/>
  <c r="D19" i="81"/>
  <c r="AT18" i="81"/>
  <c r="AN18" i="81"/>
  <c r="AH18" i="81"/>
  <c r="AD18" i="81"/>
  <c r="AC18" i="81"/>
  <c r="AB18" i="81"/>
  <c r="AA18" i="81"/>
  <c r="Z18" i="81"/>
  <c r="D18" i="81"/>
  <c r="AT17" i="81"/>
  <c r="AN17" i="81"/>
  <c r="AH17" i="81"/>
  <c r="AD17" i="81"/>
  <c r="AC17" i="81"/>
  <c r="AB17" i="81"/>
  <c r="AA17" i="81"/>
  <c r="Z17" i="81"/>
  <c r="D17" i="81"/>
  <c r="AT16" i="81"/>
  <c r="AN16" i="81"/>
  <c r="AH16" i="81"/>
  <c r="AD16" i="81"/>
  <c r="AC16" i="81"/>
  <c r="AB16" i="81"/>
  <c r="AA16" i="81"/>
  <c r="Z16" i="81"/>
  <c r="D16" i="81"/>
  <c r="AT15" i="81"/>
  <c r="AN15" i="81"/>
  <c r="AH15" i="81"/>
  <c r="AD15" i="81"/>
  <c r="AC15" i="81"/>
  <c r="AB15" i="81"/>
  <c r="AA15" i="81"/>
  <c r="Z15" i="81"/>
  <c r="D15" i="81"/>
  <c r="AT14" i="81"/>
  <c r="AN14" i="81"/>
  <c r="AH14" i="81"/>
  <c r="AD14" i="81"/>
  <c r="AC14" i="81"/>
  <c r="AB14" i="81"/>
  <c r="AA14" i="81"/>
  <c r="Z14" i="81"/>
  <c r="D14" i="81"/>
  <c r="AT13" i="81"/>
  <c r="AN13" i="81"/>
  <c r="AH13" i="81"/>
  <c r="AD13" i="81"/>
  <c r="AC13" i="81"/>
  <c r="AB13" i="81"/>
  <c r="AA13" i="81"/>
  <c r="Z13" i="81"/>
  <c r="D13" i="81"/>
  <c r="AT12" i="81"/>
  <c r="AN12" i="81"/>
  <c r="AH12" i="81"/>
  <c r="AD12" i="81"/>
  <c r="AC12" i="81"/>
  <c r="AB12" i="81"/>
  <c r="AA12" i="81"/>
  <c r="Z12" i="81"/>
  <c r="D12" i="81"/>
  <c r="AT11" i="81"/>
  <c r="AN11" i="81"/>
  <c r="AH11" i="81"/>
  <c r="AD11" i="81"/>
  <c r="AC11" i="81"/>
  <c r="AB11" i="81"/>
  <c r="AA11" i="81"/>
  <c r="Z11" i="81"/>
  <c r="D11" i="81"/>
  <c r="AT10" i="81"/>
  <c r="AN10" i="81"/>
  <c r="AH10" i="81"/>
  <c r="AD10" i="81"/>
  <c r="AC10" i="81"/>
  <c r="AB10" i="81"/>
  <c r="AA10" i="81"/>
  <c r="Z10" i="81"/>
  <c r="D10" i="81"/>
  <c r="AT9" i="81"/>
  <c r="AN9" i="81"/>
  <c r="AD9" i="81"/>
  <c r="AC9" i="81"/>
  <c r="AB9" i="81"/>
  <c r="AA9" i="81"/>
  <c r="Z9" i="81"/>
  <c r="D9" i="81"/>
  <c r="AT8" i="81"/>
  <c r="AN8" i="81"/>
  <c r="AH8" i="81"/>
  <c r="AD8" i="81"/>
  <c r="AC8" i="81"/>
  <c r="AB8" i="81"/>
  <c r="AA8" i="81"/>
  <c r="Z8" i="81"/>
  <c r="D8" i="81"/>
  <c r="AT7" i="81"/>
  <c r="AN7" i="81"/>
  <c r="AH7" i="81"/>
  <c r="AD7" i="81"/>
  <c r="AC7" i="81"/>
  <c r="AB7" i="81"/>
  <c r="AA7" i="81"/>
  <c r="Z7" i="81"/>
  <c r="D7" i="81"/>
  <c r="AT6" i="81"/>
  <c r="AN6" i="81"/>
  <c r="AH6" i="81"/>
  <c r="AD6" i="81"/>
  <c r="AC6" i="81"/>
  <c r="AB6" i="81"/>
  <c r="AA6" i="81"/>
  <c r="Z6" i="81"/>
  <c r="D6" i="81"/>
  <c r="AT5" i="81"/>
  <c r="AN5" i="81"/>
  <c r="AH5" i="81"/>
  <c r="AD5" i="81"/>
  <c r="AC5" i="81"/>
  <c r="AB5" i="81"/>
  <c r="AA5" i="81"/>
  <c r="Z5" i="81"/>
  <c r="D5" i="81"/>
  <c r="AT4" i="81"/>
  <c r="AN4" i="81"/>
  <c r="AH4" i="81"/>
  <c r="AD4" i="81"/>
  <c r="AC4" i="81"/>
  <c r="AB4" i="81"/>
  <c r="AA4" i="81"/>
  <c r="Z4" i="81"/>
  <c r="D4" i="81"/>
  <c r="F3" i="81"/>
  <c r="G3" i="81"/>
  <c r="H3" i="81"/>
  <c r="I3" i="81"/>
  <c r="J3" i="81"/>
  <c r="K3" i="81"/>
  <c r="L3" i="81"/>
  <c r="M3" i="81"/>
  <c r="N3" i="81"/>
  <c r="O3" i="81"/>
  <c r="P3" i="81"/>
  <c r="Q3" i="81"/>
  <c r="R3" i="81"/>
  <c r="S3" i="81"/>
  <c r="T3" i="81"/>
  <c r="U3" i="81"/>
  <c r="V3" i="81"/>
  <c r="W3" i="81"/>
  <c r="X3" i="81"/>
  <c r="Y3" i="81"/>
  <c r="U119" i="73"/>
  <c r="T119" i="73"/>
  <c r="R110" i="73"/>
  <c r="Q110" i="73"/>
  <c r="P110" i="73"/>
  <c r="M110" i="73"/>
  <c r="O110" i="73"/>
  <c r="L110" i="73"/>
  <c r="I110" i="73"/>
  <c r="AF5" i="80"/>
  <c r="AF6" i="80"/>
  <c r="AF7" i="80"/>
  <c r="AF8" i="80"/>
  <c r="AF9" i="80"/>
  <c r="AH9" i="80"/>
  <c r="AP33" i="80"/>
  <c r="AV32" i="80"/>
  <c r="F29" i="80"/>
  <c r="G29" i="80"/>
  <c r="H29" i="80"/>
  <c r="I29" i="80"/>
  <c r="J29" i="80"/>
  <c r="K29" i="80"/>
  <c r="L29" i="80"/>
  <c r="M29" i="80"/>
  <c r="N29" i="80"/>
  <c r="O29" i="80"/>
  <c r="P29" i="80"/>
  <c r="Q29" i="80"/>
  <c r="R29" i="80"/>
  <c r="S29" i="80"/>
  <c r="T29" i="80"/>
  <c r="U29" i="80"/>
  <c r="V29" i="80"/>
  <c r="W29" i="80"/>
  <c r="X29" i="80"/>
  <c r="Y29" i="80"/>
  <c r="AR5" i="80"/>
  <c r="AR6" i="80"/>
  <c r="AR7" i="80"/>
  <c r="AR8" i="80"/>
  <c r="AR9" i="80"/>
  <c r="AR10" i="80"/>
  <c r="AR11" i="80"/>
  <c r="AR12" i="80"/>
  <c r="AR13" i="80"/>
  <c r="AR14" i="80"/>
  <c r="AR15" i="80"/>
  <c r="AR16" i="80"/>
  <c r="AR17" i="80"/>
  <c r="AR18" i="80"/>
  <c r="AR19" i="80"/>
  <c r="AR20" i="80"/>
  <c r="AR21" i="80"/>
  <c r="AR22" i="80"/>
  <c r="AR23" i="80"/>
  <c r="AR24" i="80"/>
  <c r="AR25" i="80"/>
  <c r="AR26" i="80"/>
  <c r="AR27" i="80"/>
  <c r="AR28" i="80"/>
  <c r="AT28" i="80"/>
  <c r="AL5" i="80"/>
  <c r="AL6" i="80"/>
  <c r="AL7" i="80"/>
  <c r="AL8" i="80"/>
  <c r="AL9" i="80"/>
  <c r="AL10" i="80"/>
  <c r="AL11" i="80"/>
  <c r="AL12" i="80"/>
  <c r="AL13" i="80"/>
  <c r="AL14" i="80"/>
  <c r="AL15" i="80"/>
  <c r="AL16" i="80"/>
  <c r="AL17" i="80"/>
  <c r="AL18" i="80"/>
  <c r="AL19" i="80"/>
  <c r="AL20" i="80"/>
  <c r="AL21" i="80"/>
  <c r="AL22" i="80"/>
  <c r="AL23" i="80"/>
  <c r="AL24" i="80"/>
  <c r="AL25" i="80"/>
  <c r="AL26" i="80"/>
  <c r="AL27" i="80"/>
  <c r="AL28" i="80"/>
  <c r="AN28" i="80"/>
  <c r="AF10" i="80"/>
  <c r="AF11" i="80"/>
  <c r="AF12" i="80"/>
  <c r="AF13" i="80"/>
  <c r="AF14" i="80"/>
  <c r="AF15" i="80"/>
  <c r="AF16" i="80"/>
  <c r="AF17" i="80"/>
  <c r="AF18" i="80"/>
  <c r="AF19" i="80"/>
  <c r="AF20" i="80"/>
  <c r="AF21" i="80"/>
  <c r="AF22" i="80"/>
  <c r="AF23" i="80"/>
  <c r="AF24" i="80"/>
  <c r="AF25" i="80"/>
  <c r="AF26" i="80"/>
  <c r="AF27" i="80"/>
  <c r="AF28" i="80"/>
  <c r="AH28" i="80"/>
  <c r="AC26" i="80"/>
  <c r="AC27" i="80"/>
  <c r="AC28" i="80"/>
  <c r="AB25" i="80"/>
  <c r="AB26" i="80"/>
  <c r="AB27" i="80"/>
  <c r="AB28" i="80"/>
  <c r="AA20" i="80"/>
  <c r="AA21" i="80"/>
  <c r="AA22" i="80"/>
  <c r="AA23" i="80"/>
  <c r="AA24" i="80"/>
  <c r="AA25" i="80"/>
  <c r="AA26" i="80"/>
  <c r="AA27" i="80"/>
  <c r="AA28" i="80"/>
  <c r="AT27" i="80"/>
  <c r="AN27" i="80"/>
  <c r="AH27" i="80"/>
  <c r="Z27" i="80"/>
  <c r="D27" i="80"/>
  <c r="AT26" i="80"/>
  <c r="AN26" i="80"/>
  <c r="AH26" i="80"/>
  <c r="Z26" i="80"/>
  <c r="D26" i="80"/>
  <c r="AT25" i="80"/>
  <c r="AN25" i="80"/>
  <c r="AH25" i="80"/>
  <c r="Z25" i="80"/>
  <c r="D25" i="80"/>
  <c r="AT24" i="80"/>
  <c r="AN24" i="80"/>
  <c r="AH24" i="80"/>
  <c r="AD24" i="80"/>
  <c r="AC24" i="80"/>
  <c r="Z24" i="80"/>
  <c r="D24" i="80"/>
  <c r="AT23" i="80"/>
  <c r="AN23" i="80"/>
  <c r="AH23" i="80"/>
  <c r="AD23" i="80"/>
  <c r="AC23" i="80"/>
  <c r="Z23" i="80"/>
  <c r="D23" i="80"/>
  <c r="AT22" i="80"/>
  <c r="AN22" i="80"/>
  <c r="AH22" i="80"/>
  <c r="AD22" i="80"/>
  <c r="AC22" i="80"/>
  <c r="Z22" i="80"/>
  <c r="D22" i="80"/>
  <c r="AT21" i="80"/>
  <c r="AN21" i="80"/>
  <c r="AH21" i="80"/>
  <c r="AD21" i="80"/>
  <c r="AC21" i="80"/>
  <c r="Z21" i="80"/>
  <c r="D21" i="80"/>
  <c r="AT20" i="80"/>
  <c r="AN20" i="80"/>
  <c r="AH20" i="80"/>
  <c r="AD20" i="80"/>
  <c r="AC20" i="80"/>
  <c r="Z20" i="80"/>
  <c r="D20" i="80"/>
  <c r="AT19" i="80"/>
  <c r="AN19" i="80"/>
  <c r="AH19" i="80"/>
  <c r="AD19" i="80"/>
  <c r="AC19" i="80"/>
  <c r="Z19" i="80"/>
  <c r="D19" i="80"/>
  <c r="AT18" i="80"/>
  <c r="AN18" i="80"/>
  <c r="AH18" i="80"/>
  <c r="AD18" i="80"/>
  <c r="AC18" i="80"/>
  <c r="AA18" i="80"/>
  <c r="Z18" i="80"/>
  <c r="D18" i="80"/>
  <c r="AT17" i="80"/>
  <c r="AN17" i="80"/>
  <c r="AH17" i="80"/>
  <c r="AD17" i="80"/>
  <c r="AC17" i="80"/>
  <c r="AA17" i="80"/>
  <c r="Z17" i="80"/>
  <c r="D17" i="80"/>
  <c r="AT16" i="80"/>
  <c r="AN16" i="80"/>
  <c r="AH16" i="80"/>
  <c r="AD16" i="80"/>
  <c r="AC16" i="80"/>
  <c r="AA16" i="80"/>
  <c r="Z16" i="80"/>
  <c r="D16" i="80"/>
  <c r="AT15" i="80"/>
  <c r="AN15" i="80"/>
  <c r="AH15" i="80"/>
  <c r="AD15" i="80"/>
  <c r="AC15" i="80"/>
  <c r="AA15" i="80"/>
  <c r="Z15" i="80"/>
  <c r="D15" i="80"/>
  <c r="AT14" i="80"/>
  <c r="AN14" i="80"/>
  <c r="AH14" i="80"/>
  <c r="AD14" i="80"/>
  <c r="AC14" i="80"/>
  <c r="AA14" i="80"/>
  <c r="Z14" i="80"/>
  <c r="D14" i="80"/>
  <c r="AT13" i="80"/>
  <c r="AN13" i="80"/>
  <c r="AH13" i="80"/>
  <c r="AD13" i="80"/>
  <c r="AC13" i="80"/>
  <c r="AA13" i="80"/>
  <c r="Z13" i="80"/>
  <c r="D13" i="80"/>
  <c r="AT12" i="80"/>
  <c r="AN12" i="80"/>
  <c r="AH12" i="80"/>
  <c r="AD12" i="80"/>
  <c r="AC12" i="80"/>
  <c r="AA12" i="80"/>
  <c r="Z12" i="80"/>
  <c r="D12" i="80"/>
  <c r="AT11" i="80"/>
  <c r="AN11" i="80"/>
  <c r="AH11" i="80"/>
  <c r="AD11" i="80"/>
  <c r="AC11" i="80"/>
  <c r="AA11" i="80"/>
  <c r="Z11" i="80"/>
  <c r="D11" i="80"/>
  <c r="AT10" i="80"/>
  <c r="AN10" i="80"/>
  <c r="AH10" i="80"/>
  <c r="AD10" i="80"/>
  <c r="AC10" i="80"/>
  <c r="AA10" i="80"/>
  <c r="Z10" i="80"/>
  <c r="D10" i="80"/>
  <c r="AT9" i="80"/>
  <c r="AN9" i="80"/>
  <c r="AD9" i="80"/>
  <c r="AC9" i="80"/>
  <c r="AA9" i="80"/>
  <c r="Z9" i="80"/>
  <c r="D9" i="80"/>
  <c r="AT8" i="80"/>
  <c r="AN8" i="80"/>
  <c r="AH8" i="80"/>
  <c r="AD8" i="80"/>
  <c r="AC8" i="80"/>
  <c r="AA8" i="80"/>
  <c r="Z8" i="80"/>
  <c r="D8" i="80"/>
  <c r="AT7" i="80"/>
  <c r="AN7" i="80"/>
  <c r="AH7" i="80"/>
  <c r="AD7" i="80"/>
  <c r="AC7" i="80"/>
  <c r="AA7" i="80"/>
  <c r="Z7" i="80"/>
  <c r="D7" i="80"/>
  <c r="AT6" i="80"/>
  <c r="AN6" i="80"/>
  <c r="AH6" i="80"/>
  <c r="AD6" i="80"/>
  <c r="AC6" i="80"/>
  <c r="AA6" i="80"/>
  <c r="Z6" i="80"/>
  <c r="D6" i="80"/>
  <c r="AT5" i="80"/>
  <c r="AN5" i="80"/>
  <c r="AH5" i="80"/>
  <c r="AD5" i="80"/>
  <c r="AC5" i="80"/>
  <c r="AA5" i="80"/>
  <c r="Z5" i="80"/>
  <c r="D5" i="80"/>
  <c r="AT4" i="80"/>
  <c r="AN4" i="80"/>
  <c r="AH4" i="80"/>
  <c r="AD4" i="80"/>
  <c r="AC4" i="80"/>
  <c r="AA4" i="80"/>
  <c r="Z4" i="80"/>
  <c r="D4" i="80"/>
  <c r="F3" i="80"/>
  <c r="G3" i="80"/>
  <c r="H3" i="80"/>
  <c r="I3" i="80"/>
  <c r="J3" i="80"/>
  <c r="K3" i="80"/>
  <c r="L3" i="80"/>
  <c r="M3" i="80"/>
  <c r="N3" i="80"/>
  <c r="O3" i="80"/>
  <c r="P3" i="80"/>
  <c r="Q3" i="80"/>
  <c r="R3" i="80"/>
  <c r="S3" i="80"/>
  <c r="T3" i="80"/>
  <c r="U3" i="80"/>
  <c r="V3" i="80"/>
  <c r="W3" i="80"/>
  <c r="X3" i="80"/>
  <c r="Y3" i="80"/>
  <c r="AB22" i="79"/>
  <c r="AF5" i="79"/>
  <c r="AF6" i="79"/>
  <c r="AF7" i="79"/>
  <c r="AF8" i="79"/>
  <c r="AF9" i="79"/>
  <c r="AH9" i="79"/>
  <c r="AP33" i="79"/>
  <c r="AV32" i="79"/>
  <c r="F29" i="79"/>
  <c r="G29" i="79"/>
  <c r="H29" i="79"/>
  <c r="I29" i="79"/>
  <c r="J29" i="79"/>
  <c r="K29" i="79"/>
  <c r="L29" i="79"/>
  <c r="M29" i="79"/>
  <c r="N29" i="79"/>
  <c r="O29" i="79"/>
  <c r="P29" i="79"/>
  <c r="Q29" i="79"/>
  <c r="R29" i="79"/>
  <c r="S29" i="79"/>
  <c r="T29" i="79"/>
  <c r="U29" i="79"/>
  <c r="V29" i="79"/>
  <c r="W29" i="79"/>
  <c r="X29" i="79"/>
  <c r="Y29" i="79"/>
  <c r="AR5" i="79"/>
  <c r="AR6" i="79"/>
  <c r="AR7" i="79"/>
  <c r="AR8" i="79"/>
  <c r="AR9" i="79"/>
  <c r="AR10" i="79"/>
  <c r="AR11" i="79"/>
  <c r="AR12" i="79"/>
  <c r="AR13" i="79"/>
  <c r="AR14" i="79"/>
  <c r="AR15" i="79"/>
  <c r="AR16" i="79"/>
  <c r="AR17" i="79"/>
  <c r="AR18" i="79"/>
  <c r="AR19" i="79"/>
  <c r="AR20" i="79"/>
  <c r="AR21" i="79"/>
  <c r="AR22" i="79"/>
  <c r="AR23" i="79"/>
  <c r="AR24" i="79"/>
  <c r="AR25" i="79"/>
  <c r="AR26" i="79"/>
  <c r="AR27" i="79"/>
  <c r="AR28" i="79"/>
  <c r="AT28" i="79"/>
  <c r="AL5" i="79"/>
  <c r="AL6" i="79"/>
  <c r="AL7" i="79"/>
  <c r="AL8" i="79"/>
  <c r="AL9" i="79"/>
  <c r="AL10" i="79"/>
  <c r="AL11" i="79"/>
  <c r="AL12" i="79"/>
  <c r="AL13" i="79"/>
  <c r="AL14" i="79"/>
  <c r="AL15" i="79"/>
  <c r="AL16" i="79"/>
  <c r="AL17" i="79"/>
  <c r="AL18" i="79"/>
  <c r="AL19" i="79"/>
  <c r="AL20" i="79"/>
  <c r="AL21" i="79"/>
  <c r="AL22" i="79"/>
  <c r="AL23" i="79"/>
  <c r="AL24" i="79"/>
  <c r="AL25" i="79"/>
  <c r="AL26" i="79"/>
  <c r="AL27" i="79"/>
  <c r="AL28" i="79"/>
  <c r="AN28" i="79"/>
  <c r="AF10" i="79"/>
  <c r="AF11" i="79"/>
  <c r="AF12" i="79"/>
  <c r="AF13" i="79"/>
  <c r="AF14" i="79"/>
  <c r="AF15" i="79"/>
  <c r="AF16" i="79"/>
  <c r="AF17" i="79"/>
  <c r="AF18" i="79"/>
  <c r="AF19" i="79"/>
  <c r="AF20" i="79"/>
  <c r="AF21" i="79"/>
  <c r="AF22" i="79"/>
  <c r="AF23" i="79"/>
  <c r="AF24" i="79"/>
  <c r="AF25" i="79"/>
  <c r="AF26" i="79"/>
  <c r="AF27" i="79"/>
  <c r="AF28" i="79"/>
  <c r="AH28" i="79"/>
  <c r="AC26" i="79"/>
  <c r="AC27" i="79"/>
  <c r="AC28" i="79"/>
  <c r="AB26" i="79"/>
  <c r="AB27" i="79"/>
  <c r="AB28" i="79"/>
  <c r="AA20" i="79"/>
  <c r="AA21" i="79"/>
  <c r="AA22" i="79"/>
  <c r="AA23" i="79"/>
  <c r="AA24" i="79"/>
  <c r="AA25" i="79"/>
  <c r="AA26" i="79"/>
  <c r="AA27" i="79"/>
  <c r="AA28" i="79"/>
  <c r="AT27" i="79"/>
  <c r="AN27" i="79"/>
  <c r="AH27" i="79"/>
  <c r="Z27" i="79"/>
  <c r="D27" i="79"/>
  <c r="AT26" i="79"/>
  <c r="AN26" i="79"/>
  <c r="AH26" i="79"/>
  <c r="Z26" i="79"/>
  <c r="D26" i="79"/>
  <c r="AT25" i="79"/>
  <c r="AN25" i="79"/>
  <c r="AH25" i="79"/>
  <c r="Z25" i="79"/>
  <c r="D25" i="79"/>
  <c r="AT24" i="79"/>
  <c r="AN24" i="79"/>
  <c r="AH24" i="79"/>
  <c r="AD24" i="79"/>
  <c r="AC24" i="79"/>
  <c r="Z24" i="79"/>
  <c r="D24" i="79"/>
  <c r="AT23" i="79"/>
  <c r="AN23" i="79"/>
  <c r="AH23" i="79"/>
  <c r="AD23" i="79"/>
  <c r="AC23" i="79"/>
  <c r="Z23" i="79"/>
  <c r="D23" i="79"/>
  <c r="AT22" i="79"/>
  <c r="AN22" i="79"/>
  <c r="AH22" i="79"/>
  <c r="AD22" i="79"/>
  <c r="AC22" i="79"/>
  <c r="Z22" i="79"/>
  <c r="D22" i="79"/>
  <c r="AT21" i="79"/>
  <c r="AN21" i="79"/>
  <c r="AH21" i="79"/>
  <c r="AD21" i="79"/>
  <c r="AC21" i="79"/>
  <c r="AB21" i="79"/>
  <c r="Z21" i="79"/>
  <c r="D21" i="79"/>
  <c r="AT20" i="79"/>
  <c r="AN20" i="79"/>
  <c r="AH20" i="79"/>
  <c r="AD20" i="79"/>
  <c r="AC20" i="79"/>
  <c r="AB20" i="79"/>
  <c r="Z20" i="79"/>
  <c r="D20" i="79"/>
  <c r="AT19" i="79"/>
  <c r="AN19" i="79"/>
  <c r="AH19" i="79"/>
  <c r="AD19" i="79"/>
  <c r="AC19" i="79"/>
  <c r="AB19" i="79"/>
  <c r="Z19" i="79"/>
  <c r="D19" i="79"/>
  <c r="AT18" i="79"/>
  <c r="AN18" i="79"/>
  <c r="AH18" i="79"/>
  <c r="AD18" i="79"/>
  <c r="AC18" i="79"/>
  <c r="AB18" i="79"/>
  <c r="AA18" i="79"/>
  <c r="Z18" i="79"/>
  <c r="D18" i="79"/>
  <c r="AT17" i="79"/>
  <c r="AN17" i="79"/>
  <c r="AH17" i="79"/>
  <c r="AD17" i="79"/>
  <c r="AC17" i="79"/>
  <c r="AB17" i="79"/>
  <c r="AA17" i="79"/>
  <c r="Z17" i="79"/>
  <c r="D17" i="79"/>
  <c r="AT16" i="79"/>
  <c r="AN16" i="79"/>
  <c r="AH16" i="79"/>
  <c r="AD16" i="79"/>
  <c r="AC16" i="79"/>
  <c r="AB16" i="79"/>
  <c r="AA16" i="79"/>
  <c r="Z16" i="79"/>
  <c r="D16" i="79"/>
  <c r="AT15" i="79"/>
  <c r="AN15" i="79"/>
  <c r="AH15" i="79"/>
  <c r="AD15" i="79"/>
  <c r="AC15" i="79"/>
  <c r="AB15" i="79"/>
  <c r="AA15" i="79"/>
  <c r="Z15" i="79"/>
  <c r="D15" i="79"/>
  <c r="AT14" i="79"/>
  <c r="AN14" i="79"/>
  <c r="AH14" i="79"/>
  <c r="AD14" i="79"/>
  <c r="AC14" i="79"/>
  <c r="AB14" i="79"/>
  <c r="AA14" i="79"/>
  <c r="Z14" i="79"/>
  <c r="D14" i="79"/>
  <c r="AT13" i="79"/>
  <c r="AN13" i="79"/>
  <c r="AH13" i="79"/>
  <c r="AD13" i="79"/>
  <c r="AC13" i="79"/>
  <c r="AB13" i="79"/>
  <c r="AA13" i="79"/>
  <c r="Z13" i="79"/>
  <c r="D13" i="79"/>
  <c r="AT12" i="79"/>
  <c r="AN12" i="79"/>
  <c r="AH12" i="79"/>
  <c r="AD12" i="79"/>
  <c r="AC12" i="79"/>
  <c r="AB12" i="79"/>
  <c r="AA12" i="79"/>
  <c r="Z12" i="79"/>
  <c r="D12" i="79"/>
  <c r="AT11" i="79"/>
  <c r="AN11" i="79"/>
  <c r="AH11" i="79"/>
  <c r="AD11" i="79"/>
  <c r="AC11" i="79"/>
  <c r="AB11" i="79"/>
  <c r="AA11" i="79"/>
  <c r="Z11" i="79"/>
  <c r="D11" i="79"/>
  <c r="AT10" i="79"/>
  <c r="AN10" i="79"/>
  <c r="AH10" i="79"/>
  <c r="AD10" i="79"/>
  <c r="AC10" i="79"/>
  <c r="AB10" i="79"/>
  <c r="AA10" i="79"/>
  <c r="Z10" i="79"/>
  <c r="D10" i="79"/>
  <c r="AT9" i="79"/>
  <c r="AN9" i="79"/>
  <c r="AD9" i="79"/>
  <c r="AC9" i="79"/>
  <c r="AB9" i="79"/>
  <c r="AA9" i="79"/>
  <c r="Z9" i="79"/>
  <c r="D9" i="79"/>
  <c r="AT8" i="79"/>
  <c r="AN8" i="79"/>
  <c r="AH8" i="79"/>
  <c r="AD8" i="79"/>
  <c r="AC8" i="79"/>
  <c r="AB8" i="79"/>
  <c r="AA8" i="79"/>
  <c r="Z8" i="79"/>
  <c r="D8" i="79"/>
  <c r="AT7" i="79"/>
  <c r="AN7" i="79"/>
  <c r="AH7" i="79"/>
  <c r="AD7" i="79"/>
  <c r="AC7" i="79"/>
  <c r="AB7" i="79"/>
  <c r="AA7" i="79"/>
  <c r="Z7" i="79"/>
  <c r="D7" i="79"/>
  <c r="AT6" i="79"/>
  <c r="AN6" i="79"/>
  <c r="AH6" i="79"/>
  <c r="AD6" i="79"/>
  <c r="AC6" i="79"/>
  <c r="AB6" i="79"/>
  <c r="AA6" i="79"/>
  <c r="Z6" i="79"/>
  <c r="D6" i="79"/>
  <c r="AT5" i="79"/>
  <c r="AN5" i="79"/>
  <c r="AH5" i="79"/>
  <c r="AD5" i="79"/>
  <c r="AC5" i="79"/>
  <c r="AB5" i="79"/>
  <c r="AA5" i="79"/>
  <c r="Z5" i="79"/>
  <c r="D5" i="79"/>
  <c r="AT4" i="79"/>
  <c r="AN4" i="79"/>
  <c r="AH4" i="79"/>
  <c r="AD4" i="79"/>
  <c r="AC4" i="79"/>
  <c r="AB4" i="79"/>
  <c r="AA4" i="79"/>
  <c r="Z4" i="79"/>
  <c r="D4" i="79"/>
  <c r="F3" i="79"/>
  <c r="G3" i="79"/>
  <c r="H3" i="79"/>
  <c r="I3" i="79"/>
  <c r="J3" i="79"/>
  <c r="K3" i="79"/>
  <c r="L3" i="79"/>
  <c r="M3" i="79"/>
  <c r="N3" i="79"/>
  <c r="O3" i="79"/>
  <c r="P3" i="79"/>
  <c r="Q3" i="79"/>
  <c r="R3" i="79"/>
  <c r="S3" i="79"/>
  <c r="T3" i="79"/>
  <c r="U3" i="79"/>
  <c r="V3" i="79"/>
  <c r="W3" i="79"/>
  <c r="X3" i="79"/>
  <c r="Y3" i="79"/>
  <c r="AF5" i="78"/>
  <c r="AF6" i="78"/>
  <c r="AF7" i="78"/>
  <c r="AF8" i="78"/>
  <c r="AF9" i="78"/>
  <c r="AH9" i="78"/>
  <c r="AP33" i="78"/>
  <c r="AV32" i="78"/>
  <c r="F29" i="78"/>
  <c r="G29" i="78"/>
  <c r="H29" i="78"/>
  <c r="I29" i="78"/>
  <c r="J29" i="78"/>
  <c r="K29" i="78"/>
  <c r="L29" i="78"/>
  <c r="M29" i="78"/>
  <c r="N29" i="78"/>
  <c r="O29" i="78"/>
  <c r="P29" i="78"/>
  <c r="Q29" i="78"/>
  <c r="R29" i="78"/>
  <c r="S29" i="78"/>
  <c r="T29" i="78"/>
  <c r="U29" i="78"/>
  <c r="V29" i="78"/>
  <c r="W29" i="78"/>
  <c r="X29" i="78"/>
  <c r="Y29" i="78"/>
  <c r="AR5" i="78"/>
  <c r="AR6" i="78"/>
  <c r="AR7" i="78"/>
  <c r="AR8" i="78"/>
  <c r="AR9" i="78"/>
  <c r="AR10" i="78"/>
  <c r="AR11" i="78"/>
  <c r="AR12" i="78"/>
  <c r="AR13" i="78"/>
  <c r="AR14" i="78"/>
  <c r="AR15" i="78"/>
  <c r="AR16" i="78"/>
  <c r="AR17" i="78"/>
  <c r="AR18" i="78"/>
  <c r="AR19" i="78"/>
  <c r="AR20" i="78"/>
  <c r="AR21" i="78"/>
  <c r="AR22" i="78"/>
  <c r="AR23" i="78"/>
  <c r="AR24" i="78"/>
  <c r="AR25" i="78"/>
  <c r="AR26" i="78"/>
  <c r="AR27" i="78"/>
  <c r="AR28" i="78"/>
  <c r="AT28" i="78"/>
  <c r="AL5" i="78"/>
  <c r="AL6" i="78"/>
  <c r="AL7" i="78"/>
  <c r="AL8" i="78"/>
  <c r="AL9" i="78"/>
  <c r="AL10" i="78"/>
  <c r="AL11" i="78"/>
  <c r="AL12" i="78"/>
  <c r="AL13" i="78"/>
  <c r="AL14" i="78"/>
  <c r="AL15" i="78"/>
  <c r="AL16" i="78"/>
  <c r="AL17" i="78"/>
  <c r="AL18" i="78"/>
  <c r="AL19" i="78"/>
  <c r="AL20" i="78"/>
  <c r="AL21" i="78"/>
  <c r="AL22" i="78"/>
  <c r="AL23" i="78"/>
  <c r="AL24" i="78"/>
  <c r="AL25" i="78"/>
  <c r="AL26" i="78"/>
  <c r="AL27" i="78"/>
  <c r="AL28" i="78"/>
  <c r="AN28" i="78"/>
  <c r="AF10" i="78"/>
  <c r="AF11" i="78"/>
  <c r="AF12" i="78"/>
  <c r="AF13" i="78"/>
  <c r="AF14" i="78"/>
  <c r="AF15" i="78"/>
  <c r="AF16" i="78"/>
  <c r="AF17" i="78"/>
  <c r="AF18" i="78"/>
  <c r="AF19" i="78"/>
  <c r="AF20" i="78"/>
  <c r="AF21" i="78"/>
  <c r="AF22" i="78"/>
  <c r="AF23" i="78"/>
  <c r="AF24" i="78"/>
  <c r="AF25" i="78"/>
  <c r="AF26" i="78"/>
  <c r="AF27" i="78"/>
  <c r="AF28" i="78"/>
  <c r="AH28" i="78"/>
  <c r="AC26" i="78"/>
  <c r="AC27" i="78"/>
  <c r="AC28" i="78"/>
  <c r="AB25" i="78"/>
  <c r="AB26" i="78"/>
  <c r="AB27" i="78"/>
  <c r="AB28" i="78"/>
  <c r="AA20" i="78"/>
  <c r="AA21" i="78"/>
  <c r="AA22" i="78"/>
  <c r="AA23" i="78"/>
  <c r="AA24" i="78"/>
  <c r="AA25" i="78"/>
  <c r="AA26" i="78"/>
  <c r="AA27" i="78"/>
  <c r="AA28" i="78"/>
  <c r="AT27" i="78"/>
  <c r="AN27" i="78"/>
  <c r="AH27" i="78"/>
  <c r="Z27" i="78"/>
  <c r="D27" i="78"/>
  <c r="AT26" i="78"/>
  <c r="AN26" i="78"/>
  <c r="AH26" i="78"/>
  <c r="Z26" i="78"/>
  <c r="D26" i="78"/>
  <c r="AT25" i="78"/>
  <c r="AN25" i="78"/>
  <c r="AH25" i="78"/>
  <c r="Z25" i="78"/>
  <c r="D25" i="78"/>
  <c r="AT24" i="78"/>
  <c r="AN24" i="78"/>
  <c r="AH24" i="78"/>
  <c r="AD24" i="78"/>
  <c r="AC24" i="78"/>
  <c r="Z24" i="78"/>
  <c r="D24" i="78"/>
  <c r="AT23" i="78"/>
  <c r="AN23" i="78"/>
  <c r="AH23" i="78"/>
  <c r="AD23" i="78"/>
  <c r="AC23" i="78"/>
  <c r="AB23" i="78"/>
  <c r="Z23" i="78"/>
  <c r="D23" i="78"/>
  <c r="AT22" i="78"/>
  <c r="AN22" i="78"/>
  <c r="AH22" i="78"/>
  <c r="AD22" i="78"/>
  <c r="AC22" i="78"/>
  <c r="AB22" i="78"/>
  <c r="Z22" i="78"/>
  <c r="D22" i="78"/>
  <c r="AT21" i="78"/>
  <c r="AN21" i="78"/>
  <c r="AH21" i="78"/>
  <c r="AD21" i="78"/>
  <c r="AC21" i="78"/>
  <c r="AB21" i="78"/>
  <c r="Z21" i="78"/>
  <c r="D21" i="78"/>
  <c r="AT20" i="78"/>
  <c r="AN20" i="78"/>
  <c r="AH20" i="78"/>
  <c r="AD20" i="78"/>
  <c r="AC20" i="78"/>
  <c r="AB20" i="78"/>
  <c r="Z20" i="78"/>
  <c r="D20" i="78"/>
  <c r="AT19" i="78"/>
  <c r="AN19" i="78"/>
  <c r="AH19" i="78"/>
  <c r="AD19" i="78"/>
  <c r="AC19" i="78"/>
  <c r="AB19" i="78"/>
  <c r="Z19" i="78"/>
  <c r="D19" i="78"/>
  <c r="AT18" i="78"/>
  <c r="AN18" i="78"/>
  <c r="AH18" i="78"/>
  <c r="AD18" i="78"/>
  <c r="AC18" i="78"/>
  <c r="AB18" i="78"/>
  <c r="AA18" i="78"/>
  <c r="Z18" i="78"/>
  <c r="D18" i="78"/>
  <c r="AT17" i="78"/>
  <c r="AN17" i="78"/>
  <c r="AH17" i="78"/>
  <c r="AD17" i="78"/>
  <c r="AC17" i="78"/>
  <c r="AB17" i="78"/>
  <c r="AA17" i="78"/>
  <c r="Z17" i="78"/>
  <c r="D17" i="78"/>
  <c r="AT16" i="78"/>
  <c r="AN16" i="78"/>
  <c r="AH16" i="78"/>
  <c r="AD16" i="78"/>
  <c r="AC16" i="78"/>
  <c r="AB16" i="78"/>
  <c r="AA16" i="78"/>
  <c r="Z16" i="78"/>
  <c r="D16" i="78"/>
  <c r="AT15" i="78"/>
  <c r="AN15" i="78"/>
  <c r="AH15" i="78"/>
  <c r="AD15" i="78"/>
  <c r="AC15" i="78"/>
  <c r="AB15" i="78"/>
  <c r="AA15" i="78"/>
  <c r="Z15" i="78"/>
  <c r="D15" i="78"/>
  <c r="AT14" i="78"/>
  <c r="AN14" i="78"/>
  <c r="AH14" i="78"/>
  <c r="AD14" i="78"/>
  <c r="AC14" i="78"/>
  <c r="AB14" i="78"/>
  <c r="AA14" i="78"/>
  <c r="Z14" i="78"/>
  <c r="D14" i="78"/>
  <c r="AT13" i="78"/>
  <c r="AN13" i="78"/>
  <c r="AH13" i="78"/>
  <c r="AD13" i="78"/>
  <c r="AC13" i="78"/>
  <c r="AB13" i="78"/>
  <c r="AA13" i="78"/>
  <c r="Z13" i="78"/>
  <c r="D13" i="78"/>
  <c r="AT12" i="78"/>
  <c r="AN12" i="78"/>
  <c r="AH12" i="78"/>
  <c r="AD12" i="78"/>
  <c r="AC12" i="78"/>
  <c r="AB12" i="78"/>
  <c r="AA12" i="78"/>
  <c r="Z12" i="78"/>
  <c r="D12" i="78"/>
  <c r="AT11" i="78"/>
  <c r="AN11" i="78"/>
  <c r="AH11" i="78"/>
  <c r="AD11" i="78"/>
  <c r="AC11" i="78"/>
  <c r="AB11" i="78"/>
  <c r="AA11" i="78"/>
  <c r="Z11" i="78"/>
  <c r="D11" i="78"/>
  <c r="AT10" i="78"/>
  <c r="AN10" i="78"/>
  <c r="AH10" i="78"/>
  <c r="AD10" i="78"/>
  <c r="AC10" i="78"/>
  <c r="AB10" i="78"/>
  <c r="AA10" i="78"/>
  <c r="Z10" i="78"/>
  <c r="D10" i="78"/>
  <c r="AT9" i="78"/>
  <c r="AN9" i="78"/>
  <c r="AD9" i="78"/>
  <c r="AC9" i="78"/>
  <c r="AB9" i="78"/>
  <c r="AA9" i="78"/>
  <c r="Z9" i="78"/>
  <c r="D9" i="78"/>
  <c r="AT8" i="78"/>
  <c r="AN8" i="78"/>
  <c r="AH8" i="78"/>
  <c r="AD8" i="78"/>
  <c r="AC8" i="78"/>
  <c r="AB8" i="78"/>
  <c r="AA8" i="78"/>
  <c r="Z8" i="78"/>
  <c r="D8" i="78"/>
  <c r="AT7" i="78"/>
  <c r="AN7" i="78"/>
  <c r="AH7" i="78"/>
  <c r="AD7" i="78"/>
  <c r="AC7" i="78"/>
  <c r="AB7" i="78"/>
  <c r="AA7" i="78"/>
  <c r="Z7" i="78"/>
  <c r="D7" i="78"/>
  <c r="AT6" i="78"/>
  <c r="AN6" i="78"/>
  <c r="AH6" i="78"/>
  <c r="AD6" i="78"/>
  <c r="AC6" i="78"/>
  <c r="AB6" i="78"/>
  <c r="AA6" i="78"/>
  <c r="Z6" i="78"/>
  <c r="D6" i="78"/>
  <c r="AT5" i="78"/>
  <c r="AN5" i="78"/>
  <c r="AH5" i="78"/>
  <c r="AD5" i="78"/>
  <c r="AC5" i="78"/>
  <c r="AB5" i="78"/>
  <c r="AA5" i="78"/>
  <c r="Z5" i="78"/>
  <c r="D5" i="78"/>
  <c r="AT4" i="78"/>
  <c r="AN4" i="78"/>
  <c r="AH4" i="78"/>
  <c r="AD4" i="78"/>
  <c r="AC4" i="78"/>
  <c r="AB4" i="78"/>
  <c r="AA4" i="78"/>
  <c r="Z4" i="78"/>
  <c r="D4" i="78"/>
  <c r="F3" i="78"/>
  <c r="G3" i="78"/>
  <c r="H3" i="78"/>
  <c r="I3" i="78"/>
  <c r="J3" i="78"/>
  <c r="K3" i="78"/>
  <c r="L3" i="78"/>
  <c r="M3" i="78"/>
  <c r="N3" i="78"/>
  <c r="O3" i="78"/>
  <c r="P3" i="78"/>
  <c r="Q3" i="78"/>
  <c r="R3" i="78"/>
  <c r="S3" i="78"/>
  <c r="T3" i="78"/>
  <c r="U3" i="78"/>
  <c r="V3" i="78"/>
  <c r="W3" i="78"/>
  <c r="X3" i="78"/>
  <c r="Y3" i="78"/>
  <c r="E34" i="73"/>
  <c r="E38" i="73"/>
  <c r="P50" i="73"/>
  <c r="AF5" i="77"/>
  <c r="AF6" i="77"/>
  <c r="AF7" i="77"/>
  <c r="AF8" i="77"/>
  <c r="AF9" i="77"/>
  <c r="AH9" i="77"/>
  <c r="AP33" i="77"/>
  <c r="AV32" i="77"/>
  <c r="F29" i="77"/>
  <c r="G29" i="77"/>
  <c r="H29" i="77"/>
  <c r="I29" i="77"/>
  <c r="J29" i="77"/>
  <c r="K29" i="77"/>
  <c r="L29" i="77"/>
  <c r="M29" i="77"/>
  <c r="N29" i="77"/>
  <c r="O29" i="77"/>
  <c r="P29" i="77"/>
  <c r="Q29" i="77"/>
  <c r="R29" i="77"/>
  <c r="S29" i="77"/>
  <c r="T29" i="77"/>
  <c r="U29" i="77"/>
  <c r="V29" i="77"/>
  <c r="W29" i="77"/>
  <c r="X29" i="77"/>
  <c r="Y29" i="77"/>
  <c r="AR5" i="77"/>
  <c r="AR6" i="77"/>
  <c r="AR7" i="77"/>
  <c r="AR8" i="77"/>
  <c r="AR9" i="77"/>
  <c r="AR10" i="77"/>
  <c r="AR11" i="77"/>
  <c r="AR12" i="77"/>
  <c r="AR13" i="77"/>
  <c r="AR14" i="77"/>
  <c r="AR15" i="77"/>
  <c r="AR16" i="77"/>
  <c r="AR17" i="77"/>
  <c r="AR18" i="77"/>
  <c r="AR19" i="77"/>
  <c r="AR20" i="77"/>
  <c r="AR21" i="77"/>
  <c r="AR22" i="77"/>
  <c r="AR23" i="77"/>
  <c r="AR24" i="77"/>
  <c r="AR25" i="77"/>
  <c r="AR26" i="77"/>
  <c r="AR27" i="77"/>
  <c r="AR28" i="77"/>
  <c r="AT28" i="77"/>
  <c r="AL5" i="77"/>
  <c r="AL6" i="77"/>
  <c r="AL7" i="77"/>
  <c r="AL8" i="77"/>
  <c r="AL9" i="77"/>
  <c r="AL10" i="77"/>
  <c r="AL11" i="77"/>
  <c r="AL12" i="77"/>
  <c r="AL13" i="77"/>
  <c r="AL14" i="77"/>
  <c r="AL15" i="77"/>
  <c r="AL16" i="77"/>
  <c r="AL17" i="77"/>
  <c r="AL18" i="77"/>
  <c r="AL19" i="77"/>
  <c r="AL20" i="77"/>
  <c r="AL21" i="77"/>
  <c r="AL22" i="77"/>
  <c r="AL23" i="77"/>
  <c r="AL24" i="77"/>
  <c r="AL25" i="77"/>
  <c r="AL26" i="77"/>
  <c r="AL27" i="77"/>
  <c r="AL28" i="77"/>
  <c r="AN28" i="77"/>
  <c r="AF10" i="77"/>
  <c r="AF11" i="77"/>
  <c r="AF12" i="77"/>
  <c r="AF13" i="77"/>
  <c r="AF14" i="77"/>
  <c r="AF15" i="77"/>
  <c r="AF16" i="77"/>
  <c r="AF17" i="77"/>
  <c r="AF18" i="77"/>
  <c r="AF19" i="77"/>
  <c r="AF20" i="77"/>
  <c r="AF21" i="77"/>
  <c r="AF22" i="77"/>
  <c r="AF23" i="77"/>
  <c r="AF24" i="77"/>
  <c r="AF25" i="77"/>
  <c r="AF26" i="77"/>
  <c r="AF27" i="77"/>
  <c r="AF28" i="77"/>
  <c r="AH28" i="77"/>
  <c r="AC26" i="77"/>
  <c r="AC27" i="77"/>
  <c r="AC28" i="77"/>
  <c r="AB25" i="77"/>
  <c r="AB26" i="77"/>
  <c r="AB27" i="77"/>
  <c r="AB28" i="77"/>
  <c r="AA20" i="77"/>
  <c r="AA21" i="77"/>
  <c r="AA22" i="77"/>
  <c r="AA23" i="77"/>
  <c r="AA24" i="77"/>
  <c r="AA25" i="77"/>
  <c r="AA26" i="77"/>
  <c r="AA27" i="77"/>
  <c r="AA28" i="77"/>
  <c r="AT27" i="77"/>
  <c r="AN27" i="77"/>
  <c r="AH27" i="77"/>
  <c r="Z27" i="77"/>
  <c r="D27" i="77"/>
  <c r="AT26" i="77"/>
  <c r="AN26" i="77"/>
  <c r="AH26" i="77"/>
  <c r="Z26" i="77"/>
  <c r="D26" i="77"/>
  <c r="AT25" i="77"/>
  <c r="AN25" i="77"/>
  <c r="AH25" i="77"/>
  <c r="Z25" i="77"/>
  <c r="D25" i="77"/>
  <c r="AT24" i="77"/>
  <c r="AN24" i="77"/>
  <c r="AH24" i="77"/>
  <c r="AD24" i="77"/>
  <c r="AC24" i="77"/>
  <c r="Z24" i="77"/>
  <c r="D24" i="77"/>
  <c r="AT23" i="77"/>
  <c r="AN23" i="77"/>
  <c r="AH23" i="77"/>
  <c r="AD23" i="77"/>
  <c r="AC23" i="77"/>
  <c r="AB23" i="77"/>
  <c r="Z23" i="77"/>
  <c r="D23" i="77"/>
  <c r="AT22" i="77"/>
  <c r="AN22" i="77"/>
  <c r="AH22" i="77"/>
  <c r="AD22" i="77"/>
  <c r="AC22" i="77"/>
  <c r="AB22" i="77"/>
  <c r="Z22" i="77"/>
  <c r="D22" i="77"/>
  <c r="AT21" i="77"/>
  <c r="AN21" i="77"/>
  <c r="AH21" i="77"/>
  <c r="AD21" i="77"/>
  <c r="AC21" i="77"/>
  <c r="AB21" i="77"/>
  <c r="Z21" i="77"/>
  <c r="D21" i="77"/>
  <c r="AT20" i="77"/>
  <c r="AN20" i="77"/>
  <c r="AH20" i="77"/>
  <c r="AD20" i="77"/>
  <c r="AC20" i="77"/>
  <c r="AB20" i="77"/>
  <c r="Z20" i="77"/>
  <c r="D20" i="77"/>
  <c r="AT19" i="77"/>
  <c r="AN19" i="77"/>
  <c r="AH19" i="77"/>
  <c r="AD19" i="77"/>
  <c r="AC19" i="77"/>
  <c r="AB19" i="77"/>
  <c r="Z19" i="77"/>
  <c r="D19" i="77"/>
  <c r="AT18" i="77"/>
  <c r="AN18" i="77"/>
  <c r="AH18" i="77"/>
  <c r="AD18" i="77"/>
  <c r="AC18" i="77"/>
  <c r="AB18" i="77"/>
  <c r="AA18" i="77"/>
  <c r="Z18" i="77"/>
  <c r="D18" i="77"/>
  <c r="AT17" i="77"/>
  <c r="AN17" i="77"/>
  <c r="AH17" i="77"/>
  <c r="AD17" i="77"/>
  <c r="AC17" i="77"/>
  <c r="AB17" i="77"/>
  <c r="AA17" i="77"/>
  <c r="Z17" i="77"/>
  <c r="D17" i="77"/>
  <c r="AT16" i="77"/>
  <c r="AN16" i="77"/>
  <c r="AH16" i="77"/>
  <c r="AD16" i="77"/>
  <c r="AC16" i="77"/>
  <c r="AB16" i="77"/>
  <c r="AA16" i="77"/>
  <c r="Z16" i="77"/>
  <c r="D16" i="77"/>
  <c r="AT15" i="77"/>
  <c r="AN15" i="77"/>
  <c r="AH15" i="77"/>
  <c r="AD15" i="77"/>
  <c r="AC15" i="77"/>
  <c r="AB15" i="77"/>
  <c r="AA15" i="77"/>
  <c r="Z15" i="77"/>
  <c r="D15" i="77"/>
  <c r="AT14" i="77"/>
  <c r="AN14" i="77"/>
  <c r="AH14" i="77"/>
  <c r="AD14" i="77"/>
  <c r="AC14" i="77"/>
  <c r="AB14" i="77"/>
  <c r="AA14" i="77"/>
  <c r="Z14" i="77"/>
  <c r="D14" i="77"/>
  <c r="AT13" i="77"/>
  <c r="AN13" i="77"/>
  <c r="AH13" i="77"/>
  <c r="AD13" i="77"/>
  <c r="AC13" i="77"/>
  <c r="AB13" i="77"/>
  <c r="AA13" i="77"/>
  <c r="Z13" i="77"/>
  <c r="D13" i="77"/>
  <c r="AT12" i="77"/>
  <c r="AN12" i="77"/>
  <c r="AH12" i="77"/>
  <c r="AD12" i="77"/>
  <c r="AC12" i="77"/>
  <c r="AB12" i="77"/>
  <c r="AA12" i="77"/>
  <c r="Z12" i="77"/>
  <c r="D12" i="77"/>
  <c r="AT11" i="77"/>
  <c r="AN11" i="77"/>
  <c r="AH11" i="77"/>
  <c r="AD11" i="77"/>
  <c r="AC11" i="77"/>
  <c r="AB11" i="77"/>
  <c r="AA11" i="77"/>
  <c r="Z11" i="77"/>
  <c r="D11" i="77"/>
  <c r="AT10" i="77"/>
  <c r="AN10" i="77"/>
  <c r="AH10" i="77"/>
  <c r="AD10" i="77"/>
  <c r="AC10" i="77"/>
  <c r="AB10" i="77"/>
  <c r="AA10" i="77"/>
  <c r="Z10" i="77"/>
  <c r="D10" i="77"/>
  <c r="AT9" i="77"/>
  <c r="AN9" i="77"/>
  <c r="AD9" i="77"/>
  <c r="AC9" i="77"/>
  <c r="AB9" i="77"/>
  <c r="AA9" i="77"/>
  <c r="Z9" i="77"/>
  <c r="D9" i="77"/>
  <c r="AT8" i="77"/>
  <c r="AN8" i="77"/>
  <c r="AH8" i="77"/>
  <c r="AD8" i="77"/>
  <c r="AC8" i="77"/>
  <c r="AB8" i="77"/>
  <c r="AA8" i="77"/>
  <c r="Z8" i="77"/>
  <c r="D8" i="77"/>
  <c r="AT7" i="77"/>
  <c r="AN7" i="77"/>
  <c r="AH7" i="77"/>
  <c r="AD7" i="77"/>
  <c r="AC7" i="77"/>
  <c r="AB7" i="77"/>
  <c r="AA7" i="77"/>
  <c r="Z7" i="77"/>
  <c r="D7" i="77"/>
  <c r="AT6" i="77"/>
  <c r="AN6" i="77"/>
  <c r="AH6" i="77"/>
  <c r="AD6" i="77"/>
  <c r="AC6" i="77"/>
  <c r="AB6" i="77"/>
  <c r="AA6" i="77"/>
  <c r="Z6" i="77"/>
  <c r="D6" i="77"/>
  <c r="AT5" i="77"/>
  <c r="AN5" i="77"/>
  <c r="AH5" i="77"/>
  <c r="AD5" i="77"/>
  <c r="AC5" i="77"/>
  <c r="AB5" i="77"/>
  <c r="AA5" i="77"/>
  <c r="Z5" i="77"/>
  <c r="D5" i="77"/>
  <c r="AT4" i="77"/>
  <c r="AN4" i="77"/>
  <c r="AH4" i="77"/>
  <c r="AD4" i="77"/>
  <c r="AC4" i="77"/>
  <c r="AB4" i="77"/>
  <c r="AA4" i="77"/>
  <c r="Z4" i="77"/>
  <c r="D4" i="77"/>
  <c r="F3" i="77"/>
  <c r="G3" i="77"/>
  <c r="H3" i="77"/>
  <c r="I3" i="77"/>
  <c r="J3" i="77"/>
  <c r="K3" i="77"/>
  <c r="L3" i="77"/>
  <c r="M3" i="77"/>
  <c r="N3" i="77"/>
  <c r="O3" i="77"/>
  <c r="P3" i="77"/>
  <c r="Q3" i="77"/>
  <c r="R3" i="77"/>
  <c r="S3" i="77"/>
  <c r="T3" i="77"/>
  <c r="U3" i="77"/>
  <c r="V3" i="77"/>
  <c r="W3" i="77"/>
  <c r="X3" i="77"/>
  <c r="Y3" i="77"/>
  <c r="Q50" i="73"/>
  <c r="R50" i="73"/>
  <c r="S50" i="73"/>
  <c r="T50" i="73"/>
  <c r="U50" i="73"/>
  <c r="AV32" i="74"/>
  <c r="F29" i="74"/>
  <c r="G29" i="74"/>
  <c r="H29" i="74"/>
  <c r="I29" i="74"/>
  <c r="J29" i="74"/>
  <c r="K29" i="74"/>
  <c r="L29" i="74"/>
  <c r="M29" i="74"/>
  <c r="N29" i="74"/>
  <c r="O29" i="74"/>
  <c r="P29" i="74"/>
  <c r="Q29" i="74"/>
  <c r="R29" i="74"/>
  <c r="S29" i="74"/>
  <c r="T29" i="74"/>
  <c r="U29" i="74"/>
  <c r="V29" i="74"/>
  <c r="W29" i="74"/>
  <c r="X29" i="74"/>
  <c r="Y29" i="74"/>
  <c r="AR5" i="74"/>
  <c r="AT5" i="74"/>
  <c r="AR6" i="74"/>
  <c r="AT6" i="74"/>
  <c r="AR7" i="74"/>
  <c r="AR8" i="74"/>
  <c r="AL5" i="74"/>
  <c r="AN5" i="74"/>
  <c r="AL6" i="74"/>
  <c r="AL7" i="74"/>
  <c r="AL8" i="74"/>
  <c r="AF5" i="74"/>
  <c r="AC26" i="74"/>
  <c r="AC27" i="74"/>
  <c r="AC28" i="74"/>
  <c r="AB25" i="74"/>
  <c r="AB26" i="74"/>
  <c r="AB27" i="74"/>
  <c r="AB28" i="74"/>
  <c r="AA20" i="74"/>
  <c r="AA21" i="74"/>
  <c r="AA22" i="74"/>
  <c r="AA23" i="74"/>
  <c r="AA24" i="74"/>
  <c r="AA25" i="74"/>
  <c r="AA26" i="74"/>
  <c r="AA27" i="74"/>
  <c r="AA28" i="74"/>
  <c r="Z27" i="74"/>
  <c r="Z26" i="74"/>
  <c r="Z25" i="74"/>
  <c r="Z24" i="74"/>
  <c r="Z23" i="74"/>
  <c r="Z22" i="74"/>
  <c r="Z21" i="74"/>
  <c r="Z20" i="74"/>
  <c r="Z19" i="74"/>
  <c r="Z18" i="74"/>
  <c r="Z17" i="74"/>
  <c r="Z16" i="74"/>
  <c r="Z15" i="74"/>
  <c r="Z14" i="74"/>
  <c r="Z13" i="74"/>
  <c r="Z12" i="74"/>
  <c r="Z11" i="74"/>
  <c r="Z10" i="74"/>
  <c r="Z9" i="74"/>
  <c r="Z8" i="74"/>
  <c r="Z7" i="74"/>
  <c r="Z6" i="74"/>
  <c r="Z5" i="74"/>
  <c r="Z4" i="74"/>
  <c r="D27" i="74"/>
  <c r="D26" i="74"/>
  <c r="D25" i="74"/>
  <c r="D24" i="74"/>
  <c r="D23" i="74"/>
  <c r="D22" i="74"/>
  <c r="D21" i="74"/>
  <c r="D20" i="74"/>
  <c r="D19" i="74"/>
  <c r="D18" i="74"/>
  <c r="D17" i="74"/>
  <c r="D16" i="74"/>
  <c r="D15" i="74"/>
  <c r="D14" i="74"/>
  <c r="D13" i="74"/>
  <c r="D12" i="74"/>
  <c r="D11" i="74"/>
  <c r="D10" i="74"/>
  <c r="D9" i="74"/>
  <c r="D8" i="74"/>
  <c r="D7" i="74"/>
  <c r="D6" i="74"/>
  <c r="D5" i="74"/>
  <c r="D4" i="74"/>
  <c r="AD24" i="74"/>
  <c r="AD23" i="74"/>
  <c r="AD22" i="74"/>
  <c r="AC24" i="74"/>
  <c r="AC23" i="74"/>
  <c r="AC22" i="74"/>
  <c r="AB23" i="74"/>
  <c r="AB22" i="74"/>
  <c r="AD21" i="74"/>
  <c r="AD20" i="74"/>
  <c r="AD19" i="74"/>
  <c r="AD18" i="74"/>
  <c r="AD17" i="74"/>
  <c r="AD16" i="74"/>
  <c r="AD15" i="74"/>
  <c r="AD14" i="74"/>
  <c r="AD13" i="74"/>
  <c r="AD12" i="74"/>
  <c r="AD11" i="74"/>
  <c r="AD10" i="74"/>
  <c r="AD9" i="74"/>
  <c r="AD8" i="74"/>
  <c r="AD7" i="74"/>
  <c r="AD6" i="74"/>
  <c r="AD5" i="74"/>
  <c r="AD4" i="74"/>
  <c r="AC21" i="74"/>
  <c r="AC20" i="74"/>
  <c r="AC19" i="74"/>
  <c r="AC18" i="74"/>
  <c r="AB21" i="74"/>
  <c r="AB20" i="74"/>
  <c r="AB19" i="74"/>
  <c r="AB18" i="74"/>
  <c r="AA18" i="74"/>
  <c r="AC17" i="74"/>
  <c r="AC16" i="74"/>
  <c r="AC15" i="74"/>
  <c r="AC14" i="74"/>
  <c r="AC13" i="74"/>
  <c r="AC12" i="74"/>
  <c r="AC11" i="74"/>
  <c r="AC10" i="74"/>
  <c r="AC9" i="74"/>
  <c r="AC8" i="74"/>
  <c r="AC7" i="74"/>
  <c r="AC6" i="74"/>
  <c r="AC5" i="74"/>
  <c r="AC4" i="74"/>
  <c r="AB17" i="74"/>
  <c r="AB16" i="74"/>
  <c r="AB15" i="74"/>
  <c r="AB14" i="74"/>
  <c r="AB13" i="74"/>
  <c r="AB12" i="74"/>
  <c r="AB11" i="74"/>
  <c r="AB10" i="74"/>
  <c r="AB9" i="74"/>
  <c r="AB8" i="74"/>
  <c r="AA17" i="74"/>
  <c r="AA16" i="74"/>
  <c r="AA15" i="74"/>
  <c r="AA14" i="74"/>
  <c r="AA13" i="74"/>
  <c r="AA12" i="74"/>
  <c r="AA11" i="74"/>
  <c r="AA10" i="74"/>
  <c r="AA9" i="74"/>
  <c r="AA8" i="74"/>
  <c r="AT7" i="74"/>
  <c r="AN7" i="74"/>
  <c r="AB7" i="74"/>
  <c r="AB6" i="74"/>
  <c r="AB5" i="74"/>
  <c r="AB4" i="74"/>
  <c r="AA7" i="74"/>
  <c r="AA6" i="74"/>
  <c r="AA5" i="74"/>
  <c r="AA4" i="74"/>
  <c r="AN6" i="74"/>
  <c r="AT4" i="74"/>
  <c r="AN4" i="74"/>
  <c r="AH4" i="74"/>
  <c r="F3" i="74"/>
  <c r="G3" i="74"/>
  <c r="H3" i="74"/>
  <c r="I3" i="74"/>
  <c r="J3" i="74"/>
  <c r="K3" i="74"/>
  <c r="L3" i="74"/>
  <c r="M3" i="74"/>
  <c r="N3" i="74"/>
  <c r="O3" i="74"/>
  <c r="P3" i="74"/>
  <c r="Q3" i="74"/>
  <c r="R3" i="74"/>
  <c r="S3" i="74"/>
  <c r="T3" i="74"/>
  <c r="U3" i="74"/>
  <c r="V3" i="74"/>
  <c r="W3" i="74"/>
  <c r="X3" i="74"/>
  <c r="Y3" i="74"/>
  <c r="AR5" i="72"/>
  <c r="AR6" i="72"/>
  <c r="AR7" i="72"/>
  <c r="AR8" i="72"/>
  <c r="AR9" i="72"/>
  <c r="AT9" i="72"/>
  <c r="AR10" i="72"/>
  <c r="AT10" i="72"/>
  <c r="AR11" i="72"/>
  <c r="AR12" i="72"/>
  <c r="AR13" i="72"/>
  <c r="AR14" i="72"/>
  <c r="AT8" i="72"/>
  <c r="AT7" i="72"/>
  <c r="AT6" i="72"/>
  <c r="AT5" i="72"/>
  <c r="AT4" i="72"/>
  <c r="AL5" i="72"/>
  <c r="AN5" i="72"/>
  <c r="AL6" i="72"/>
  <c r="AL7" i="72"/>
  <c r="AL8" i="72"/>
  <c r="AL9" i="72"/>
  <c r="AN9" i="72"/>
  <c r="AL10" i="72"/>
  <c r="AN8" i="72"/>
  <c r="AN7" i="72"/>
  <c r="AN6" i="72"/>
  <c r="AN4" i="72"/>
  <c r="F29" i="72"/>
  <c r="G29" i="72"/>
  <c r="H29" i="72"/>
  <c r="I29" i="72"/>
  <c r="J29" i="72"/>
  <c r="K29" i="72"/>
  <c r="L29" i="72"/>
  <c r="M29" i="72"/>
  <c r="N29" i="72"/>
  <c r="O29" i="72"/>
  <c r="P29" i="72"/>
  <c r="Q29" i="72"/>
  <c r="R29" i="72"/>
  <c r="S29" i="72"/>
  <c r="T29" i="72"/>
  <c r="U29" i="72"/>
  <c r="V29" i="72"/>
  <c r="W29" i="72"/>
  <c r="X29" i="72"/>
  <c r="Y29" i="72"/>
  <c r="AF5" i="72"/>
  <c r="AF6" i="72"/>
  <c r="AF7" i="72"/>
  <c r="AF8" i="72"/>
  <c r="AH8" i="72"/>
  <c r="AC26" i="72"/>
  <c r="AC27" i="72"/>
  <c r="AC28" i="72"/>
  <c r="AB25" i="72"/>
  <c r="AB26" i="72"/>
  <c r="AB27" i="72"/>
  <c r="AB28" i="72"/>
  <c r="AA20" i="72"/>
  <c r="AA21" i="72"/>
  <c r="AA22" i="72"/>
  <c r="AA23" i="72"/>
  <c r="AA24" i="72"/>
  <c r="AA25" i="72"/>
  <c r="AA26" i="72"/>
  <c r="AA27" i="72"/>
  <c r="AA28" i="72"/>
  <c r="Z27" i="72"/>
  <c r="D27" i="72"/>
  <c r="Z26" i="72"/>
  <c r="D26" i="72"/>
  <c r="Z25" i="72"/>
  <c r="D25" i="72"/>
  <c r="AD24" i="72"/>
  <c r="AC24" i="72"/>
  <c r="AC23" i="72"/>
  <c r="AC22" i="72"/>
  <c r="Z24" i="72"/>
  <c r="Z23" i="72"/>
  <c r="D24" i="72"/>
  <c r="D23" i="72"/>
  <c r="AD23" i="72"/>
  <c r="AD22" i="72"/>
  <c r="AB23" i="72"/>
  <c r="AB22" i="72"/>
  <c r="Z22" i="72"/>
  <c r="Z21" i="72"/>
  <c r="Z20" i="72"/>
  <c r="Z19" i="72"/>
  <c r="Z18" i="72"/>
  <c r="D22" i="72"/>
  <c r="D21" i="72"/>
  <c r="D20" i="72"/>
  <c r="D19" i="72"/>
  <c r="D18" i="72"/>
  <c r="D17" i="72"/>
  <c r="D16" i="72"/>
  <c r="D15" i="72"/>
  <c r="D14" i="72"/>
  <c r="D13" i="72"/>
  <c r="D12" i="72"/>
  <c r="D11" i="72"/>
  <c r="D10" i="72"/>
  <c r="D9" i="72"/>
  <c r="D8" i="72"/>
  <c r="D7" i="72"/>
  <c r="D6" i="72"/>
  <c r="D5" i="72"/>
  <c r="D4" i="72"/>
  <c r="AD21" i="72"/>
  <c r="AD20" i="72"/>
  <c r="AD19" i="72"/>
  <c r="AD18" i="72"/>
  <c r="AD17" i="72"/>
  <c r="AD16" i="72"/>
  <c r="AD15" i="72"/>
  <c r="AD14" i="72"/>
  <c r="AD13" i="72"/>
  <c r="AD12" i="72"/>
  <c r="AD11" i="72"/>
  <c r="AD10" i="72"/>
  <c r="AD9" i="72"/>
  <c r="AD8" i="72"/>
  <c r="AD7" i="72"/>
  <c r="AD6" i="72"/>
  <c r="AD5" i="72"/>
  <c r="AD4" i="72"/>
  <c r="AC21" i="72"/>
  <c r="AC20" i="72"/>
  <c r="AC19" i="72"/>
  <c r="AC18" i="72"/>
  <c r="AC17" i="72"/>
  <c r="AC16" i="72"/>
  <c r="AC15" i="72"/>
  <c r="AC14" i="72"/>
  <c r="AC13" i="72"/>
  <c r="AC12" i="72"/>
  <c r="AC11" i="72"/>
  <c r="AC10" i="72"/>
  <c r="AC9" i="72"/>
  <c r="AC8" i="72"/>
  <c r="AC7" i="72"/>
  <c r="AC6" i="72"/>
  <c r="AC5" i="72"/>
  <c r="AC4" i="72"/>
  <c r="AB21" i="72"/>
  <c r="AB20" i="72"/>
  <c r="AB19" i="72"/>
  <c r="AB18" i="72"/>
  <c r="AA18" i="72"/>
  <c r="AB17" i="72"/>
  <c r="AB16" i="72"/>
  <c r="AB15" i="72"/>
  <c r="AB14" i="72"/>
  <c r="AB13" i="72"/>
  <c r="AB12" i="72"/>
  <c r="AB11" i="72"/>
  <c r="AB10" i="72"/>
  <c r="AB9" i="72"/>
  <c r="AB8" i="72"/>
  <c r="AB7" i="72"/>
  <c r="AB6" i="72"/>
  <c r="AB5" i="72"/>
  <c r="AB4" i="72"/>
  <c r="AA17" i="72"/>
  <c r="AA16" i="72"/>
  <c r="AA15" i="72"/>
  <c r="AA14" i="72"/>
  <c r="AA13" i="72"/>
  <c r="AA12" i="72"/>
  <c r="AA11" i="72"/>
  <c r="AA10" i="72"/>
  <c r="AA9" i="72"/>
  <c r="AA8" i="72"/>
  <c r="AA7" i="72"/>
  <c r="AA6" i="72"/>
  <c r="AA5" i="72"/>
  <c r="AA4" i="72"/>
  <c r="Z17" i="72"/>
  <c r="Z16" i="72"/>
  <c r="Z15" i="72"/>
  <c r="Z14" i="72"/>
  <c r="Z13" i="72"/>
  <c r="Z12" i="72"/>
  <c r="Z11" i="72"/>
  <c r="Z10" i="72"/>
  <c r="Z9" i="72"/>
  <c r="Z8" i="72"/>
  <c r="Z7" i="72"/>
  <c r="Z6" i="72"/>
  <c r="Z5" i="72"/>
  <c r="Z4" i="72"/>
  <c r="AH6" i="72"/>
  <c r="AH5" i="72"/>
  <c r="AH4" i="72"/>
  <c r="F3" i="72"/>
  <c r="G3" i="72"/>
  <c r="H3" i="72"/>
  <c r="I3" i="72"/>
  <c r="J3" i="72"/>
  <c r="K3" i="72"/>
  <c r="L3" i="72"/>
  <c r="M3" i="72"/>
  <c r="N3" i="72"/>
  <c r="O3" i="72"/>
  <c r="P3" i="72"/>
  <c r="Q3" i="72"/>
  <c r="R3" i="72"/>
  <c r="S3" i="72"/>
  <c r="T3" i="72"/>
  <c r="U3" i="72"/>
  <c r="V3" i="72"/>
  <c r="W3" i="72"/>
  <c r="X3" i="72"/>
  <c r="Y3" i="72"/>
  <c r="AN23" i="71"/>
  <c r="AN22" i="71"/>
  <c r="AN21" i="71"/>
  <c r="AN20" i="71"/>
  <c r="F29" i="71"/>
  <c r="G29" i="71"/>
  <c r="H29" i="71"/>
  <c r="I29" i="71"/>
  <c r="J29" i="71"/>
  <c r="K29" i="71"/>
  <c r="L29" i="71"/>
  <c r="M29" i="71"/>
  <c r="N29" i="71"/>
  <c r="O29" i="71"/>
  <c r="P29" i="71"/>
  <c r="Q29" i="71"/>
  <c r="R29" i="71"/>
  <c r="S29" i="71"/>
  <c r="T29" i="71"/>
  <c r="U29" i="71"/>
  <c r="V29" i="71"/>
  <c r="W29" i="71"/>
  <c r="X29" i="71"/>
  <c r="Y29" i="71"/>
  <c r="AF5" i="71"/>
  <c r="AC26" i="71"/>
  <c r="AC27" i="71"/>
  <c r="AC28" i="71"/>
  <c r="AB25" i="71"/>
  <c r="AB26" i="71"/>
  <c r="AB27" i="71"/>
  <c r="AB28" i="71"/>
  <c r="AA20" i="71"/>
  <c r="AA21" i="71"/>
  <c r="AA22" i="71"/>
  <c r="AA23" i="71"/>
  <c r="AA24" i="71"/>
  <c r="AA25" i="71"/>
  <c r="AA26" i="71"/>
  <c r="AA27" i="71"/>
  <c r="AA28" i="71"/>
  <c r="Z27" i="71"/>
  <c r="D27" i="71"/>
  <c r="D26" i="71"/>
  <c r="Z26" i="71"/>
  <c r="Z25" i="71"/>
  <c r="D25" i="71"/>
  <c r="AD24" i="71"/>
  <c r="AD23" i="71"/>
  <c r="AC24" i="71"/>
  <c r="AC23" i="71"/>
  <c r="AC22" i="71"/>
  <c r="AC21" i="71"/>
  <c r="AC20" i="71"/>
  <c r="AC19" i="71"/>
  <c r="AC18" i="71"/>
  <c r="AC17" i="71"/>
  <c r="AC16" i="71"/>
  <c r="AC15" i="71"/>
  <c r="AC14" i="71"/>
  <c r="AC13" i="71"/>
  <c r="AC12" i="71"/>
  <c r="AC11" i="71"/>
  <c r="AC10" i="71"/>
  <c r="AC9" i="71"/>
  <c r="AC8" i="71"/>
  <c r="AC7" i="71"/>
  <c r="AC6" i="71"/>
  <c r="AC5" i="71"/>
  <c r="AC4" i="71"/>
  <c r="Z24" i="71"/>
  <c r="Z23" i="71"/>
  <c r="Z22" i="71"/>
  <c r="Z21" i="71"/>
  <c r="Z20" i="71"/>
  <c r="Z19" i="71"/>
  <c r="Z18" i="71"/>
  <c r="Z17" i="71"/>
  <c r="Z16" i="71"/>
  <c r="Z15" i="71"/>
  <c r="Z14" i="71"/>
  <c r="Z13" i="71"/>
  <c r="Z12" i="71"/>
  <c r="Z11" i="71"/>
  <c r="Z10" i="71"/>
  <c r="Z9" i="71"/>
  <c r="Z8" i="71"/>
  <c r="Z7" i="71"/>
  <c r="Z6" i="71"/>
  <c r="Z5" i="71"/>
  <c r="Z4" i="71"/>
  <c r="D24" i="71"/>
  <c r="D23" i="71"/>
  <c r="D22" i="71"/>
  <c r="D21" i="71"/>
  <c r="D20" i="71"/>
  <c r="D19" i="71"/>
  <c r="D18" i="71"/>
  <c r="D17" i="71"/>
  <c r="D16" i="71"/>
  <c r="D15" i="71"/>
  <c r="D14" i="71"/>
  <c r="D13" i="71"/>
  <c r="D12" i="71"/>
  <c r="D11" i="71"/>
  <c r="D10" i="71"/>
  <c r="D9" i="71"/>
  <c r="D8" i="71"/>
  <c r="D7" i="71"/>
  <c r="D6" i="71"/>
  <c r="D5" i="71"/>
  <c r="D4" i="71"/>
  <c r="AB23" i="71"/>
  <c r="AB22" i="71"/>
  <c r="AB21" i="71"/>
  <c r="AB20" i="71"/>
  <c r="AB19" i="71"/>
  <c r="AB18" i="71"/>
  <c r="AB17" i="71"/>
  <c r="AB16" i="71"/>
  <c r="AB15" i="71"/>
  <c r="AB14" i="71"/>
  <c r="AB13" i="71"/>
  <c r="AB12" i="71"/>
  <c r="AB11" i="71"/>
  <c r="AB10" i="71"/>
  <c r="AB9" i="71"/>
  <c r="AB8" i="71"/>
  <c r="AB7" i="71"/>
  <c r="AB6" i="71"/>
  <c r="AB5" i="71"/>
  <c r="AB4" i="71"/>
  <c r="AD22" i="71"/>
  <c r="AD21" i="71"/>
  <c r="AD20" i="71"/>
  <c r="AD19" i="71"/>
  <c r="AD18" i="71"/>
  <c r="AD17" i="71"/>
  <c r="AD16" i="71"/>
  <c r="AD15" i="71"/>
  <c r="AD14" i="71"/>
  <c r="AD13" i="71"/>
  <c r="AD12" i="71"/>
  <c r="AD11" i="71"/>
  <c r="AD10" i="71"/>
  <c r="AD9" i="71"/>
  <c r="AD8" i="71"/>
  <c r="AD7" i="71"/>
  <c r="AD6" i="71"/>
  <c r="AD5" i="71"/>
  <c r="AD4" i="71"/>
  <c r="AA18" i="71"/>
  <c r="AA17" i="71"/>
  <c r="AA16" i="71"/>
  <c r="AA15" i="71"/>
  <c r="AA14" i="71"/>
  <c r="AA13" i="71"/>
  <c r="AA12" i="71"/>
  <c r="AA11" i="71"/>
  <c r="AA10" i="71"/>
  <c r="AA9" i="71"/>
  <c r="AA8" i="71"/>
  <c r="AA7" i="71"/>
  <c r="AA6" i="71"/>
  <c r="AA5" i="71"/>
  <c r="AA4" i="71"/>
  <c r="AH4" i="71"/>
  <c r="F3" i="71"/>
  <c r="G3" i="71"/>
  <c r="H3" i="71"/>
  <c r="I3" i="71"/>
  <c r="J3" i="71"/>
  <c r="K3" i="71"/>
  <c r="L3" i="71"/>
  <c r="M3" i="71"/>
  <c r="N3" i="71"/>
  <c r="O3" i="71"/>
  <c r="P3" i="71"/>
  <c r="Q3" i="71"/>
  <c r="R3" i="71"/>
  <c r="S3" i="71"/>
  <c r="T3" i="71"/>
  <c r="U3" i="71"/>
  <c r="V3" i="71"/>
  <c r="W3" i="71"/>
  <c r="X3" i="71"/>
  <c r="Y3" i="71"/>
  <c r="AF5" i="70"/>
  <c r="AH5" i="70"/>
  <c r="AF6" i="70"/>
  <c r="AH6" i="70"/>
  <c r="AF7" i="70"/>
  <c r="AH7" i="70"/>
  <c r="AH4" i="70"/>
  <c r="F29" i="70"/>
  <c r="G29" i="70"/>
  <c r="H29" i="70"/>
  <c r="I29" i="70"/>
  <c r="J29" i="70"/>
  <c r="K29" i="70"/>
  <c r="L29" i="70"/>
  <c r="M29" i="70"/>
  <c r="N29" i="70"/>
  <c r="O29" i="70"/>
  <c r="P29" i="70"/>
  <c r="Q29" i="70"/>
  <c r="R29" i="70"/>
  <c r="S29" i="70"/>
  <c r="T29" i="70"/>
  <c r="U29" i="70"/>
  <c r="V29" i="70"/>
  <c r="W29" i="70"/>
  <c r="X29" i="70"/>
  <c r="Y29" i="70"/>
  <c r="AC26" i="70"/>
  <c r="AC27" i="70"/>
  <c r="AC28" i="70"/>
  <c r="AB25" i="70"/>
  <c r="AB26" i="70"/>
  <c r="AB27" i="70"/>
  <c r="AB28" i="70"/>
  <c r="AA20" i="70"/>
  <c r="AA21" i="70"/>
  <c r="AA22" i="70"/>
  <c r="AA23" i="70"/>
  <c r="AA24" i="70"/>
  <c r="AA25" i="70"/>
  <c r="AA26" i="70"/>
  <c r="AA27" i="70"/>
  <c r="AA28" i="70"/>
  <c r="Z27" i="70"/>
  <c r="D27" i="70"/>
  <c r="Z26" i="70"/>
  <c r="D26" i="70"/>
  <c r="Z25" i="70"/>
  <c r="Z24" i="70"/>
  <c r="Z23" i="70"/>
  <c r="D25" i="70"/>
  <c r="D24" i="70"/>
  <c r="D23" i="70"/>
  <c r="AD24" i="70"/>
  <c r="AD23" i="70"/>
  <c r="AD22" i="70"/>
  <c r="AC24" i="70"/>
  <c r="AC23" i="70"/>
  <c r="AB23" i="70"/>
  <c r="AC22" i="70"/>
  <c r="AC21" i="70"/>
  <c r="AC20" i="70"/>
  <c r="AC19" i="70"/>
  <c r="AC18" i="70"/>
  <c r="AC17" i="70"/>
  <c r="AC16" i="70"/>
  <c r="AC15" i="70"/>
  <c r="AC14" i="70"/>
  <c r="AC13" i="70"/>
  <c r="AC12" i="70"/>
  <c r="AC11" i="70"/>
  <c r="AC10" i="70"/>
  <c r="AC9" i="70"/>
  <c r="AC8" i="70"/>
  <c r="AC7" i="70"/>
  <c r="AC6" i="70"/>
  <c r="AC5" i="70"/>
  <c r="AC4" i="70"/>
  <c r="AB22" i="70"/>
  <c r="AB21" i="70"/>
  <c r="AB20" i="70"/>
  <c r="AB19" i="70"/>
  <c r="AB18" i="70"/>
  <c r="AB17" i="70"/>
  <c r="AB16" i="70"/>
  <c r="AB15" i="70"/>
  <c r="AB14" i="70"/>
  <c r="AB13" i="70"/>
  <c r="AB12" i="70"/>
  <c r="AB11" i="70"/>
  <c r="AB10" i="70"/>
  <c r="AB9" i="70"/>
  <c r="AB8" i="70"/>
  <c r="AB7" i="70"/>
  <c r="AB6" i="70"/>
  <c r="AB5" i="70"/>
  <c r="AB4" i="70"/>
  <c r="Z22" i="70"/>
  <c r="Z21" i="70"/>
  <c r="Z20" i="70"/>
  <c r="Z19" i="70"/>
  <c r="Z18" i="70"/>
  <c r="Z17" i="70"/>
  <c r="Z16" i="70"/>
  <c r="Z15" i="70"/>
  <c r="Z14" i="70"/>
  <c r="Z13" i="70"/>
  <c r="Z12" i="70"/>
  <c r="Z11" i="70"/>
  <c r="Z10" i="70"/>
  <c r="Z9" i="70"/>
  <c r="Z8" i="70"/>
  <c r="Z7" i="70"/>
  <c r="Z6" i="70"/>
  <c r="Z5" i="70"/>
  <c r="Z4" i="70"/>
  <c r="D22" i="70"/>
  <c r="D21" i="70"/>
  <c r="D20" i="70"/>
  <c r="D19" i="70"/>
  <c r="D18" i="70"/>
  <c r="D17" i="70"/>
  <c r="D16" i="70"/>
  <c r="D15" i="70"/>
  <c r="D14" i="70"/>
  <c r="D13" i="70"/>
  <c r="D12" i="70"/>
  <c r="D11" i="70"/>
  <c r="D10" i="70"/>
  <c r="D9" i="70"/>
  <c r="D8" i="70"/>
  <c r="D7" i="70"/>
  <c r="D6" i="70"/>
  <c r="D5" i="70"/>
  <c r="D4" i="70"/>
  <c r="AD21" i="70"/>
  <c r="AD20" i="70"/>
  <c r="AD19" i="70"/>
  <c r="AD18" i="70"/>
  <c r="AD17" i="70"/>
  <c r="AD16" i="70"/>
  <c r="AD15" i="70"/>
  <c r="AD14" i="70"/>
  <c r="AD13" i="70"/>
  <c r="AD12" i="70"/>
  <c r="AD11" i="70"/>
  <c r="AD10" i="70"/>
  <c r="AD9" i="70"/>
  <c r="AD8" i="70"/>
  <c r="AD7" i="70"/>
  <c r="AD6" i="70"/>
  <c r="AD5" i="70"/>
  <c r="AD4" i="70"/>
  <c r="AA18" i="70"/>
  <c r="AA17" i="70"/>
  <c r="AA16" i="70"/>
  <c r="AA15" i="70"/>
  <c r="AA14" i="70"/>
  <c r="AA13" i="70"/>
  <c r="AA12" i="70"/>
  <c r="AA11" i="70"/>
  <c r="AA10" i="70"/>
  <c r="AA9" i="70"/>
  <c r="AA8" i="70"/>
  <c r="AA7" i="70"/>
  <c r="AA6" i="70"/>
  <c r="AA5" i="70"/>
  <c r="AA4" i="70"/>
  <c r="F3" i="70"/>
  <c r="G3" i="70"/>
  <c r="H3" i="70"/>
  <c r="I3" i="70"/>
  <c r="J3" i="70"/>
  <c r="K3" i="70"/>
  <c r="L3" i="70"/>
  <c r="M3" i="70"/>
  <c r="N3" i="70"/>
  <c r="O3" i="70"/>
  <c r="P3" i="70"/>
  <c r="Q3" i="70"/>
  <c r="R3" i="70"/>
  <c r="S3" i="70"/>
  <c r="T3" i="70"/>
  <c r="U3" i="70"/>
  <c r="V3" i="70"/>
  <c r="W3" i="70"/>
  <c r="X3" i="70"/>
  <c r="Y3" i="70"/>
  <c r="F29" i="69"/>
  <c r="G29" i="69"/>
  <c r="H29" i="69"/>
  <c r="I29" i="69"/>
  <c r="J29" i="69"/>
  <c r="K29" i="69"/>
  <c r="L29" i="69"/>
  <c r="M29" i="69"/>
  <c r="N29" i="69"/>
  <c r="O29" i="69"/>
  <c r="P29" i="69"/>
  <c r="Q29" i="69"/>
  <c r="R29" i="69"/>
  <c r="S29" i="69"/>
  <c r="T29" i="69"/>
  <c r="U29" i="69"/>
  <c r="V29" i="69"/>
  <c r="W29" i="69"/>
  <c r="X29" i="69"/>
  <c r="Y29" i="69"/>
  <c r="AC26" i="69"/>
  <c r="AC27" i="69"/>
  <c r="AC28" i="69"/>
  <c r="AB25" i="69"/>
  <c r="AB26" i="69"/>
  <c r="AB27" i="69"/>
  <c r="AB28" i="69"/>
  <c r="AA20" i="69"/>
  <c r="AA21" i="69"/>
  <c r="AA22" i="69"/>
  <c r="AA23" i="69"/>
  <c r="AA24" i="69"/>
  <c r="AA25" i="69"/>
  <c r="AA26" i="69"/>
  <c r="AA27" i="69"/>
  <c r="AA28" i="69"/>
  <c r="Z27" i="69"/>
  <c r="Z26" i="69"/>
  <c r="D27" i="69"/>
  <c r="D26" i="69"/>
  <c r="Z25" i="69"/>
  <c r="D25" i="69"/>
  <c r="AD24" i="69"/>
  <c r="AC24" i="69"/>
  <c r="Z24" i="69"/>
  <c r="D24" i="69"/>
  <c r="AD23" i="69"/>
  <c r="AC23" i="69"/>
  <c r="AB23" i="69"/>
  <c r="Z23" i="69"/>
  <c r="Z22" i="69"/>
  <c r="Z21" i="69"/>
  <c r="Z20" i="69"/>
  <c r="Z19" i="69"/>
  <c r="Z18" i="69"/>
  <c r="Z17" i="69"/>
  <c r="Z16" i="69"/>
  <c r="Z15" i="69"/>
  <c r="Z14" i="69"/>
  <c r="Z13" i="69"/>
  <c r="Z12" i="69"/>
  <c r="Z11" i="69"/>
  <c r="Z10" i="69"/>
  <c r="Z9" i="69"/>
  <c r="Z8" i="69"/>
  <c r="Z7" i="69"/>
  <c r="Z6" i="69"/>
  <c r="Z5" i="69"/>
  <c r="Z4" i="69"/>
  <c r="D23" i="69"/>
  <c r="D22" i="69"/>
  <c r="D21" i="69"/>
  <c r="D20" i="69"/>
  <c r="D19" i="69"/>
  <c r="D18" i="69"/>
  <c r="D17" i="69"/>
  <c r="AD22" i="69"/>
  <c r="AD21" i="69"/>
  <c r="AD20" i="69"/>
  <c r="AD19" i="69"/>
  <c r="AD18" i="69"/>
  <c r="AD17" i="69"/>
  <c r="AD16" i="69"/>
  <c r="AD15" i="69"/>
  <c r="AD14" i="69"/>
  <c r="AD13" i="69"/>
  <c r="AD12" i="69"/>
  <c r="AD11" i="69"/>
  <c r="AD10" i="69"/>
  <c r="AD9" i="69"/>
  <c r="AD8" i="69"/>
  <c r="AD7" i="69"/>
  <c r="AD6" i="69"/>
  <c r="AD5" i="69"/>
  <c r="AD4" i="69"/>
  <c r="AC22" i="69"/>
  <c r="AC21" i="69"/>
  <c r="AC20" i="69"/>
  <c r="AC19" i="69"/>
  <c r="AC18" i="69"/>
  <c r="AC17" i="69"/>
  <c r="AC16" i="69"/>
  <c r="AC15" i="69"/>
  <c r="AC14" i="69"/>
  <c r="AC13" i="69"/>
  <c r="AC12" i="69"/>
  <c r="AC11" i="69"/>
  <c r="AC10" i="69"/>
  <c r="AC9" i="69"/>
  <c r="AC8" i="69"/>
  <c r="AC7" i="69"/>
  <c r="AC6" i="69"/>
  <c r="AC5" i="69"/>
  <c r="AC4" i="69"/>
  <c r="AB22" i="69"/>
  <c r="AB21" i="69"/>
  <c r="AB20" i="69"/>
  <c r="AB19" i="69"/>
  <c r="AB18" i="69"/>
  <c r="AB17" i="69"/>
  <c r="AB16" i="69"/>
  <c r="AB15" i="69"/>
  <c r="AB14" i="69"/>
  <c r="AB13" i="69"/>
  <c r="AB12" i="69"/>
  <c r="AB11" i="69"/>
  <c r="AB10" i="69"/>
  <c r="AB9" i="69"/>
  <c r="AB8" i="69"/>
  <c r="AB7" i="69"/>
  <c r="AB6" i="69"/>
  <c r="AB5" i="69"/>
  <c r="AB4" i="69"/>
  <c r="AA18" i="69"/>
  <c r="AA17" i="69"/>
  <c r="AA16" i="69"/>
  <c r="D16" i="69"/>
  <c r="D15" i="69"/>
  <c r="D14" i="69"/>
  <c r="D13" i="69"/>
  <c r="D12" i="69"/>
  <c r="D11" i="69"/>
  <c r="D10" i="69"/>
  <c r="D9" i="69"/>
  <c r="D8" i="69"/>
  <c r="D7" i="69"/>
  <c r="D6" i="69"/>
  <c r="D5" i="69"/>
  <c r="D4" i="69"/>
  <c r="AA15" i="69"/>
  <c r="AA14" i="69"/>
  <c r="AA13" i="69"/>
  <c r="AA12" i="69"/>
  <c r="AA11" i="69"/>
  <c r="AA10" i="69"/>
  <c r="AA9" i="69"/>
  <c r="AA8" i="69"/>
  <c r="AA7" i="69"/>
  <c r="AA6" i="69"/>
  <c r="AA5" i="69"/>
  <c r="AA4" i="69"/>
  <c r="F3" i="69"/>
  <c r="G3" i="69"/>
  <c r="H3" i="69"/>
  <c r="I3" i="69"/>
  <c r="J3" i="69"/>
  <c r="K3" i="69"/>
  <c r="L3" i="69"/>
  <c r="M3" i="69"/>
  <c r="N3" i="69"/>
  <c r="O3" i="69"/>
  <c r="P3" i="69"/>
  <c r="Q3" i="69"/>
  <c r="R3" i="69"/>
  <c r="S3" i="69"/>
  <c r="T3" i="69"/>
  <c r="U3" i="69"/>
  <c r="V3" i="69"/>
  <c r="W3" i="69"/>
  <c r="X3" i="69"/>
  <c r="Y3" i="69"/>
  <c r="F29" i="68"/>
  <c r="G29" i="68"/>
  <c r="H29" i="68"/>
  <c r="I29" i="68"/>
  <c r="J29" i="68"/>
  <c r="K29" i="68"/>
  <c r="L29" i="68"/>
  <c r="M29" i="68"/>
  <c r="N29" i="68"/>
  <c r="O29" i="68"/>
  <c r="P29" i="68"/>
  <c r="Q29" i="68"/>
  <c r="R29" i="68"/>
  <c r="S29" i="68"/>
  <c r="T29" i="68"/>
  <c r="U29" i="68"/>
  <c r="V29" i="68"/>
  <c r="W29" i="68"/>
  <c r="X29" i="68"/>
  <c r="Y29" i="68"/>
  <c r="AC26" i="68"/>
  <c r="AC27" i="68"/>
  <c r="AC28" i="68"/>
  <c r="AB25" i="68"/>
  <c r="AB26" i="68"/>
  <c r="AB27" i="68"/>
  <c r="AB28" i="68"/>
  <c r="AA20" i="68"/>
  <c r="AA21" i="68"/>
  <c r="AA22" i="68"/>
  <c r="AA23" i="68"/>
  <c r="AA24" i="68"/>
  <c r="AA25" i="68"/>
  <c r="AA26" i="68"/>
  <c r="AA27" i="68"/>
  <c r="AA28" i="68"/>
  <c r="Z27" i="68"/>
  <c r="D27" i="68"/>
  <c r="D26" i="68"/>
  <c r="D25" i="68"/>
  <c r="D24" i="68"/>
  <c r="Z26" i="68"/>
  <c r="Z25" i="68"/>
  <c r="Z24" i="68"/>
  <c r="Z23" i="68"/>
  <c r="AD24" i="68"/>
  <c r="AC24" i="68"/>
  <c r="AD23" i="68"/>
  <c r="AC23" i="68"/>
  <c r="AB23" i="68"/>
  <c r="D23" i="68"/>
  <c r="AD22" i="68"/>
  <c r="AC22" i="68"/>
  <c r="AC21" i="68"/>
  <c r="AC20" i="68"/>
  <c r="AC19" i="68"/>
  <c r="AC18" i="68"/>
  <c r="AC17" i="68"/>
  <c r="AC16" i="68"/>
  <c r="AC15" i="68"/>
  <c r="AC14" i="68"/>
  <c r="AC13" i="68"/>
  <c r="AC12" i="68"/>
  <c r="AC11" i="68"/>
  <c r="AC10" i="68"/>
  <c r="AC9" i="68"/>
  <c r="AC8" i="68"/>
  <c r="AC7" i="68"/>
  <c r="AC6" i="68"/>
  <c r="AC5" i="68"/>
  <c r="AC4" i="68"/>
  <c r="AB22" i="68"/>
  <c r="AB21" i="68"/>
  <c r="AB20" i="68"/>
  <c r="AB19" i="68"/>
  <c r="AB18" i="68"/>
  <c r="AB17" i="68"/>
  <c r="AB16" i="68"/>
  <c r="AB15" i="68"/>
  <c r="AB14" i="68"/>
  <c r="AB13" i="68"/>
  <c r="AB12" i="68"/>
  <c r="AB11" i="68"/>
  <c r="AB10" i="68"/>
  <c r="AB9" i="68"/>
  <c r="AB8" i="68"/>
  <c r="AB7" i="68"/>
  <c r="AB6" i="68"/>
  <c r="AB5" i="68"/>
  <c r="AB4" i="68"/>
  <c r="Z22" i="68"/>
  <c r="Z21" i="68"/>
  <c r="Z20" i="68"/>
  <c r="Z19" i="68"/>
  <c r="Z18" i="68"/>
  <c r="Z17" i="68"/>
  <c r="Z16" i="68"/>
  <c r="Z15" i="68"/>
  <c r="Z14" i="68"/>
  <c r="Z13" i="68"/>
  <c r="Z12" i="68"/>
  <c r="Z11" i="68"/>
  <c r="Z10" i="68"/>
  <c r="Z9" i="68"/>
  <c r="Z8" i="68"/>
  <c r="Z7" i="68"/>
  <c r="Z6" i="68"/>
  <c r="Z5" i="68"/>
  <c r="Z4" i="68"/>
  <c r="D22" i="68"/>
  <c r="D21" i="68"/>
  <c r="D20" i="68"/>
  <c r="D19" i="68"/>
  <c r="D18" i="68"/>
  <c r="D17" i="68"/>
  <c r="D16" i="68"/>
  <c r="D15" i="68"/>
  <c r="D14" i="68"/>
  <c r="D13" i="68"/>
  <c r="D12" i="68"/>
  <c r="D11" i="68"/>
  <c r="D10" i="68"/>
  <c r="D9" i="68"/>
  <c r="D8" i="68"/>
  <c r="D7" i="68"/>
  <c r="D6" i="68"/>
  <c r="D5" i="68"/>
  <c r="D4" i="68"/>
  <c r="AD21" i="68"/>
  <c r="AD20" i="68"/>
  <c r="AD19" i="68"/>
  <c r="AD18" i="68"/>
  <c r="AD17" i="68"/>
  <c r="AD16" i="68"/>
  <c r="AD15" i="68"/>
  <c r="AD14" i="68"/>
  <c r="AD13" i="68"/>
  <c r="AD12" i="68"/>
  <c r="AD11" i="68"/>
  <c r="AD10" i="68"/>
  <c r="AD9" i="68"/>
  <c r="AD8" i="68"/>
  <c r="AD7" i="68"/>
  <c r="AD6" i="68"/>
  <c r="AD5" i="68"/>
  <c r="AD4" i="68"/>
  <c r="AA18" i="68"/>
  <c r="AA17" i="68"/>
  <c r="AA16" i="68"/>
  <c r="AA15" i="68"/>
  <c r="AA14" i="68"/>
  <c r="AA13" i="68"/>
  <c r="AA12" i="68"/>
  <c r="AA11" i="68"/>
  <c r="AA10" i="68"/>
  <c r="AA9" i="68"/>
  <c r="AA8" i="68"/>
  <c r="AA7" i="68"/>
  <c r="AA6" i="68"/>
  <c r="AA5" i="68"/>
  <c r="AA4" i="68"/>
  <c r="F3" i="68"/>
  <c r="G3" i="68"/>
  <c r="H3" i="68"/>
  <c r="I3" i="68"/>
  <c r="J3" i="68"/>
  <c r="K3" i="68"/>
  <c r="L3" i="68"/>
  <c r="M3" i="68"/>
  <c r="N3" i="68"/>
  <c r="O3" i="68"/>
  <c r="P3" i="68"/>
  <c r="Q3" i="68"/>
  <c r="R3" i="68"/>
  <c r="S3" i="68"/>
  <c r="T3" i="68"/>
  <c r="U3" i="68"/>
  <c r="V3" i="68"/>
  <c r="W3" i="68"/>
  <c r="X3" i="68"/>
  <c r="Y3" i="68"/>
  <c r="AB27" i="53"/>
  <c r="AB26" i="53"/>
  <c r="AB25" i="53"/>
  <c r="AB24" i="53"/>
  <c r="AB23" i="53"/>
  <c r="AB22" i="53"/>
  <c r="AB21" i="53"/>
  <c r="AB20" i="53"/>
  <c r="AB19" i="53"/>
  <c r="AB18" i="53"/>
  <c r="AB17" i="53"/>
  <c r="AB16" i="53"/>
  <c r="AB15" i="53"/>
  <c r="AB14" i="53"/>
  <c r="AB13" i="53"/>
  <c r="AB12" i="53"/>
  <c r="AB11" i="53"/>
  <c r="AB10" i="53"/>
  <c r="AB9" i="53"/>
  <c r="AB8" i="53"/>
  <c r="AB7" i="53"/>
  <c r="AB6" i="53"/>
  <c r="AB5" i="53"/>
  <c r="AB4" i="53"/>
  <c r="F29" i="53"/>
  <c r="G29" i="53"/>
  <c r="H29" i="53"/>
  <c r="I29" i="53"/>
  <c r="J29" i="53"/>
  <c r="K29" i="53"/>
  <c r="L29" i="53"/>
  <c r="M29" i="53"/>
  <c r="N29" i="53"/>
  <c r="O29" i="53"/>
  <c r="P29" i="53"/>
  <c r="Q29" i="53"/>
  <c r="R29" i="53"/>
  <c r="S29" i="53"/>
  <c r="T29" i="53"/>
  <c r="U29" i="53"/>
  <c r="V29" i="53"/>
  <c r="W29" i="53"/>
  <c r="X29" i="53"/>
  <c r="Y29" i="53"/>
  <c r="Z27" i="53"/>
  <c r="Z26" i="53"/>
  <c r="Z25" i="53"/>
  <c r="Z24" i="53"/>
  <c r="Z23" i="53"/>
  <c r="Z22" i="53"/>
  <c r="Z21" i="53"/>
  <c r="Z20" i="53"/>
  <c r="Z19" i="53"/>
  <c r="Z18" i="53"/>
  <c r="Z17" i="53"/>
  <c r="Z16" i="53"/>
  <c r="Z15" i="53"/>
  <c r="Z14" i="53"/>
  <c r="Z13" i="53"/>
  <c r="Z12" i="53"/>
  <c r="Z11" i="53"/>
  <c r="Z10" i="53"/>
  <c r="Z9" i="53"/>
  <c r="Z8" i="53"/>
  <c r="Z7" i="53"/>
  <c r="Z6" i="53"/>
  <c r="Z5" i="53"/>
  <c r="Z4" i="53"/>
  <c r="D27" i="53"/>
  <c r="D26" i="53"/>
  <c r="D25" i="53"/>
  <c r="D24" i="53"/>
  <c r="D23" i="53"/>
  <c r="D22" i="53"/>
  <c r="D21" i="53"/>
  <c r="D20" i="53"/>
  <c r="D19" i="53"/>
  <c r="D18" i="53"/>
  <c r="D17" i="53"/>
  <c r="D16" i="53"/>
  <c r="D15" i="53"/>
  <c r="D14" i="53"/>
  <c r="D13" i="53"/>
  <c r="D12" i="53"/>
  <c r="D11" i="53"/>
  <c r="D10" i="53"/>
  <c r="D9" i="53"/>
  <c r="D8" i="53"/>
  <c r="D7" i="53"/>
  <c r="D6" i="53"/>
  <c r="D5" i="53"/>
  <c r="D4" i="53"/>
  <c r="AA5" i="53"/>
  <c r="AA6" i="53"/>
  <c r="AA7" i="53"/>
  <c r="AA8" i="53"/>
  <c r="AA9" i="53"/>
  <c r="AA10" i="53"/>
  <c r="AA11" i="53"/>
  <c r="AA12" i="53"/>
  <c r="AA13" i="53"/>
  <c r="AA14" i="53"/>
  <c r="AA15" i="53"/>
  <c r="AA16" i="53"/>
  <c r="AA17" i="53"/>
  <c r="AA18" i="53"/>
  <c r="AA19" i="53"/>
  <c r="AA20" i="53"/>
  <c r="AA21" i="53"/>
  <c r="AA22" i="53"/>
  <c r="AA23" i="53"/>
  <c r="AA24" i="53"/>
  <c r="AA25" i="53"/>
  <c r="AA26" i="53"/>
  <c r="AA27" i="53"/>
  <c r="AA28" i="53"/>
  <c r="F3" i="53"/>
  <c r="G3" i="53"/>
  <c r="H3" i="53"/>
  <c r="I3" i="53"/>
  <c r="J3" i="53"/>
  <c r="K3" i="53"/>
  <c r="L3" i="53"/>
  <c r="M3" i="53"/>
  <c r="N3" i="53"/>
  <c r="O3" i="53"/>
  <c r="P3" i="53"/>
  <c r="Q3" i="53"/>
  <c r="R3" i="53"/>
  <c r="S3" i="53"/>
  <c r="T3" i="53"/>
  <c r="U3" i="53"/>
  <c r="V3" i="53"/>
  <c r="W3" i="53"/>
  <c r="X3" i="53"/>
  <c r="Y3" i="53"/>
  <c r="AF6" i="74"/>
  <c r="AH5" i="74"/>
  <c r="AH5" i="71"/>
  <c r="AF6" i="71"/>
  <c r="AF8" i="70"/>
  <c r="AT8" i="74"/>
  <c r="AR9" i="74"/>
  <c r="AL11" i="72"/>
  <c r="AN10" i="72"/>
  <c r="AR15" i="72"/>
  <c r="AT14" i="72"/>
  <c r="AF9" i="72"/>
  <c r="AN8" i="74"/>
  <c r="AL9" i="74"/>
  <c r="AH7" i="72"/>
  <c r="AT11" i="72"/>
  <c r="AT12" i="72"/>
  <c r="AT13" i="72"/>
  <c r="AL10" i="74"/>
  <c r="AN9" i="74"/>
  <c r="AL12" i="72"/>
  <c r="AN11" i="72"/>
  <c r="AR10" i="74"/>
  <c r="AT9" i="74"/>
  <c r="AH8" i="70"/>
  <c r="AF9" i="70"/>
  <c r="AR16" i="72"/>
  <c r="AT15" i="72"/>
  <c r="AF7" i="71"/>
  <c r="AH6" i="71"/>
  <c r="AF10" i="72"/>
  <c r="AH9" i="72"/>
  <c r="AF7" i="74"/>
  <c r="AH6" i="74"/>
  <c r="AF11" i="72"/>
  <c r="AH10" i="72"/>
  <c r="AF10" i="70"/>
  <c r="AH9" i="70"/>
  <c r="AL13" i="72"/>
  <c r="AN12" i="72"/>
  <c r="AR17" i="72"/>
  <c r="AT16" i="72"/>
  <c r="AF8" i="74"/>
  <c r="AH7" i="74"/>
  <c r="AH7" i="71"/>
  <c r="AF8" i="71"/>
  <c r="AR11" i="74"/>
  <c r="AT10" i="74"/>
  <c r="AL11" i="74"/>
  <c r="AN10" i="74"/>
  <c r="AR12" i="74"/>
  <c r="AT11" i="74"/>
  <c r="AT17" i="72"/>
  <c r="AR18" i="72"/>
  <c r="AF11" i="70"/>
  <c r="AH10" i="70"/>
  <c r="AL14" i="72"/>
  <c r="AN13" i="72"/>
  <c r="AL12" i="74"/>
  <c r="AN11" i="74"/>
  <c r="AF9" i="71"/>
  <c r="AH8" i="71"/>
  <c r="AH8" i="74"/>
  <c r="AF9" i="74"/>
  <c r="AH11" i="72"/>
  <c r="AF12" i="72"/>
  <c r="AH9" i="71"/>
  <c r="AF10" i="71"/>
  <c r="AL15" i="72"/>
  <c r="AN14" i="72"/>
  <c r="AH12" i="72"/>
  <c r="AF13" i="72"/>
  <c r="AL13" i="74"/>
  <c r="AN12" i="74"/>
  <c r="AF12" i="70"/>
  <c r="AH11" i="70"/>
  <c r="AF10" i="74"/>
  <c r="AH9" i="74"/>
  <c r="AP33" i="74"/>
  <c r="AT18" i="72"/>
  <c r="AR19" i="72"/>
  <c r="AR13" i="74"/>
  <c r="AT12" i="74"/>
  <c r="AT13" i="74"/>
  <c r="AR14" i="74"/>
  <c r="AH12" i="70"/>
  <c r="AF13" i="70"/>
  <c r="AL16" i="72"/>
  <c r="AN15" i="72"/>
  <c r="AN13" i="74"/>
  <c r="AL14" i="74"/>
  <c r="AH10" i="71"/>
  <c r="AF11" i="71"/>
  <c r="AT19" i="72"/>
  <c r="AR20" i="72"/>
  <c r="AF11" i="74"/>
  <c r="AH10" i="74"/>
  <c r="AF14" i="72"/>
  <c r="AH13" i="72"/>
  <c r="AF15" i="72"/>
  <c r="AH14" i="72"/>
  <c r="AF12" i="71"/>
  <c r="AH11" i="71"/>
  <c r="AF12" i="74"/>
  <c r="AH11" i="74"/>
  <c r="AH13" i="70"/>
  <c r="AF14" i="70"/>
  <c r="AR15" i="74"/>
  <c r="AT14" i="74"/>
  <c r="AT20" i="72"/>
  <c r="AR21" i="72"/>
  <c r="AL15" i="74"/>
  <c r="AN14" i="74"/>
  <c r="AL17" i="72"/>
  <c r="AN16" i="72"/>
  <c r="AH14" i="70"/>
  <c r="AF15" i="70"/>
  <c r="AT21" i="72"/>
  <c r="AR22" i="72"/>
  <c r="AL16" i="74"/>
  <c r="AN15" i="74"/>
  <c r="AR16" i="74"/>
  <c r="AT15" i="74"/>
  <c r="AN17" i="72"/>
  <c r="AL18" i="72"/>
  <c r="AF13" i="74"/>
  <c r="AH12" i="74"/>
  <c r="AF13" i="71"/>
  <c r="AH12" i="71"/>
  <c r="AH15" i="72"/>
  <c r="AF16" i="72"/>
  <c r="AN18" i="72"/>
  <c r="AL19" i="72"/>
  <c r="AF14" i="71"/>
  <c r="AH13" i="71"/>
  <c r="AH13" i="74"/>
  <c r="AF14" i="74"/>
  <c r="AT16" i="74"/>
  <c r="AR17" i="74"/>
  <c r="AN16" i="74"/>
  <c r="AL17" i="74"/>
  <c r="AH15" i="70"/>
  <c r="AF16" i="70"/>
  <c r="AF17" i="72"/>
  <c r="AH16" i="72"/>
  <c r="AT22" i="72"/>
  <c r="AR23" i="72"/>
  <c r="AT23" i="72"/>
  <c r="AR24" i="72"/>
  <c r="AF18" i="72"/>
  <c r="AH17" i="72"/>
  <c r="AH16" i="70"/>
  <c r="AF17" i="70"/>
  <c r="AN19" i="72"/>
  <c r="AL20" i="72"/>
  <c r="AL18" i="74"/>
  <c r="AN17" i="74"/>
  <c r="AT17" i="74"/>
  <c r="AR18" i="74"/>
  <c r="AH14" i="74"/>
  <c r="AF15" i="74"/>
  <c r="AH14" i="71"/>
  <c r="AF15" i="71"/>
  <c r="AH15" i="74"/>
  <c r="AF16" i="74"/>
  <c r="AN18" i="74"/>
  <c r="AL19" i="74"/>
  <c r="AH17" i="70"/>
  <c r="AF18" i="70"/>
  <c r="AT18" i="74"/>
  <c r="AR19" i="74"/>
  <c r="AT24" i="72"/>
  <c r="AR25" i="72"/>
  <c r="AH15" i="71"/>
  <c r="AF16" i="71"/>
  <c r="AN20" i="72"/>
  <c r="AL21" i="72"/>
  <c r="AH18" i="72"/>
  <c r="AF19" i="72"/>
  <c r="AN21" i="72"/>
  <c r="AL22" i="72"/>
  <c r="AF20" i="72"/>
  <c r="AH19" i="72"/>
  <c r="AR26" i="72"/>
  <c r="AT25" i="72"/>
  <c r="AF19" i="70"/>
  <c r="AH18" i="70"/>
  <c r="AT19" i="74"/>
  <c r="AR20" i="74"/>
  <c r="AN19" i="74"/>
  <c r="AL20" i="74"/>
  <c r="AH16" i="74"/>
  <c r="AF17" i="74"/>
  <c r="AF17" i="71"/>
  <c r="AH16" i="71"/>
  <c r="AF20" i="70"/>
  <c r="AH19" i="70"/>
  <c r="AH17" i="71"/>
  <c r="AF18" i="71"/>
  <c r="AN20" i="74"/>
  <c r="AL21" i="74"/>
  <c r="AR27" i="72"/>
  <c r="AT26" i="72"/>
  <c r="AN22" i="72"/>
  <c r="AL23" i="72"/>
  <c r="AH17" i="74"/>
  <c r="AF18" i="74"/>
  <c r="AT20" i="74"/>
  <c r="AR21" i="74"/>
  <c r="AF21" i="72"/>
  <c r="AH20" i="72"/>
  <c r="AT21" i="74"/>
  <c r="AR22" i="74"/>
  <c r="AF22" i="72"/>
  <c r="AH21" i="72"/>
  <c r="AN23" i="72"/>
  <c r="AL24" i="72"/>
  <c r="AT27" i="72"/>
  <c r="AR28" i="72"/>
  <c r="AT28" i="72"/>
  <c r="AF19" i="74"/>
  <c r="AH18" i="74"/>
  <c r="AN21" i="74"/>
  <c r="AL22" i="74"/>
  <c r="AF19" i="71"/>
  <c r="AH18" i="71"/>
  <c r="AF21" i="70"/>
  <c r="AH20" i="70"/>
  <c r="AL23" i="74"/>
  <c r="AN22" i="74"/>
  <c r="AF22" i="70"/>
  <c r="AH21" i="70"/>
  <c r="AN24" i="72"/>
  <c r="AL25" i="72"/>
  <c r="AH19" i="74"/>
  <c r="AF20" i="74"/>
  <c r="AR23" i="74"/>
  <c r="AT22" i="74"/>
  <c r="AF20" i="71"/>
  <c r="AH19" i="71"/>
  <c r="AH22" i="72"/>
  <c r="AF23" i="72"/>
  <c r="AR24" i="74"/>
  <c r="AT23" i="74"/>
  <c r="AH20" i="74"/>
  <c r="AF21" i="74"/>
  <c r="AF24" i="72"/>
  <c r="AH23" i="72"/>
  <c r="AF21" i="71"/>
  <c r="AH20" i="71"/>
  <c r="AL26" i="72"/>
  <c r="AN25" i="72"/>
  <c r="AF23" i="70"/>
  <c r="AH22" i="70"/>
  <c r="AL24" i="74"/>
  <c r="AN23" i="74"/>
  <c r="AF24" i="70"/>
  <c r="AH23" i="70"/>
  <c r="AF22" i="71"/>
  <c r="AH21" i="71"/>
  <c r="AL27" i="72"/>
  <c r="AN26" i="72"/>
  <c r="AH24" i="72"/>
  <c r="AF25" i="72"/>
  <c r="AL25" i="74"/>
  <c r="AN24" i="74"/>
  <c r="AF22" i="74"/>
  <c r="AH21" i="74"/>
  <c r="AT24" i="74"/>
  <c r="AR25" i="74"/>
  <c r="AT25" i="74"/>
  <c r="AR26" i="74"/>
  <c r="AN25" i="74"/>
  <c r="AL26" i="74"/>
  <c r="AL28" i="72"/>
  <c r="AN28" i="72"/>
  <c r="AN27" i="72"/>
  <c r="AH22" i="74"/>
  <c r="AF23" i="74"/>
  <c r="AH25" i="72"/>
  <c r="AF26" i="72"/>
  <c r="AF23" i="71"/>
  <c r="AH22" i="71"/>
  <c r="AF25" i="70"/>
  <c r="AH24" i="70"/>
  <c r="AH26" i="72"/>
  <c r="AF27" i="72"/>
  <c r="AF26" i="70"/>
  <c r="AH25" i="70"/>
  <c r="AF24" i="71"/>
  <c r="AH23" i="71"/>
  <c r="AT26" i="74"/>
  <c r="AR27" i="74"/>
  <c r="AF24" i="74"/>
  <c r="AH23" i="74"/>
  <c r="AN26" i="74"/>
  <c r="AL27" i="74"/>
  <c r="AH24" i="74"/>
  <c r="AF25" i="74"/>
  <c r="AR28" i="74"/>
  <c r="AT28" i="74"/>
  <c r="AT27" i="74"/>
  <c r="AF25" i="71"/>
  <c r="AH24" i="71"/>
  <c r="AH27" i="72"/>
  <c r="AF28" i="72"/>
  <c r="AH28" i="72"/>
  <c r="AN27" i="74"/>
  <c r="AL28" i="74"/>
  <c r="AN28" i="74"/>
  <c r="AH26" i="70"/>
  <c r="AF27" i="70"/>
  <c r="AH27" i="70"/>
  <c r="AF28" i="70"/>
  <c r="AH28" i="70"/>
  <c r="AF26" i="71"/>
  <c r="AH25" i="71"/>
  <c r="AH25" i="74"/>
  <c r="AF26" i="74"/>
  <c r="AH26" i="71"/>
  <c r="AF27" i="71"/>
  <c r="AH26" i="74"/>
  <c r="AF27" i="74"/>
  <c r="AH27" i="71"/>
  <c r="AF28" i="71"/>
  <c r="AH28" i="71"/>
  <c r="AH27" i="74"/>
  <c r="AF28" i="74"/>
  <c r="AH28" i="74"/>
  <c r="AB22" i="80"/>
  <c r="AB21" i="80"/>
  <c r="AB20" i="80"/>
  <c r="AB19" i="80"/>
  <c r="AB18" i="80"/>
  <c r="AB17" i="80"/>
  <c r="AB16" i="80"/>
  <c r="AB15" i="80"/>
  <c r="AB14" i="80"/>
  <c r="AB13" i="80"/>
  <c r="AB12" i="80"/>
  <c r="AB11" i="80"/>
  <c r="AB10" i="80"/>
  <c r="AB9" i="80"/>
  <c r="AB8" i="80"/>
  <c r="AB7" i="80"/>
  <c r="AB6" i="80"/>
  <c r="AB5" i="80"/>
  <c r="AB4" i="80"/>
</calcChain>
</file>

<file path=xl/sharedStrings.xml><?xml version="1.0" encoding="utf-8"?>
<sst xmlns="http://schemas.openxmlformats.org/spreadsheetml/2006/main" count="5499" uniqueCount="966">
  <si>
    <t>Cd</t>
  </si>
  <si>
    <t>Cd-Put</t>
  </si>
  <si>
    <t>Put</t>
  </si>
  <si>
    <t>MFB</t>
  </si>
  <si>
    <t>MFB-Cd</t>
  </si>
  <si>
    <t>MFB-Cd-STN</t>
  </si>
  <si>
    <t>STN</t>
  </si>
  <si>
    <t>STN-Cd</t>
  </si>
  <si>
    <t>possible bone</t>
  </si>
  <si>
    <t>bone</t>
  </si>
  <si>
    <t>sagittal midline cortex</t>
  </si>
  <si>
    <t>AP</t>
  </si>
  <si>
    <t>AP relative to Z=0</t>
  </si>
  <si>
    <t>C4</t>
  </si>
  <si>
    <t>C5</t>
  </si>
  <si>
    <t>C6</t>
  </si>
  <si>
    <t>CL1</t>
  </si>
  <si>
    <t>CL2</t>
  </si>
  <si>
    <t>CL3</t>
  </si>
  <si>
    <t>CL4</t>
  </si>
  <si>
    <t>CL5</t>
  </si>
  <si>
    <t>CL6</t>
  </si>
  <si>
    <t>P1</t>
  </si>
  <si>
    <t>P2</t>
  </si>
  <si>
    <t>P3</t>
  </si>
  <si>
    <t>P4</t>
  </si>
  <si>
    <t>P5</t>
  </si>
  <si>
    <t>P6</t>
  </si>
  <si>
    <r>
      <t xml:space="preserve">FSCV PRE-AMP PIN OUT (PATRICK"S VERSION </t>
    </r>
    <r>
      <rPr>
        <sz val="11"/>
        <rFont val="Arial"/>
        <family val="2"/>
      </rPr>
      <t>modified)</t>
    </r>
  </si>
  <si>
    <t>FRONT OF PIN CONNECTOR</t>
  </si>
  <si>
    <t>last pin towards right as facing forwards</t>
  </si>
  <si>
    <t>CH0</t>
  </si>
  <si>
    <t>CH1</t>
  </si>
  <si>
    <t>CH2</t>
  </si>
  <si>
    <t>CH3</t>
  </si>
  <si>
    <t>REF</t>
  </si>
  <si>
    <t>Facing Male Output</t>
  </si>
  <si>
    <t>Surface insulated Pt-Ir ground wires (teflon coated, 3 - 5 mm scraped at tip, in granulation tissue)</t>
  </si>
  <si>
    <t>X</t>
  </si>
  <si>
    <t>original MRI #</t>
  </si>
  <si>
    <t>35/45</t>
  </si>
  <si>
    <t>NAC</t>
  </si>
  <si>
    <t>35/42</t>
  </si>
  <si>
    <t>35/40</t>
  </si>
  <si>
    <t>36/46</t>
  </si>
  <si>
    <t>35/43</t>
  </si>
  <si>
    <t>35/46</t>
  </si>
  <si>
    <t>35/41</t>
  </si>
  <si>
    <t>36/45</t>
  </si>
  <si>
    <t>Microdrive</t>
  </si>
  <si>
    <t>25.2 turns for 4 mm</t>
  </si>
  <si>
    <t>158.7 microns per turn</t>
  </si>
  <si>
    <t>37/47</t>
  </si>
  <si>
    <t>Objectives</t>
  </si>
  <si>
    <t>3 tetrodes in GP</t>
  </si>
  <si>
    <t>3 tetrodes in CN</t>
  </si>
  <si>
    <t>3 tetrodes in Put</t>
  </si>
  <si>
    <t>6 CF in CN</t>
  </si>
  <si>
    <t>12 CF in Put</t>
  </si>
  <si>
    <t>44/50</t>
  </si>
  <si>
    <t>S1</t>
  </si>
  <si>
    <t>S2</t>
  </si>
  <si>
    <t>S3</t>
  </si>
  <si>
    <t>36/47</t>
  </si>
  <si>
    <t>GP-Put</t>
  </si>
  <si>
    <t>SNc</t>
  </si>
  <si>
    <t>SNc/STN</t>
  </si>
  <si>
    <t>STN-Put</t>
  </si>
  <si>
    <t>S4</t>
  </si>
  <si>
    <t>S5</t>
  </si>
  <si>
    <t>S6</t>
  </si>
  <si>
    <t>44/48</t>
  </si>
  <si>
    <t>44/49</t>
  </si>
  <si>
    <t>AP saleem (st)</t>
  </si>
  <si>
    <t>AP saleem (deep)</t>
  </si>
  <si>
    <t>G1</t>
  </si>
  <si>
    <t>G2</t>
  </si>
  <si>
    <t>G3</t>
  </si>
  <si>
    <t>pycf</t>
  </si>
  <si>
    <t>t</t>
  </si>
  <si>
    <t>cf</t>
  </si>
  <si>
    <t>p</t>
  </si>
  <si>
    <t>PL1</t>
  </si>
  <si>
    <t>PL2</t>
  </si>
  <si>
    <t>PL3</t>
  </si>
  <si>
    <t>3  LFP Pt-Ir  in STN</t>
  </si>
  <si>
    <t>3  LFP Pt-Ir in SNc</t>
  </si>
  <si>
    <t>46/53</t>
  </si>
  <si>
    <t>46/54</t>
  </si>
  <si>
    <t>s</t>
  </si>
  <si>
    <t>standard cfm</t>
  </si>
  <si>
    <t>parylene coated cf</t>
  </si>
  <si>
    <t>tetrode</t>
  </si>
  <si>
    <t>platinum-iridium ~100-200k Ohm electrode</t>
  </si>
  <si>
    <t>agcl</t>
  </si>
  <si>
    <t>reference electrode in white matter</t>
  </si>
  <si>
    <t>ag-s</t>
  </si>
  <si>
    <t>surface reference</t>
  </si>
  <si>
    <t>ss</t>
  </si>
  <si>
    <t>stainless steel reference</t>
  </si>
  <si>
    <t>PM1</t>
  </si>
  <si>
    <t>PM2</t>
  </si>
  <si>
    <t>PM3</t>
  </si>
  <si>
    <t>H6</t>
  </si>
  <si>
    <t>H5</t>
  </si>
  <si>
    <t>H2</t>
  </si>
  <si>
    <t>pycf1-2</t>
  </si>
  <si>
    <t>pycf3-3</t>
  </si>
  <si>
    <t>pycf3-1</t>
  </si>
  <si>
    <t>pycf3(1-3): batch 6 (&lt; 5 microns deposited)</t>
  </si>
  <si>
    <t>pycf1-2(1-8): batch 8 (~ 25 microns total diameter)</t>
  </si>
  <si>
    <t>IP3</t>
  </si>
  <si>
    <t>IP4</t>
  </si>
  <si>
    <t>IP5</t>
  </si>
  <si>
    <t>T1</t>
  </si>
  <si>
    <t>T2</t>
  </si>
  <si>
    <t>T3</t>
  </si>
  <si>
    <t>T1-3, tetrodes made by Cody, sealed in CFM silica tube, 1 cm ptrodruding</t>
  </si>
  <si>
    <t>pycf1-5</t>
  </si>
  <si>
    <t>pycf3-2</t>
  </si>
  <si>
    <t>cf1-4</t>
  </si>
  <si>
    <t>cf2-7</t>
  </si>
  <si>
    <t>cf2-4</t>
  </si>
  <si>
    <t>cf2-5</t>
  </si>
  <si>
    <t>cf2-8</t>
  </si>
  <si>
    <t>cf2-1</t>
  </si>
  <si>
    <t>pt6</t>
  </si>
  <si>
    <t>pt5</t>
  </si>
  <si>
    <t>pt4</t>
  </si>
  <si>
    <t>pt3</t>
  </si>
  <si>
    <t>pt2</t>
  </si>
  <si>
    <t>pt1</t>
  </si>
  <si>
    <t>29/33</t>
  </si>
  <si>
    <t>AgCl</t>
  </si>
  <si>
    <t>A</t>
  </si>
  <si>
    <t>B</t>
  </si>
  <si>
    <t>C</t>
  </si>
  <si>
    <t>D</t>
  </si>
  <si>
    <t>E</t>
  </si>
  <si>
    <t>F</t>
  </si>
  <si>
    <t>G</t>
  </si>
  <si>
    <t>H</t>
  </si>
  <si>
    <t>SS1</t>
  </si>
  <si>
    <t>SS2</t>
  </si>
  <si>
    <t>SS3</t>
  </si>
  <si>
    <t>SS4</t>
  </si>
  <si>
    <t>Ag-S</t>
  </si>
  <si>
    <t>Turns</t>
  </si>
  <si>
    <t>Depth(microns)</t>
  </si>
  <si>
    <t>13 turns</t>
  </si>
  <si>
    <t>CL1/3</t>
  </si>
  <si>
    <t>Starting depth upon implantation</t>
  </si>
  <si>
    <t># turns CCW to drive after implant to reach dorsal part of target</t>
  </si>
  <si>
    <t>Device IDs</t>
  </si>
  <si>
    <t>Targeted Z ranges for brain site</t>
  </si>
  <si>
    <t>Mill Max Pin Out</t>
  </si>
  <si>
    <t>07/19/2017</t>
  </si>
  <si>
    <t>08/18/2017, tested all to see which ones are working and insulated everything in liquid electrical tape</t>
  </si>
  <si>
    <t>I</t>
  </si>
  <si>
    <t>J</t>
  </si>
  <si>
    <t>cl3</t>
  </si>
  <si>
    <t>cl1</t>
  </si>
  <si>
    <t>p5</t>
  </si>
  <si>
    <t>p1</t>
  </si>
  <si>
    <t>pm3</t>
  </si>
  <si>
    <t>cfm</t>
  </si>
  <si>
    <t>cl6</t>
  </si>
  <si>
    <t>cl5</t>
  </si>
  <si>
    <t>cl4</t>
  </si>
  <si>
    <t>pl3</t>
  </si>
  <si>
    <t>pl2</t>
  </si>
  <si>
    <t>pl1</t>
  </si>
  <si>
    <t>date</t>
  </si>
  <si>
    <t>day</t>
  </si>
  <si>
    <t>ok</t>
  </si>
  <si>
    <t>res</t>
  </si>
  <si>
    <t>32+7=41</t>
  </si>
  <si>
    <t>z</t>
  </si>
  <si>
    <t>33+2.1=35.1</t>
  </si>
  <si>
    <t xml:space="preserve">test 0 </t>
  </si>
  <si>
    <t>AgCl2</t>
  </si>
  <si>
    <t>AgCl1</t>
  </si>
  <si>
    <t>p3</t>
  </si>
  <si>
    <t>p2</t>
  </si>
  <si>
    <t>low</t>
  </si>
  <si>
    <t>turns moved</t>
  </si>
  <si>
    <t>new z</t>
  </si>
  <si>
    <t>x</t>
  </si>
  <si>
    <t>35+.5=35.5</t>
  </si>
  <si>
    <t>ss-ephys</t>
  </si>
  <si>
    <t>ss1</t>
  </si>
  <si>
    <t>ss2</t>
  </si>
  <si>
    <t>ss3</t>
  </si>
  <si>
    <t>ss4</t>
  </si>
  <si>
    <t>ss5</t>
  </si>
  <si>
    <t>ss6</t>
  </si>
  <si>
    <t>-1, 33</t>
  </si>
  <si>
    <t>-1, 38</t>
  </si>
  <si>
    <t>x,y coord</t>
  </si>
  <si>
    <t>1, 36</t>
  </si>
  <si>
    <t>-6, 37</t>
  </si>
  <si>
    <t>-6, 38</t>
  </si>
  <si>
    <t>-6, 39</t>
  </si>
  <si>
    <t>3, 31</t>
  </si>
  <si>
    <t>3, 32</t>
  </si>
  <si>
    <t>3, 33</t>
  </si>
  <si>
    <t>-1, 34</t>
  </si>
  <si>
    <t>-1, 35</t>
  </si>
  <si>
    <t>-7, 32</t>
  </si>
  <si>
    <t>-7, 34</t>
  </si>
  <si>
    <t>p2 looked ok today, maybe because "lesion" may have been created</t>
  </si>
  <si>
    <t>noise solved by grounding IR camera in box</t>
  </si>
  <si>
    <t>11/20/2017</t>
  </si>
  <si>
    <t>p1 (0)</t>
  </si>
  <si>
    <t>cl6 (2)</t>
  </si>
  <si>
    <t>p3 (1)</t>
  </si>
  <si>
    <t>tried offseting may have affected recording throughout day</t>
  </si>
  <si>
    <t>cl4 (2)</t>
  </si>
  <si>
    <t>cl6 (3)</t>
  </si>
  <si>
    <t>headpost ground</t>
  </si>
  <si>
    <t>cl3(2)</t>
  </si>
  <si>
    <t>cl6(3)</t>
  </si>
  <si>
    <t>licometer broken caused noise (lead shorted to mouthpiece)</t>
  </si>
  <si>
    <t>licometer fixed</t>
  </si>
  <si>
    <t>AgCl3</t>
  </si>
  <si>
    <t>SS5</t>
  </si>
  <si>
    <t>corrected 12/07/2017</t>
  </si>
  <si>
    <t>saw DA signals, new HS arrived with 4 channels (x2)</t>
  </si>
  <si>
    <t>clear DA signals</t>
  </si>
  <si>
    <t>cl4 (1)</t>
  </si>
  <si>
    <t>p5(0)</t>
  </si>
  <si>
    <t>cl5(1)</t>
  </si>
  <si>
    <t>signals still largely overshadowed by ph like fluctuations, after insulating chair, maybe need to wait for inflammation to settle after moving? Try others instead of Cl3/Cl6 that were moved</t>
  </si>
  <si>
    <t>pl3(3)</t>
  </si>
  <si>
    <t>cl5(2)</t>
  </si>
  <si>
    <t>cl1 saturated</t>
  </si>
  <si>
    <t>p5(1)</t>
  </si>
  <si>
    <t>p2 looks resistive, did not try to record from</t>
  </si>
  <si>
    <t>headpost grounded, lickometer blew up</t>
  </si>
  <si>
    <t>tried headpost, no lic</t>
  </si>
  <si>
    <t>no headpost, no lic</t>
  </si>
  <si>
    <t>200nA</t>
  </si>
  <si>
    <t>pycf-600</t>
  </si>
  <si>
    <t>pycf-bad</t>
  </si>
  <si>
    <t>good</t>
  </si>
  <si>
    <t>rotate between p1,p3,p5,cl3, cfm-cl5,pl3,cl6</t>
  </si>
  <si>
    <t>p5 and cl4 really noisy (HF noise)</t>
  </si>
  <si>
    <t>p5 working after lowering, but patchy like signals</t>
  </si>
  <si>
    <t>p1(0)</t>
  </si>
  <si>
    <t>raised p1 6 turns to electrically rejuvenate, then lowered 6.5 turns. P1 still looks bad</t>
  </si>
  <si>
    <t>p1 and p5 still look bad. P1 signals too broad and p5 is too noisey</t>
  </si>
  <si>
    <t>cl1 saturated and was making cl5 saturated so cl1 disconnected</t>
  </si>
  <si>
    <t>after switch to FR</t>
  </si>
  <si>
    <t>fix</t>
  </si>
  <si>
    <t>target</t>
  </si>
  <si>
    <t>ITI</t>
  </si>
  <si>
    <t>sm/big dur</t>
  </si>
  <si>
    <t>motor</t>
  </si>
  <si>
    <t>trials</t>
  </si>
  <si>
    <t>50/500</t>
  </si>
  <si>
    <t>bias</t>
  </si>
  <si>
    <t>120 (70 free)</t>
  </si>
  <si>
    <t>110 (30 free)</t>
  </si>
  <si>
    <t>100/800</t>
  </si>
  <si>
    <t>75/700</t>
  </si>
  <si>
    <t>60/700</t>
  </si>
  <si>
    <t>65/650</t>
  </si>
  <si>
    <t>150/700</t>
  </si>
  <si>
    <t>lots</t>
  </si>
  <si>
    <t>Made cheetah HS2 get dc-coupled inputs, fixed licometer, now ch39-41</t>
  </si>
  <si>
    <t>28b</t>
  </si>
  <si>
    <t>cl3 looks better?</t>
  </si>
  <si>
    <t>p3(0)</t>
  </si>
  <si>
    <t>cl6(1)</t>
  </si>
  <si>
    <t>lot of artifacts even though insulated chair with rubber piece</t>
  </si>
  <si>
    <t>cl5 good da signals, rubber piece in chair for movement inuslation</t>
  </si>
  <si>
    <t>why cl3 today? did not ground headpost today, no chair insulation</t>
  </si>
  <si>
    <t>CL3 looks bad today (looked very good on day 28), no rubber spacer in chair today, grounded to chair?</t>
  </si>
  <si>
    <t>Starting 03/05, give 2 bisc after training to keep weight up (~7-7.4 kg now) and unstressed.cl3 mostly shunt looking signals</t>
  </si>
  <si>
    <t>s1</t>
  </si>
  <si>
    <t>s2</t>
  </si>
  <si>
    <t>s3</t>
  </si>
  <si>
    <t>s4</t>
  </si>
  <si>
    <t>s5</t>
  </si>
  <si>
    <t>s6</t>
  </si>
  <si>
    <t>g1</t>
  </si>
  <si>
    <t>g2</t>
  </si>
  <si>
    <t>g3</t>
  </si>
  <si>
    <t>Gray = resistive</t>
  </si>
  <si>
    <t>Ephys headstage configuration (Neuralynx HS-32)</t>
  </si>
  <si>
    <t>Blue = lowered after implantation day</t>
  </si>
  <si>
    <t>03/18/2018</t>
  </si>
  <si>
    <t>Estimated depth in Z coordinates indicated for each implanted probe</t>
  </si>
  <si>
    <t>performance stability</t>
  </si>
  <si>
    <t>trials rel consecutive until break/instability</t>
  </si>
  <si>
    <t>Switch to FR</t>
  </si>
  <si>
    <t>28b ephys</t>
  </si>
  <si>
    <t>when did we add pulse meter?</t>
  </si>
  <si>
    <t>cf's translated</t>
  </si>
  <si>
    <t>70/700</t>
  </si>
  <si>
    <t>stable for two hours then on and off</t>
  </si>
  <si>
    <t>cl4(1)</t>
  </si>
  <si>
    <t>stable for an hour, then back on and did double</t>
  </si>
  <si>
    <t>performed for three hours then nothing</t>
  </si>
  <si>
    <t>50/800</t>
  </si>
  <si>
    <t xml:space="preserve">pretty unstable throughout </t>
  </si>
  <si>
    <t>stable for an hour (file 175) then on and off</t>
  </si>
  <si>
    <t>about an hour then no more</t>
  </si>
  <si>
    <t>pl2(0)</t>
  </si>
  <si>
    <t>50/801</t>
  </si>
  <si>
    <t>this was the day that p1_cl6_cl3_pl3 may have been damaged</t>
  </si>
  <si>
    <t>n/a</t>
  </si>
  <si>
    <t xml:space="preserve">two hours continuous then did a few more off and on </t>
  </si>
  <si>
    <t>pl(0)</t>
  </si>
  <si>
    <t xml:space="preserve">first recording after possible lesion </t>
  </si>
  <si>
    <t>100/801</t>
  </si>
  <si>
    <t>100/802</t>
  </si>
  <si>
    <t>pl1(0)</t>
  </si>
  <si>
    <t>100/803</t>
  </si>
  <si>
    <t xml:space="preserve">did about an hour then off and on </t>
  </si>
  <si>
    <t>100/804</t>
  </si>
  <si>
    <t xml:space="preserve">not good </t>
  </si>
  <si>
    <t>100/805</t>
  </si>
  <si>
    <t xml:space="preserve">performed for 1.5 hours then nothing </t>
  </si>
  <si>
    <t>100/806</t>
  </si>
  <si>
    <t xml:space="preserve">perfomred for an hour then nothing </t>
  </si>
  <si>
    <t>70/701</t>
  </si>
  <si>
    <t>70/702</t>
  </si>
  <si>
    <t xml:space="preserve">performing for an hour then off and on </t>
  </si>
  <si>
    <t>50/700</t>
  </si>
  <si>
    <t xml:space="preserve">performed 90min consistently then off and on </t>
  </si>
  <si>
    <t xml:space="preserve">performed consistently for about 1.5 hours </t>
  </si>
  <si>
    <t>54b</t>
  </si>
  <si>
    <t>54c</t>
  </si>
  <si>
    <t>46b</t>
  </si>
  <si>
    <t>42b</t>
  </si>
  <si>
    <t>38b</t>
  </si>
  <si>
    <t>35b</t>
  </si>
  <si>
    <t>35c</t>
  </si>
  <si>
    <t>31b</t>
  </si>
  <si>
    <t>31c</t>
  </si>
  <si>
    <t>31d</t>
  </si>
  <si>
    <t>56b</t>
  </si>
  <si>
    <t>56c</t>
  </si>
  <si>
    <t>56d</t>
  </si>
  <si>
    <t>RAM for PC came but wrong RAM, will try to start up PC without 0.5GB RAM (only 1.5 GB)</t>
  </si>
  <si>
    <t>Tarheel FSCV UW PC broken, beeped 3 times, RAM problem, found malfunction RAM remove, and ordered</t>
  </si>
  <si>
    <t>Restart PC without all RAM, seems to work fine</t>
  </si>
  <si>
    <t>abandoned planned stim today, weird redox shift in signals, checked reference connections couldn’t figure out</t>
  </si>
  <si>
    <t>stim s1</t>
  </si>
  <si>
    <t>50b</t>
  </si>
  <si>
    <t>changed 1dr parameters today (fix 6.5 size, target 5.5 size, fix period = 1200, target period = 1800, iti - 6000, block 40-60, rew 70/700) to maximize trial stability</t>
  </si>
  <si>
    <t>stim s1-s6, pavlov task after</t>
  </si>
  <si>
    <t>stim s1, 1dr task after</t>
  </si>
  <si>
    <t>Weird redox shift in signals</t>
  </si>
  <si>
    <t>found out possibility of eating fleece board cotton from other lab monkey (junie) that threw up cotton</t>
  </si>
  <si>
    <t>removed fleece bord this morning</t>
  </si>
  <si>
    <t>Deepest depths (do not go above these numbers)</t>
  </si>
  <si>
    <t>Targeted S1-S6 depths</t>
  </si>
  <si>
    <t>p5(3)</t>
  </si>
  <si>
    <t>cl4(0)</t>
  </si>
  <si>
    <t>pl1(1)</t>
  </si>
  <si>
    <t>cl3(3)</t>
  </si>
  <si>
    <t>pl2(2)</t>
  </si>
  <si>
    <t>pl1(2)</t>
  </si>
  <si>
    <t>p1(2)</t>
  </si>
  <si>
    <t>p3(1)</t>
  </si>
  <si>
    <t>cl4(3)</t>
  </si>
  <si>
    <t>pl3(2)</t>
  </si>
  <si>
    <t>two hours continuous</t>
  </si>
  <si>
    <t>50/701</t>
  </si>
  <si>
    <t>two and a half hours continuous</t>
  </si>
  <si>
    <t>three hours continuous</t>
  </si>
  <si>
    <t>consumed (mL)</t>
  </si>
  <si>
    <t>noisy</t>
  </si>
  <si>
    <t>R</t>
  </si>
  <si>
    <t>Sat</t>
  </si>
  <si>
    <t>stim s1, +~120 trials after, deemed less effective</t>
  </si>
  <si>
    <t>cl5(3)</t>
  </si>
  <si>
    <t>pl2(1)</t>
  </si>
  <si>
    <t>Mix: ~ 1025 calories (assume 35 calories per biscuit, 110 calories per banana)</t>
  </si>
  <si>
    <t xml:space="preserve">1.5 ensure
350ml water
2 banana
8 biscuits
= 700ml 
</t>
  </si>
  <si>
    <t>move thers tomorrw and record from these</t>
  </si>
  <si>
    <t>momve, non working electrodes stim s6</t>
  </si>
  <si>
    <t>05/02/2018 moved P3, CL5, PL2, PL3 (non-optimal recorded sites) &amp; S1-S3 slightly to discern unit activity in active area</t>
  </si>
  <si>
    <t>weight = 7.2 kg (before session)</t>
  </si>
  <si>
    <t>bad lfp channels</t>
  </si>
  <si>
    <t>3, 5, 7</t>
  </si>
  <si>
    <t>cl2</t>
  </si>
  <si>
    <t>p4</t>
  </si>
  <si>
    <t>p6</t>
  </si>
  <si>
    <t>pm1</t>
  </si>
  <si>
    <t>pm2</t>
  </si>
  <si>
    <t>CFM</t>
  </si>
  <si>
    <t>PyCF</t>
  </si>
  <si>
    <t>PtIrM</t>
  </si>
  <si>
    <t>Tetrode</t>
  </si>
  <si>
    <t>fracture at connector</t>
  </si>
  <si>
    <t>Failure mechanism</t>
  </si>
  <si>
    <t>strain-induced tear during grid placement</t>
  </si>
  <si>
    <t>slipped out of guide tube during grid placement</t>
  </si>
  <si>
    <t>increased target fix time as Ken suggested to see better whats going on with DA before artifacts</t>
  </si>
  <si>
    <t>65b</t>
  </si>
  <si>
    <t>weights 7.8 kg</t>
  </si>
  <si>
    <t>weights 7.65 before training</t>
  </si>
  <si>
    <t>weights 8.2 after training</t>
  </si>
  <si>
    <t>cac inspection day</t>
  </si>
  <si>
    <t>pm3/pm2</t>
  </si>
  <si>
    <t>round up day, weight = 7.7 kg</t>
  </si>
  <si>
    <t>p5 good</t>
  </si>
  <si>
    <t>cl3 small da</t>
  </si>
  <si>
    <t>cl6 good</t>
  </si>
  <si>
    <t>p3 bad</t>
  </si>
  <si>
    <t>pl2 ok but ph/broad signal overshadows</t>
  </si>
  <si>
    <t>pl3 ok but ph/broad signal overshadows</t>
  </si>
  <si>
    <t>cl5  bad</t>
  </si>
  <si>
    <t xml:space="preserve">pl1 large broad shifting </t>
  </si>
  <si>
    <t>p3 da after move</t>
  </si>
  <si>
    <t>pl2 boxy</t>
  </si>
  <si>
    <t>pl3 da after move</t>
  </si>
  <si>
    <t>cl5 clear da after move</t>
  </si>
  <si>
    <t>pl2 good</t>
  </si>
  <si>
    <t>pl3 good</t>
  </si>
  <si>
    <t>cl5 good</t>
  </si>
  <si>
    <t>p3 little resistive, some shunting</t>
  </si>
  <si>
    <t>p3 resisitve</t>
  </si>
  <si>
    <t>cl5good</t>
  </si>
  <si>
    <t xml:space="preserve">many good da </t>
  </si>
  <si>
    <t xml:space="preserve">pl3 boxy </t>
  </si>
  <si>
    <t>p3 same</t>
  </si>
  <si>
    <t>s6 not connected to ephys, some periods of recording too much movement artifacts, very large current changes, need to remove these periods</t>
  </si>
  <si>
    <t>lauren set up on own</t>
  </si>
  <si>
    <t>p3 same, better?</t>
  </si>
  <si>
    <t>pl3 bad</t>
  </si>
  <si>
    <t>a lot of clear da</t>
  </si>
  <si>
    <t>ph changes higher in all in general after move, signals more left-shifted than usual</t>
  </si>
  <si>
    <t>redox peaks slightly left-shifted towards normal</t>
  </si>
  <si>
    <t>increased block size range from 15-30 to 15-45 based on ann's feedback</t>
  </si>
  <si>
    <t>p5 bad</t>
  </si>
  <si>
    <t>pl1 good</t>
  </si>
  <si>
    <t>redox right shifted, more ph after move, some range of files trends, need to remove</t>
  </si>
  <si>
    <t>cl3 good</t>
  </si>
  <si>
    <t>cl6 good, ph</t>
  </si>
  <si>
    <t>cl3 good, ph</t>
  </si>
  <si>
    <t>p5 ok</t>
  </si>
  <si>
    <t>clear  da many times, some files noisy electrical</t>
  </si>
  <si>
    <t>cut hair, start after cycling 30 min now, mov artifacts look like da</t>
  </si>
  <si>
    <t>some good da, some noise electrical, some shunt electrical</t>
  </si>
  <si>
    <t>p5 ok sometimes</t>
  </si>
  <si>
    <t>pl1 good, some shunt</t>
  </si>
  <si>
    <t>some good da</t>
  </si>
  <si>
    <t xml:space="preserve"> cl3 good</t>
  </si>
  <si>
    <t>pl2 shunt</t>
  </si>
  <si>
    <t>p3 res</t>
  </si>
  <si>
    <t>pl3 very good or very bad</t>
  </si>
  <si>
    <t>sometimes shunting affects all channels a lot</t>
  </si>
  <si>
    <t>pl2 ok</t>
  </si>
  <si>
    <t>pl3 ok</t>
  </si>
  <si>
    <t>cl5 ok</t>
  </si>
  <si>
    <t>ph predominant signals, mov artifacts look like da, highly dynamic da when obs cleanly</t>
  </si>
  <si>
    <t>few clear da, too much movement artifacts look like da</t>
  </si>
  <si>
    <t>p3 boxy</t>
  </si>
  <si>
    <t>pl2 ok, not great</t>
  </si>
  <si>
    <t>pl3 ok, not great</t>
  </si>
  <si>
    <t>cl5 ok, not great</t>
  </si>
  <si>
    <t>all slightly better, see few da, movement less of an prominent, but electrical noise prominent in first phase of recording, eg fil 330</t>
  </si>
  <si>
    <t>pl1 bad</t>
  </si>
  <si>
    <t>see clear da near end of recording mostly only</t>
  </si>
  <si>
    <t>not much da seen, mostly broad or ph changes</t>
  </si>
  <si>
    <t>clear da in beginning, fades, stable recording</t>
  </si>
  <si>
    <t>pl1 someteims ok</t>
  </si>
  <si>
    <t>somedynamic da changes seen, but not much</t>
  </si>
  <si>
    <t>not good recording, all broad</t>
  </si>
  <si>
    <t>75b</t>
  </si>
  <si>
    <t>decide  to fix session time, so that less errors, make &lt;5 hours, ie file 400</t>
  </si>
  <si>
    <t>m = 1 - 5, if 1 little artifact issue, 5, significant interference</t>
  </si>
  <si>
    <t>d = 1 - 5, if 1 little da, 5, significant da</t>
  </si>
  <si>
    <t>m=1, d=4</t>
  </si>
  <si>
    <t>p = 1-5, if 1 little ph, 5, significant ph/bg</t>
  </si>
  <si>
    <t>p =3, ch1 may be only reliable ch</t>
  </si>
  <si>
    <t>good, ch3 bad</t>
  </si>
  <si>
    <t>bad</t>
  </si>
  <si>
    <t>m = 2.5,d=3,p=3, not so great</t>
  </si>
  <si>
    <t>good, ch2/4, see file 119, 337</t>
  </si>
  <si>
    <t>drift files 165-170</t>
  </si>
  <si>
    <t>good, ch2/4, eg file 163,172, 319</t>
  </si>
  <si>
    <t>p=3, more right-shift, ch1,3,4 ok</t>
  </si>
  <si>
    <t>m=3,p=3,good ch1,3,4, eg file 291</t>
  </si>
  <si>
    <t>m artifacts look dangerously similar to da</t>
  </si>
  <si>
    <t>good, ch1,3,4, eg file 137,151</t>
  </si>
  <si>
    <r>
      <rPr>
        <sz val="8"/>
        <color rgb="FFFF0000"/>
        <rFont val="Arial"/>
        <family val="2"/>
      </rPr>
      <t>great,</t>
    </r>
    <r>
      <rPr>
        <sz val="8"/>
        <rFont val="Arial"/>
        <family val="2"/>
      </rPr>
      <t xml:space="preserve"> </t>
    </r>
    <r>
      <rPr>
        <sz val="8"/>
        <color theme="9" tint="-0.499984740745262"/>
        <rFont val="Arial"/>
        <family val="2"/>
      </rPr>
      <t>good,</t>
    </r>
    <r>
      <rPr>
        <sz val="8"/>
        <rFont val="Arial"/>
        <family val="2"/>
      </rPr>
      <t xml:space="preserve"> </t>
    </r>
    <r>
      <rPr>
        <sz val="8"/>
        <color theme="9" tint="-0.249977111117893"/>
        <rFont val="Arial"/>
        <family val="2"/>
      </rPr>
      <t>ok,</t>
    </r>
    <r>
      <rPr>
        <sz val="8"/>
        <rFont val="Arial"/>
        <family val="2"/>
      </rPr>
      <t xml:space="preserve"> </t>
    </r>
    <r>
      <rPr>
        <sz val="8"/>
        <color rgb="FFFFC000"/>
        <rFont val="Arial"/>
        <family val="2"/>
      </rPr>
      <t xml:space="preserve">not that good, </t>
    </r>
    <r>
      <rPr>
        <sz val="8"/>
        <color theme="1"/>
        <rFont val="Arial"/>
        <family val="2"/>
      </rPr>
      <t>check later,</t>
    </r>
    <r>
      <rPr>
        <sz val="8"/>
        <color theme="0" tint="-0.499984740745262"/>
        <rFont val="Arial"/>
        <family val="2"/>
      </rPr>
      <t xml:space="preserve"> bad</t>
    </r>
  </si>
  <si>
    <t>some da seen near end of record, files 411on</t>
  </si>
  <si>
    <t>ok, d=2, ch1/3/4</t>
  </si>
  <si>
    <t>ch4 good d=4, ch3/1 ok sometimes</t>
  </si>
  <si>
    <t>drfit files 132-141</t>
  </si>
  <si>
    <t>m=4, not so good</t>
  </si>
  <si>
    <t>ch4 good after ~file190, m sig in beg</t>
  </si>
  <si>
    <t>m = 3 variable, sometimes gone</t>
  </si>
  <si>
    <t>d=1,m=2, not much to see</t>
  </si>
  <si>
    <t>too much drift/fluctuations</t>
  </si>
  <si>
    <t xml:space="preserve">good, ch3 too much drift/shunt </t>
  </si>
  <si>
    <t>maybe too much drift</t>
  </si>
  <si>
    <t>p3 good file 109, maybe not much</t>
  </si>
  <si>
    <t>maybe some good da, eg file 137</t>
  </si>
  <si>
    <t>cl5 phasic da file 188</t>
  </si>
  <si>
    <t>mostly bad</t>
  </si>
  <si>
    <t>few periods ch3/4 good, look later</t>
  </si>
  <si>
    <t>few periods ch3/4 good, better than 43</t>
  </si>
  <si>
    <t>might be interesting to look at cov between ch3/4</t>
  </si>
  <si>
    <t>cl3/p5 good</t>
  </si>
  <si>
    <t>p5/pl1</t>
  </si>
  <si>
    <t>ch2/3 good, sig covary,  drift files need to remove</t>
  </si>
  <si>
    <t xml:space="preserve">good, ch2/3/4, ch4 sometimes ph </t>
  </si>
  <si>
    <t>ephys good</t>
  </si>
  <si>
    <t>% correct</t>
  </si>
  <si>
    <t># correct</t>
  </si>
  <si>
    <t>#error</t>
  </si>
  <si>
    <t>#omission</t>
  </si>
  <si>
    <t>#lastserialerrors</t>
  </si>
  <si>
    <t>%omission</t>
  </si>
  <si>
    <t>pl3 good large da file 132, sig ph, cl3 shunting after file ~110, some good da 1dr2 folder, a lot of drift</t>
  </si>
  <si>
    <t>cl3 boxy like yetserday, mostly drift throughout</t>
  </si>
  <si>
    <t>ch2-4 good, see file 119</t>
  </si>
  <si>
    <t>ch2 &amp; 4 good, ch3 boxy, later ch4 shunt</t>
  </si>
  <si>
    <t>interesting signals file 294, ch2 stable/good, others a little boxy</t>
  </si>
  <si>
    <t>weight 8.9 after training</t>
  </si>
  <si>
    <t>Lower S1-S3, lower P3/PL2/PL3/CL5 &amp; LFP electrodes CL4&amp;CL1? (decide not to lower CL1/CL4 useful as control)</t>
  </si>
  <si>
    <t>8.95 kg</t>
  </si>
  <si>
    <t>first ~20 min of recording maybe too unstable, too much drift</t>
  </si>
  <si>
    <t>p = 2, d=3, m=1, ch2/4 good, ch3 maybe good</t>
  </si>
  <si>
    <t>converted 06/18/2018</t>
  </si>
  <si>
    <t>p3, pl2, pl3, cl5</t>
  </si>
  <si>
    <t>ch2 shunting 10-15 min into rec, later ok, ch3 shunting throughout almost</t>
  </si>
  <si>
    <t>make rout for ph &gt; 0.9 threshold rather than .95 default</t>
  </si>
  <si>
    <t>movement artifacts prominent throughout</t>
  </si>
  <si>
    <t>too many large fluctations even though clear da</t>
  </si>
  <si>
    <t>make rout for movement 0.8</t>
  </si>
  <si>
    <t>pretty good check later</t>
  </si>
  <si>
    <t>added pulse sensor here I think</t>
  </si>
  <si>
    <t>good signals</t>
  </si>
  <si>
    <t>p3, cl6, cl3, pl3</t>
  </si>
  <si>
    <t>pl1, p5, cl3, cl6</t>
  </si>
  <si>
    <t>p1, cl6, cl3, pl3</t>
  </si>
  <si>
    <t>for reconvertfscv, used origianl spectralsub for bigreward trials &amp; new spectral sub (1 s windows) for small 07/01</t>
  </si>
  <si>
    <t>reconvert 07/03/2018 new f</t>
  </si>
  <si>
    <t>REVERT TO INTERPOLATION STANDARD IN SPECTRALSUB CODE 07/03/2018 because fillgaps takes too long</t>
  </si>
  <si>
    <t>autotrial 07/04/2018</t>
  </si>
  <si>
    <t>redo autotrial 07/042018</t>
  </si>
  <si>
    <t>redo autotrial 07/04/2018</t>
  </si>
  <si>
    <t>p1 res as usu, pl3 appears shunted sometimes, sometimes good, too mny background fluctuations for most part, have to be extremely selective if want to use</t>
  </si>
  <si>
    <t>silmilar to 24, look like movement artifacts throughout</t>
  </si>
  <si>
    <t>bad rare periods of good da signals</t>
  </si>
  <si>
    <t>r</t>
  </si>
  <si>
    <t>rarely any good signals</t>
  </si>
  <si>
    <t>bad to many artifacts</t>
  </si>
  <si>
    <t>reconvert 07/05/2018</t>
  </si>
  <si>
    <t>autotrial 07/07/2018 (lower beta)</t>
  </si>
  <si>
    <t>cl3 shunting, p5 maybe broken because kept lowering the pycf</t>
  </si>
  <si>
    <t>Lower p2 &amp; P1 &amp; CL4? Check if work, cl4 still very noisy, p2 too resistive</t>
  </si>
  <si>
    <t>no more rubber insulation, someone threw away</t>
  </si>
  <si>
    <t>manual processing</t>
  </si>
  <si>
    <t>9 kg</t>
  </si>
  <si>
    <t>reconvert 07/08/2018</t>
  </si>
  <si>
    <t>made glitchThres=8 for 83, (default is 5)</t>
  </si>
  <si>
    <t>movement artifacts, need to be selective, pl2,pl3,cl5</t>
  </si>
  <si>
    <t>nice da transients file 276</t>
  </si>
  <si>
    <t>9.3 kg after training, licometer broke (wires came off)</t>
  </si>
  <si>
    <t>replaced licometer</t>
  </si>
  <si>
    <t>trial 224 big phasic da after reward</t>
  </si>
  <si>
    <t>changed 1dr task food delivery parameters, made BR/SR duration smaller and motor on max to reduce duration of HF artifact</t>
  </si>
  <si>
    <t>pl1 &amp; p5 very nice signals, others stable also</t>
  </si>
  <si>
    <t>decide to move cl6 &amp; cl5 to ventral faster and leave rest in place especially micro-invasive sensors, moved cl5 today by accident, was only going to lower recording ones</t>
  </si>
  <si>
    <t>good examples of increase da on ch2 after rew</t>
  </si>
  <si>
    <t>clear phasic da file 110 file 155</t>
  </si>
  <si>
    <t>nice da ch4 file 211</t>
  </si>
  <si>
    <t>good, pl3 maybe not good too much ph, sometimes others too much ph</t>
  </si>
  <si>
    <t>maybe too much ph after lowering</t>
  </si>
  <si>
    <t>98b</t>
  </si>
  <si>
    <t>109b</t>
  </si>
  <si>
    <t>target time = 4s</t>
  </si>
  <si>
    <t>stim s6, no big effect [target time still 2 s even though otherwise noted]</t>
  </si>
  <si>
    <t>signals not very good today, maybe ch1 (pl1) only ok</t>
  </si>
  <si>
    <t>p3, p5, pl2, cl3</t>
  </si>
  <si>
    <t>signals not very good today, maybe only ch3 (pl3) ok sometimes, too much ph</t>
  </si>
  <si>
    <t>reconvert 08/03/2018</t>
  </si>
  <si>
    <t>new autotrial 08/05/2018</t>
  </si>
  <si>
    <t>tried with spacer</t>
  </si>
  <si>
    <t>tried with spacer, bad today, signals mostly drift like</t>
  </si>
  <si>
    <t>boxy signals, without headpost grounding did not make a difference, maybe headpost not connected to tissue?</t>
  </si>
  <si>
    <t>new autotrial 08/06/2018</t>
  </si>
  <si>
    <t>pl2(x)</t>
  </si>
  <si>
    <t>still bad, today weighed 9 kg before training</t>
  </si>
  <si>
    <t>reconvert 08/06/2018</t>
  </si>
  <si>
    <t>very bad</t>
  </si>
  <si>
    <t>cl6(0)</t>
  </si>
  <si>
    <t>look at cl6 instead of p3, cl6 looks ok, others bad as usual</t>
  </si>
  <si>
    <t>check cl4, not good</t>
  </si>
  <si>
    <t>helen went to zhuo's wedding thurs/Friday this week</t>
  </si>
  <si>
    <t>cl6 very good, others not so good, maybe pl1 sometimes ok</t>
  </si>
  <si>
    <t>could it be proximity to working internal AgCl, since AgCl close to put gone now?</t>
  </si>
  <si>
    <t>fmin</t>
  </si>
  <si>
    <t>fmax</t>
  </si>
  <si>
    <t>task-modulated lfp frequency ranges</t>
  </si>
  <si>
    <t>cl1-cl4</t>
  </si>
  <si>
    <t>cl3-cl4</t>
  </si>
  <si>
    <t>cl4-cl6</t>
  </si>
  <si>
    <t>broad</t>
  </si>
  <si>
    <t>p1-p2</t>
  </si>
  <si>
    <t>s3-s2</t>
  </si>
  <si>
    <t>cl5 &amp; cl6 want to reach ~44 or 45 for Nac. Stim S electrodes today, no big effect seen, used 500 us pulse width</t>
  </si>
  <si>
    <t>reconvert 08112018</t>
  </si>
  <si>
    <t>new autotrial 08/11/2018</t>
  </si>
  <si>
    <t xml:space="preserve">all signals look good, check cl5/cl3 both bad, </t>
  </si>
  <si>
    <t>all signals very good, cl5 now appears totally broken, p3/p5 look good</t>
  </si>
  <si>
    <t>showed georgios hwo to clean patra</t>
  </si>
  <si>
    <t>all signals very good, clear da transients during prep</t>
  </si>
  <si>
    <t>lauren on vacation next 2 weeks, then resigning week after that</t>
  </si>
  <si>
    <t>manual selection in progress still 08/15/18</t>
  </si>
  <si>
    <t>try p3??, pl1 did not work well, try p3 instead tomorrow</t>
  </si>
  <si>
    <t>p3 not good either, only p5 ok today</t>
  </si>
  <si>
    <t>p3(2)</t>
  </si>
  <si>
    <t>Lauren had revesred order of channels (check 129-131 also), p5 was actually bad, cl6 ok switched pl2 to pl1, should check other past days when p5 or p3 was actually good too</t>
  </si>
  <si>
    <t>p1/p2/cl3/p5 lfp too noisy in raw sig</t>
  </si>
  <si>
    <t>manual big</t>
  </si>
  <si>
    <t>manual big half complete</t>
  </si>
  <si>
    <t>lauren last day</t>
  </si>
  <si>
    <t>134b</t>
  </si>
  <si>
    <t>all very good</t>
  </si>
  <si>
    <t>good, after lowering not much da in cl6</t>
  </si>
  <si>
    <t>pl1/p3 more ph now, need to find good singals</t>
  </si>
  <si>
    <t xml:space="preserve">pl1/p5 more ph, p3 more resistive shifted peaks now, sometims good siganls, good </t>
  </si>
  <si>
    <t>am saks meeting, started late ~ 2 pm</t>
  </si>
  <si>
    <t>All channels look very good (cl6 not much)</t>
  </si>
  <si>
    <t>CL6 target ventral striatum near 45-46 (47 end of brain)</t>
  </si>
  <si>
    <t>lowered cl6 until saw some detectable da, not very high, but clear signal</t>
  </si>
  <si>
    <t>all channels good except p5 today</t>
  </si>
  <si>
    <t>all channels look good , not much apparent da cl6</t>
  </si>
  <si>
    <t>mostly ph</t>
  </si>
  <si>
    <t>menstruation, ph</t>
  </si>
  <si>
    <t>p2 (2)</t>
  </si>
  <si>
    <t>menstruation, ph, p3 mostly shunting</t>
  </si>
  <si>
    <t>round up at 10 am - 12 pm sedated, just do ephys today, 9.4kg?</t>
  </si>
  <si>
    <t>134c</t>
  </si>
  <si>
    <t>p5 all ph bad, p3 small current broad not much, pl1 good da, cl6 not much</t>
  </si>
  <si>
    <t>new autotrial 09/23/2018 2 pcs</t>
  </si>
  <si>
    <t>new autotrial 09/20/2018 2 pcs</t>
  </si>
  <si>
    <t>new autotrial 09/13/2018 2 pcs</t>
  </si>
  <si>
    <t>all LFPs bad</t>
  </si>
  <si>
    <t>reconvert 09/20/2018</t>
  </si>
  <si>
    <t>reconvert 09/13/2018</t>
  </si>
  <si>
    <t>reconvert 09/23/2018</t>
  </si>
  <si>
    <t>fixed intervals 09/20/2018</t>
  </si>
  <si>
    <t>reconvert 09/25/2018</t>
  </si>
  <si>
    <t>xx</t>
  </si>
  <si>
    <t>pl1 mostly ph, p3 not much, cl6 not much after moving again</t>
  </si>
  <si>
    <t>good only pl1</t>
  </si>
  <si>
    <t>all good</t>
  </si>
  <si>
    <t>pl3(0)</t>
  </si>
  <si>
    <t>ok, mostly ph but sometimes good signals</t>
  </si>
  <si>
    <t>p3 mostly shunting, pl3 sometimes shunting, but sometimes da</t>
  </si>
  <si>
    <t>cl4,cl1, cl3 all shunting when checked bg today</t>
  </si>
  <si>
    <t>cl6 now in ventral striatum</t>
  </si>
  <si>
    <t>pl1 not good shunting, pl3 sometimes ok</t>
  </si>
  <si>
    <t>fixed intervals 9/30/2018</t>
  </si>
  <si>
    <t>may try lowering pl1-pl3 sometime, may try to fix p3/p5 lowering by carefully removing tissue "glue" formed….</t>
  </si>
  <si>
    <t>pl3(1)</t>
  </si>
  <si>
    <t>pl3(xx)</t>
  </si>
  <si>
    <t>pl3 very bad now….try waiting?</t>
  </si>
  <si>
    <t>cl6 looks same, small combined a/ph</t>
  </si>
  <si>
    <t>lower cl6?? Already very ventral..</t>
  </si>
  <si>
    <t>INCREASE FIX TIME from 1200 to 2000 ms TO CHECK IF BETA REBOUND</t>
  </si>
  <si>
    <t>new autotrial 09/25/2018 2 pcs</t>
  </si>
  <si>
    <t>da signals look better than last week on pl1 &amp; cl6</t>
  </si>
  <si>
    <t>mostly ph, csc7 now returned to original position (previously was in csc23)</t>
  </si>
  <si>
    <t>p5 good (sometimes too much ph), pl1 too much ph, p3 &amp; cl6 too small changes maybe</t>
  </si>
  <si>
    <t>pl1 bad, cl6 &amp; p3 too small</t>
  </si>
  <si>
    <t xml:space="preserve"> </t>
  </si>
  <si>
    <t>after further inspection, not that great, like 139-142</t>
  </si>
  <si>
    <t>pl1 good, others not so good</t>
  </si>
  <si>
    <t>p5 good few times, p3&amp;cl6 too small, cl6 mostly just boxy ph</t>
  </si>
  <si>
    <t>pl1 &amp; p5 very nice signals, others stable also, slightly less good as 114</t>
  </si>
  <si>
    <t>very good signals on all channels</t>
  </si>
  <si>
    <t>mostly boxy</t>
  </si>
  <si>
    <t>cl6 not much</t>
  </si>
  <si>
    <t>reconvert 10/14/2018</t>
  </si>
  <si>
    <t>161b</t>
  </si>
  <si>
    <t>lowered pl1, see da signals initially, but then mostly ph</t>
  </si>
  <si>
    <t>maybe good da signals mixed with some prominent ph signals</t>
  </si>
  <si>
    <t>lift p3/p5 up so wires not bending (these never went down)</t>
  </si>
  <si>
    <t>lowered pl1, still ph like mostly, see large da at beginning of task</t>
  </si>
  <si>
    <t>ch1</t>
  </si>
  <si>
    <t>ch2</t>
  </si>
  <si>
    <t>ch3</t>
  </si>
  <si>
    <t>ch4</t>
  </si>
  <si>
    <t>movements</t>
  </si>
  <si>
    <t>try 200 mv offset &amp; acrylic spacer tos ee if factor in ph signals, csc15 to ag-s and csc26 to ag-i</t>
  </si>
  <si>
    <t>csc9 to agcl surf &amp; csc26 to agcl int ("EEG" maybe)</t>
  </si>
  <si>
    <t>very not ripe banana used today</t>
  </si>
  <si>
    <t>FSCV reference changed to just headpost only to see if difference, no difference</t>
  </si>
  <si>
    <t>hf artifacts gone today in ephys, things that did beforehand:
pulled out accumulated copper tape around headpost and used base copper tape/wire for grounding (unlikely cause), cleaned cables in back of fscv pc, a lot of cables tangeld with power lines/mouse/etc., same around chamber/behind chamber pc monitor thats about it..</t>
  </si>
  <si>
    <t>period today</t>
  </si>
  <si>
    <t>still not ripe bananas used</t>
  </si>
  <si>
    <t>pl1(x)</t>
  </si>
  <si>
    <t>s2 (actually connected to ephys s1) bent and not lowering (intertwined one) anymore</t>
  </si>
  <si>
    <t>clean today (Thursday) instead of tomorrow</t>
  </si>
  <si>
    <r>
      <rPr>
        <b/>
        <sz val="8"/>
        <color rgb="FFFF0000"/>
        <rFont val="Arial"/>
        <family val="2"/>
      </rPr>
      <t xml:space="preserve">changed task 3 s FIX </t>
    </r>
    <r>
      <rPr>
        <sz val="8"/>
        <rFont val="Arial"/>
        <family val="2"/>
      </rPr>
      <t>leaving early today to flight so only performed~ 3 hours</t>
    </r>
  </si>
  <si>
    <t>go back to 100 mv next day and onwards since basically no diff</t>
  </si>
  <si>
    <t>seeing prominent spikes on pl2 ephys, record ephys ~ 5 min after fscv stopped today and subsequent sessions do this for clean spike analysis later</t>
  </si>
  <si>
    <r>
      <rPr>
        <b/>
        <sz val="8"/>
        <color rgb="FFFF0000"/>
        <rFont val="Arial"/>
        <family val="2"/>
      </rPr>
      <t>3 s FIX</t>
    </r>
    <r>
      <rPr>
        <sz val="8"/>
        <rFont val="Arial"/>
        <family val="2"/>
      </rPr>
      <t xml:space="preserve"> pl3 looks very good nice signals especially starting up task, pl2 spikes very clear today also, later more ph, looks like rectangle signals appear during lick periods, p5 bad later just boxy</t>
    </r>
  </si>
  <si>
    <t>3 s fix, p5, p3,p2 bad, cl6 not detecting much these past weeks so just record ephys</t>
  </si>
  <si>
    <t>try stim cl3, cl6 eye movement to evoke, do not see reproducible eye movement evoked</t>
  </si>
  <si>
    <t>No recording next week M-Thurs because of Lil Deb/Belle surgeries</t>
  </si>
  <si>
    <t>x-ray after, check stim again also</t>
  </si>
  <si>
    <t xml:space="preserve">conne4ct fscv grnd to ag-i also today </t>
  </si>
  <si>
    <t>signals look better today for pl3</t>
  </si>
  <si>
    <t>more ph on pl3, looks worse than yesterday</t>
  </si>
  <si>
    <t>CONNECTION OF PULSE GENERATOR TO WALL POWER GENERATES SPIKE ARTIFACTS ON EPHYS, even if not connected in any way to recording</t>
  </si>
  <si>
    <t>But not if fscv not connected/running</t>
  </si>
  <si>
    <t>global da/beta corr cl5/cl4-cl6</t>
  </si>
  <si>
    <t>3 s fix</t>
  </si>
  <si>
    <t>2 s fix</t>
  </si>
  <si>
    <t>csc8 connected to pm3, pl3 nice in beginning (100-135), alter ph</t>
  </si>
  <si>
    <t>maybe some good signals, sometimes appears like normal redox pots</t>
  </si>
  <si>
    <t>cl5 good, too much movement artifacts, need to be selective</t>
  </si>
  <si>
    <t>mostly movement arifacts</t>
  </si>
  <si>
    <t>a lot of background changes slow big</t>
  </si>
  <si>
    <t>pl2/3/cl5 good but need to be selective froma rtifacts</t>
  </si>
  <si>
    <t>all mvmt artifacts, maybe motor not grounded?</t>
  </si>
  <si>
    <t>same as yest</t>
  </si>
  <si>
    <t>weighed 8.5 kg after training, cl6 good, p5/pl1 boxy, cl3 too small</t>
  </si>
  <si>
    <t>pl2/cl5 good, but need to be selective against ph/movement</t>
  </si>
  <si>
    <t>syncsigs 12/2018--TOO FEW TRIALS&lt; CANCELED DID NOT SYNC</t>
  </si>
  <si>
    <t>too much latency each trial need to check</t>
  </si>
  <si>
    <t>sometimes pl3 shows some good signals, with da, sometimes ph mostly</t>
  </si>
  <si>
    <t>nice da signals pl3 after lowring
ph also noticeable, but not as prominenta s yesterday, da is unoccluded</t>
  </si>
  <si>
    <t>417 trials</t>
  </si>
  <si>
    <t>292 trials 210 ml</t>
  </si>
  <si>
    <t>Target time changed from 4 s to 2 s</t>
  </si>
  <si>
    <t>stimulated p electrodes to see affect &amp; cl6, 582 trials</t>
  </si>
  <si>
    <t>Same 2 s target, 3 s fix</t>
  </si>
  <si>
    <t>492 trials, pl3 bad now, shunting/ph</t>
  </si>
  <si>
    <t>188b</t>
  </si>
  <si>
    <t>2 s fix, 4 s target default</t>
  </si>
  <si>
    <t>first time lowering cl3</t>
  </si>
  <si>
    <t>406 trials</t>
  </si>
  <si>
    <t>2s fix, 4s target, 482 trials</t>
  </si>
  <si>
    <t>189b</t>
  </si>
  <si>
    <t>587 trials</t>
  </si>
  <si>
    <t>2s fix, 4s target, RANDOM ITI 3-7s, noticed pulse generator creates artificial spikes, disconnect power</t>
  </si>
  <si>
    <t>same task, 433 trials, vomiting in cage in mouth hiccupping like as seen in past</t>
  </si>
  <si>
    <t>pl3 too frequent overoxideation shunting</t>
  </si>
  <si>
    <t>190b</t>
  </si>
  <si>
    <t>test stim s1-s6 on effect of lfps, see eps on one channel &amp; p2</t>
  </si>
  <si>
    <t>483 trials</t>
  </si>
  <si>
    <t>190c</t>
  </si>
  <si>
    <t>190d</t>
  </si>
  <si>
    <t>162 trials, gave rac ~.43 mg (~.05 mg/kg) after 100 trials in task at 46:00 nlx time</t>
  </si>
  <si>
    <t>190e</t>
  </si>
  <si>
    <t>raclopride (.05 mg/kg) after task test effect on lfps, 558 trials</t>
  </si>
  <si>
    <t>cl1/cl3 bent above gt (may not have been lowered as expected in earlier sessions)</t>
  </si>
  <si>
    <t>cl4/cl6 fully retracted</t>
  </si>
  <si>
    <t>183 trials</t>
  </si>
  <si>
    <t>CL1 50k</t>
  </si>
  <si>
    <t>CL3 3.5M</t>
  </si>
  <si>
    <t>CL4 50K</t>
  </si>
  <si>
    <t>CL6 50K</t>
  </si>
  <si>
    <t>S1  50K</t>
  </si>
  <si>
    <t>S2  80K</t>
  </si>
  <si>
    <t>S3  70K</t>
  </si>
  <si>
    <t>S4  150K</t>
  </si>
  <si>
    <t>S5  95K</t>
  </si>
  <si>
    <t>S6  110K</t>
  </si>
  <si>
    <t>P1  1M</t>
  </si>
  <si>
    <t>P2  1M</t>
  </si>
  <si>
    <t>P3  400K</t>
  </si>
  <si>
    <t>P5  900K</t>
  </si>
  <si>
    <t>P6  1M</t>
  </si>
  <si>
    <t>PL1 250K</t>
  </si>
  <si>
    <t>PL2 270K</t>
  </si>
  <si>
    <t>PL3 200K</t>
  </si>
  <si>
    <t>PM3 1.5M</t>
  </si>
  <si>
    <t>G3  0</t>
  </si>
  <si>
    <t>check Z electrodes on 12/07/2018</t>
  </si>
  <si>
    <t>316 trials</t>
  </si>
  <si>
    <t>&lt;--before recording lowering/retracting</t>
  </si>
  <si>
    <t>&lt;--after recording lowering/retracting</t>
  </si>
  <si>
    <t>pl1/pm2/pm3/cl5/cl1/p5/p3/p2/p1 retracted all the way up</t>
  </si>
  <si>
    <t>cl3 retract 3 turns to make unbent and needs more turns for full retraction</t>
  </si>
  <si>
    <t>p3 when retracted 5 turns was straight, full 7 turns to be all the way up</t>
  </si>
  <si>
    <t>p2 2.5 turns was striaght, 6 turns all the way up</t>
  </si>
  <si>
    <t>p1/p5 not sure about bend reliefs</t>
  </si>
  <si>
    <t>pl2 retract all the way up</t>
  </si>
  <si>
    <t>204 trials</t>
  </si>
  <si>
    <t>control experiment cl6 (retracted), pl3, pm3</t>
  </si>
  <si>
    <t>pm3(3)</t>
  </si>
  <si>
    <t>control experiment retracted electrodes except pl3</t>
  </si>
  <si>
    <t>192b</t>
  </si>
  <si>
    <t>extract everything after recording today, clean rigorously before/after, mri tomorrow with same grid cleaned</t>
  </si>
  <si>
    <t>artifacts in some lfp chs need to carefully check</t>
  </si>
  <si>
    <t>manual select complete</t>
  </si>
  <si>
    <t>manual in process 12/15/2018</t>
  </si>
  <si>
    <t>targbreak</t>
  </si>
  <si>
    <t>small</t>
  </si>
  <si>
    <t>big</t>
  </si>
  <si>
    <t>main</t>
  </si>
  <si>
    <t>syngsigs-delayfix 12/2018</t>
  </si>
  <si>
    <t>nned to do manual selection small reward</t>
  </si>
  <si>
    <t>NEED TO FINISH MANUAL SELECTION</t>
  </si>
  <si>
    <t>syngsigs-delayfix 1/2019</t>
  </si>
  <si>
    <t>adding eyey 01/10</t>
  </si>
  <si>
    <t>iS EYEY EVEN HELPFUL WHEN GAIN WAS VERY LOW???</t>
  </si>
  <si>
    <t>free reward manual timestamps, some da release seen</t>
  </si>
  <si>
    <t xml:space="preserve"> free reward, pavlovian task, check good signals maybe control, file 157</t>
  </si>
  <si>
    <t>pl1 more outcome da</t>
  </si>
  <si>
    <t>see da increase after free reward 40s file 167</t>
  </si>
  <si>
    <t>weighed 7 kg today, new 3d printed mouthpiece, da signals not that great artifacts</t>
  </si>
  <si>
    <t>need to be selective, but good signals</t>
  </si>
  <si>
    <t>not many useful signals</t>
  </si>
  <si>
    <t>pretty good signals check later</t>
  </si>
  <si>
    <t>pretty good signals need to be selective</t>
  </si>
  <si>
    <t>phais cda post targ trial 186</t>
  </si>
  <si>
    <t>good pl1, cl6 need selective</t>
  </si>
  <si>
    <t>not so great</t>
  </si>
  <si>
    <t>pl1 often shunting, maybe cannot use</t>
  </si>
  <si>
    <t xml:space="preserve">pl2-p3, </t>
  </si>
  <si>
    <t>lab1</t>
  </si>
  <si>
    <t>lab2</t>
  </si>
  <si>
    <t>lab3</t>
  </si>
  <si>
    <t>lab4</t>
  </si>
  <si>
    <t>p25</t>
  </si>
  <si>
    <t>c53</t>
  </si>
  <si>
    <t>p23</t>
  </si>
  <si>
    <t>c54</t>
  </si>
  <si>
    <t>p24</t>
  </si>
  <si>
    <t>syngsigs 2/2019</t>
  </si>
  <si>
    <t>manusal select need</t>
  </si>
  <si>
    <t>c55</t>
  </si>
  <si>
    <t>c62</t>
  </si>
  <si>
    <t>p12</t>
  </si>
  <si>
    <t>c32</t>
  </si>
  <si>
    <t>p13</t>
  </si>
  <si>
    <t>p053</t>
  </si>
  <si>
    <t>c33</t>
  </si>
  <si>
    <t>p33</t>
  </si>
  <si>
    <t>c63</t>
  </si>
  <si>
    <t>c64</t>
  </si>
  <si>
    <t>p14</t>
  </si>
  <si>
    <t>c65</t>
  </si>
  <si>
    <t>c66</t>
  </si>
  <si>
    <t>c67</t>
  </si>
  <si>
    <t>p32</t>
  </si>
  <si>
    <t>p033</t>
  </si>
  <si>
    <t>p34</t>
  </si>
  <si>
    <t>p35</t>
  </si>
  <si>
    <t>p36</t>
  </si>
  <si>
    <t>p37</t>
  </si>
  <si>
    <t>p38</t>
  </si>
  <si>
    <t>p39</t>
  </si>
  <si>
    <t>p391</t>
  </si>
  <si>
    <t>p392</t>
  </si>
  <si>
    <t>p393</t>
  </si>
  <si>
    <t>p394</t>
  </si>
  <si>
    <t>c56</t>
  </si>
  <si>
    <t>some good signals, a lot of ph</t>
  </si>
  <si>
    <t>c61</t>
  </si>
  <si>
    <t>p5x</t>
  </si>
  <si>
    <t>cl3x</t>
  </si>
  <si>
    <t>p3x</t>
  </si>
  <si>
    <t>pl3x</t>
  </si>
  <si>
    <t>syngsigs-delayfix 2/2019</t>
  </si>
  <si>
    <t>pl1x</t>
  </si>
  <si>
    <t>pathnlx='\\chunky.mit.edu\smbshare\inj-monkey2\patra2\2018-07-19_11-38-24\'</t>
  </si>
  <si>
    <t>selectcsc=[2 8 9 14 26]</t>
  </si>
  <si>
    <t>79 better than 80, 80 maybe too much ph, only cl6 may be valid</t>
  </si>
  <si>
    <t>finished man</t>
  </si>
  <si>
    <t>finished man 3/17/19</t>
  </si>
  <si>
    <t>pl2/pl3 maybe too much ph, pl2 better than pl3</t>
  </si>
  <si>
    <t>note in log many trials performed without reward</t>
  </si>
  <si>
    <t>finished man 3/21/19</t>
  </si>
  <si>
    <t>finished man 3/22/19, almost half trials bad movement artifacts</t>
  </si>
  <si>
    <t>finished man 03/18/2019</t>
  </si>
  <si>
    <t>finished man 3/22/19</t>
  </si>
  <si>
    <t>p5 &amp; cl6 best, pl2 good sometimes shunt, pl1 good, more shunt</t>
  </si>
  <si>
    <t>all channels good</t>
  </si>
  <si>
    <t>finished man 3/23/19</t>
  </si>
  <si>
    <t>clogged?</t>
  </si>
  <si>
    <t>finished man 3/12/2019 and again redo 3/24/2019</t>
  </si>
  <si>
    <t>p3 bad, pl3 maybe more stable than pl2, s</t>
  </si>
  <si>
    <t>cl6x</t>
  </si>
  <si>
    <t>finished man 3/25/19</t>
  </si>
  <si>
    <t>cl6 no active da</t>
  </si>
  <si>
    <t>c10</t>
  </si>
  <si>
    <t>c40</t>
  </si>
  <si>
    <t>p010</t>
  </si>
  <si>
    <t>p020</t>
  </si>
  <si>
    <t>just for label purpose</t>
  </si>
  <si>
    <t>align ok</t>
  </si>
  <si>
    <t>align fixed 3/1/2019</t>
  </si>
  <si>
    <t>finished man 04/01/19</t>
  </si>
  <si>
    <t>finished man 4/3/19</t>
  </si>
  <si>
    <t>mostly all bad</t>
  </si>
  <si>
    <t>cl6 maybe ok only</t>
  </si>
  <si>
    <t>maybe p5 ok only</t>
  </si>
  <si>
    <t>pl1,p5, cl3 maybe ok (cl6 inactive), like 113</t>
  </si>
  <si>
    <t>not so great, ph, unstable</t>
  </si>
  <si>
    <t>p5 cl6 good (small), pl1 sometimes good</t>
  </si>
  <si>
    <t>cl6 maybe only</t>
  </si>
  <si>
    <t>cl6 only good</t>
  </si>
  <si>
    <t>cl5 a lot of ph need selective</t>
  </si>
  <si>
    <t>should check out</t>
  </si>
  <si>
    <t>p5 cl6 good</t>
  </si>
  <si>
    <t>cl3/cl6 maybe (cl3 res)</t>
  </si>
  <si>
    <t>CHANNEL ORDERS INVERTED?? Compare with 113 / 126</t>
  </si>
  <si>
    <t>cl3/cl6 maybe good</t>
  </si>
  <si>
    <t>chs reversed</t>
  </si>
  <si>
    <t>HR unstable</t>
  </si>
  <si>
    <t>finished man 4/19</t>
  </si>
  <si>
    <t>c41</t>
  </si>
  <si>
    <t>c42</t>
  </si>
  <si>
    <t>p15</t>
  </si>
  <si>
    <t>p16</t>
  </si>
  <si>
    <t>p17</t>
  </si>
  <si>
    <t>p18</t>
  </si>
  <si>
    <t>p22</t>
  </si>
  <si>
    <t>p31</t>
  </si>
  <si>
    <t>p395</t>
  </si>
  <si>
    <t>eye invalid</t>
  </si>
  <si>
    <t>c68</t>
  </si>
  <si>
    <t>c69</t>
  </si>
  <si>
    <t>c601</t>
  </si>
  <si>
    <t>c602</t>
  </si>
  <si>
    <t>c603</t>
  </si>
  <si>
    <t>c604</t>
  </si>
  <si>
    <t>c605</t>
  </si>
  <si>
    <t>c606</t>
  </si>
  <si>
    <t>c607</t>
  </si>
  <si>
    <t>c608</t>
  </si>
  <si>
    <t>c609</t>
  </si>
  <si>
    <t>c610</t>
  </si>
  <si>
    <t>c611</t>
  </si>
  <si>
    <t>finished man 05/03/19</t>
  </si>
  <si>
    <t>good most, ephys issues though</t>
  </si>
  <si>
    <t>pl2/cl5 &amp; pl3 maybe ok</t>
  </si>
  <si>
    <t>good trial 202, 209, 213, 214</t>
  </si>
  <si>
    <t>sr good 188</t>
  </si>
  <si>
    <t>recheck</t>
  </si>
  <si>
    <t>cl1x</t>
  </si>
  <si>
    <t>cl4x</t>
  </si>
  <si>
    <t>cl5x</t>
  </si>
  <si>
    <t>add pl1-p1, cl1-cl3</t>
  </si>
  <si>
    <t>p060</t>
  </si>
  <si>
    <t>p09</t>
  </si>
  <si>
    <t>p3 bad lfp</t>
  </si>
  <si>
    <t>elate = 2-4 s win post-cue</t>
  </si>
  <si>
    <t>spikes</t>
  </si>
  <si>
    <t>notes</t>
  </si>
  <si>
    <t>probes relocated</t>
  </si>
  <si>
    <t>ALL 60 HZ noise</t>
  </si>
  <si>
    <t>Hard to distinguish physiological spikes, very small, or multi-unit in csc30</t>
  </si>
  <si>
    <t>ALL 60 HZ noise, including mid decreases during progression of recording but still not useable, csc 30/31 not much 60 hz but not much anything</t>
  </si>
  <si>
    <t>no noise, stable, or mostly noise except mid &amp; maybe csc2</t>
  </si>
  <si>
    <t>few times no noise in csc8 but mostly 60 hz, also csc2</t>
  </si>
  <si>
    <t>all 60 hz except midbrain, but no spikes found here for CSC27,30,32 (worth xploring 28,29,31?)</t>
  </si>
  <si>
    <t>SPIKES OBSERVED</t>
  </si>
  <si>
    <t>60 hz noise all, cept midbrain but may be real spikes also with the 60 hz noise in pl3 at least see data analysis doc for 10/07/21</t>
  </si>
  <si>
    <t>NEED TO RECHECK SMALL ERWARD TRIALS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</si>
</sst>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0.0"/>
    <numFmt numFmtId="166" formatCode="000\-00\-0000"/>
  </numFmts>
  <fonts count="60">
    <font>
      <sz val="10"/>
      <name val="Arial"/>
      <family val="2"/>
    </font>
    <font>
      <sz val="12"/>
      <name val="Arial"/>
      <family val="2"/>
    </font>
    <font>
      <sz val="10"/>
      <name val="ＭＳ Ｐゴシック"/>
      <family val="3"/>
      <charset val="128"/>
    </font>
    <font>
      <sz val="14"/>
      <name val="Arial"/>
      <family val="2"/>
    </font>
    <font>
      <sz val="16"/>
      <name val="Arial"/>
      <family val="2"/>
    </font>
    <font>
      <sz val="18"/>
      <name val="Arial"/>
      <family val="2"/>
    </font>
    <font>
      <sz val="20"/>
      <name val="Arial"/>
      <family val="2"/>
    </font>
    <font>
      <sz val="14"/>
      <color theme="6"/>
      <name val="Arial"/>
      <family val="2"/>
    </font>
    <font>
      <sz val="14"/>
      <color rgb="FFFFFF00"/>
      <name val="Arial"/>
      <family val="2"/>
    </font>
    <font>
      <sz val="10"/>
      <name val="Arial"/>
      <family val="2"/>
    </font>
    <font>
      <sz val="14"/>
      <color rgb="FFFF0000"/>
      <name val="Arial"/>
      <family val="2"/>
    </font>
    <font>
      <sz val="20"/>
      <color rgb="FFFF0000"/>
      <name val="Arial"/>
      <family val="2"/>
    </font>
    <font>
      <sz val="10"/>
      <color rgb="FFFF0000"/>
      <name val="Arial"/>
      <family val="2"/>
    </font>
    <font>
      <sz val="12"/>
      <color rgb="FFFF0000"/>
      <name val="Arial"/>
      <family val="2"/>
    </font>
    <font>
      <sz val="11"/>
      <name val="Arial"/>
      <family val="2"/>
    </font>
    <font>
      <sz val="11"/>
      <color theme="1"/>
      <name val="Arial"/>
      <family val="2"/>
    </font>
    <font>
      <sz val="11"/>
      <color rgb="FFFF0000"/>
      <name val="Arial"/>
      <family val="2"/>
    </font>
    <font>
      <sz val="8"/>
      <color theme="1"/>
      <name val="Arial"/>
      <family val="2"/>
    </font>
    <font>
      <sz val="11"/>
      <color theme="0" tint="-0.34998626667073579"/>
      <name val="Arial"/>
      <family val="2"/>
    </font>
    <font>
      <b/>
      <sz val="16"/>
      <name val="Arial"/>
      <family val="2"/>
    </font>
    <font>
      <i/>
      <sz val="16"/>
      <name val="Arial"/>
      <family val="2"/>
    </font>
    <font>
      <sz val="24"/>
      <name val="Arial"/>
      <family val="2"/>
    </font>
    <font>
      <sz val="26"/>
      <name val="Arial"/>
      <family val="2"/>
    </font>
    <font>
      <sz val="16"/>
      <color theme="1"/>
      <name val="Arial"/>
      <family val="2"/>
    </font>
    <font>
      <sz val="10"/>
      <color theme="1"/>
      <name val="Arial"/>
      <family val="2"/>
    </font>
    <font>
      <sz val="8"/>
      <name val="Arial"/>
      <family val="2"/>
    </font>
    <font>
      <sz val="12"/>
      <color theme="0" tint="-0.499984740745262"/>
      <name val="Arial"/>
      <family val="2"/>
    </font>
    <font>
      <b/>
      <sz val="10"/>
      <name val="Arial"/>
      <family val="2"/>
    </font>
    <font>
      <b/>
      <sz val="14"/>
      <name val="Arial"/>
      <family val="2"/>
    </font>
    <font>
      <sz val="12"/>
      <color rgb="FF0000FF"/>
      <name val="Arial"/>
      <family val="2"/>
    </font>
    <font>
      <sz val="15"/>
      <color rgb="FF0000FF"/>
      <name val="Arial"/>
      <family val="2"/>
    </font>
    <font>
      <sz val="15"/>
      <color theme="0" tint="-0.499984740745262"/>
      <name val="Arial"/>
      <family val="2"/>
    </font>
    <font>
      <b/>
      <sz val="14"/>
      <color rgb="FFFF0000"/>
      <name val="Arial"/>
      <family val="2"/>
    </font>
    <font>
      <b/>
      <sz val="8"/>
      <color rgb="FFFF0000"/>
      <name val="Arial"/>
      <family val="2"/>
    </font>
    <font>
      <sz val="8"/>
      <color rgb="FFFF0000"/>
      <name val="Arial"/>
      <family val="2"/>
    </font>
    <font>
      <sz val="26"/>
      <color rgb="FFFF0000"/>
      <name val="Arial"/>
      <family val="2"/>
    </font>
    <font>
      <sz val="12"/>
      <color rgb="FF006600"/>
      <name val="Arial"/>
      <family val="2"/>
    </font>
    <font>
      <sz val="26"/>
      <color rgb="FF006600"/>
      <name val="Arial"/>
      <family val="2"/>
    </font>
    <font>
      <sz val="8"/>
      <color rgb="FF0000FF"/>
      <name val="Arial"/>
      <family val="2"/>
    </font>
    <font>
      <sz val="26"/>
      <color rgb="FF0000FF"/>
      <name val="Arial"/>
      <family val="2"/>
    </font>
    <font>
      <sz val="9"/>
      <name val="Arial"/>
      <family val="2"/>
    </font>
    <font>
      <sz val="9"/>
      <color theme="0" tint="-0.499984740745262"/>
      <name val="Arial"/>
      <family val="2"/>
    </font>
    <font>
      <sz val="8"/>
      <color theme="0" tint="-0.499984740745262"/>
      <name val="Arial"/>
      <family val="2"/>
    </font>
    <font>
      <sz val="10"/>
      <color rgb="FFFFC000"/>
      <name val="Arial"/>
      <family val="2"/>
    </font>
    <font>
      <sz val="8"/>
      <color rgb="FFFFC000"/>
      <name val="Arial"/>
      <family val="2"/>
    </font>
    <font>
      <sz val="10"/>
      <color theme="9" tint="-0.499984740745262"/>
      <name val="Arial"/>
      <family val="2"/>
    </font>
    <font>
      <sz val="8"/>
      <color theme="9" tint="-0.499984740745262"/>
      <name val="Arial"/>
      <family val="2"/>
    </font>
    <font>
      <sz val="10"/>
      <color theme="1" tint="0.499984740745262"/>
      <name val="Arial"/>
      <family val="2"/>
    </font>
    <font>
      <sz val="8"/>
      <color theme="1" tint="0.499984740745262"/>
      <name val="Arial"/>
      <family val="2"/>
    </font>
    <font>
      <sz val="10"/>
      <color theme="9" tint="-0.249977111117893"/>
      <name val="Arial"/>
      <family val="2"/>
    </font>
    <font>
      <sz val="8"/>
      <color theme="9" tint="-0.249977111117893"/>
      <name val="Arial"/>
      <family val="2"/>
    </font>
    <font>
      <sz val="10"/>
      <color theme="0" tint="-0.499984740745262"/>
      <name val="Arial"/>
      <family val="2"/>
    </font>
    <font>
      <sz val="10"/>
      <color rgb="FFC00000"/>
      <name val="Arial"/>
      <family val="2"/>
    </font>
    <font>
      <b/>
      <sz val="8"/>
      <name val="Arial"/>
      <family val="2"/>
    </font>
    <font>
      <u/>
      <sz val="10"/>
      <color theme="10"/>
      <name val="Arial"/>
      <family val="2"/>
    </font>
    <font>
      <sz val="10"/>
      <color rgb="FF0000FF"/>
      <name val="Arial"/>
      <family val="2"/>
    </font>
    <font>
      <sz val="10"/>
      <color theme="3" tint="0.39997558519241921"/>
      <name val="Arial"/>
      <family val="2"/>
    </font>
    <font>
      <sz val="10"/>
      <color rgb="FF0070C0"/>
      <name val="Arial"/>
      <family val="2"/>
    </font>
    <font>
      <sz val="10"/>
      <name val="Times New Roman"/>
      <family val="1"/>
    </font>
    <font>
      <b/>
      <sz val="10"/>
      <color rgb="FFFF0000"/>
      <name val="Arial"/>
      <family val="2"/>
    </font>
  </fonts>
  <fills count="27">
    <fill>
      <patternFill patternType="none"/>
    </fill>
    <fill>
      <patternFill patternType="gray125"/>
    </fill>
    <fill>
      <patternFill patternType="gray0625"/>
    </fill>
    <fill>
      <patternFill patternType="solid">
        <fgColor rgb="FFFFFF00"/>
        <bgColor indexed="64"/>
      </patternFill>
    </fill>
    <fill>
      <patternFill patternType="solid">
        <fgColor rgb="FFFFC000"/>
        <bgColor indexed="64"/>
      </patternFill>
    </fill>
    <fill>
      <patternFill patternType="solid">
        <fgColor rgb="FFFFE101"/>
        <bgColor indexed="64"/>
      </patternFill>
    </fill>
    <fill>
      <patternFill patternType="solid">
        <fgColor theme="6" tint="0.59999389629810485"/>
        <bgColor indexed="64"/>
      </patternFill>
    </fill>
    <fill>
      <patternFill patternType="solid">
        <fgColor theme="6"/>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808000"/>
        <bgColor indexed="64"/>
      </patternFill>
    </fill>
    <fill>
      <patternFill patternType="solid">
        <fgColor theme="0" tint="-0.49998474074526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4" tint="0.39994506668294322"/>
        <bgColor indexed="64"/>
      </patternFill>
    </fill>
    <fill>
      <patternFill patternType="solid">
        <fgColor theme="4" tint="-0.24994659260841701"/>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rgb="FFFFFF89"/>
        <bgColor indexed="64"/>
      </patternFill>
    </fill>
    <fill>
      <patternFill patternType="solid">
        <fgColor rgb="FFFFCE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FF00"/>
        <bgColor indexed="64"/>
      </patternFill>
    </fill>
  </fills>
  <borders count="56">
    <border>
      <left/>
      <right/>
      <top/>
      <bottom/>
      <diagonal/>
    </border>
    <border>
      <left style="thin">
        <color indexed="64"/>
      </left>
      <right style="thin">
        <color indexed="64"/>
      </right>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style="thin">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diagonalUp="1" diagonalDown="1">
      <left/>
      <right style="thin">
        <color indexed="64"/>
      </right>
      <top/>
      <bottom/>
      <diagonal style="thin">
        <color indexed="64"/>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style="thin">
        <color theme="0" tint="-0.34998626667073579"/>
      </bottom>
      <diagonal/>
    </border>
    <border>
      <left style="medium">
        <color indexed="64"/>
      </left>
      <right/>
      <top style="thin">
        <color theme="0" tint="-0.34998626667073579"/>
      </top>
      <bottom style="thin">
        <color theme="0" tint="-0.34998626667073579"/>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theme="0" tint="-0.24994659260841701"/>
      </bottom>
      <diagonal/>
    </border>
    <border>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diagonal/>
    </border>
    <border>
      <left/>
      <right/>
      <top style="thin">
        <color theme="0" tint="-0.24994659260841701"/>
      </top>
      <bottom/>
      <diagonal/>
    </border>
    <border>
      <left/>
      <right style="thin">
        <color indexed="64"/>
      </right>
      <top style="thin">
        <color theme="0" tint="-0.24994659260841701"/>
      </top>
      <bottom/>
      <diagonal/>
    </border>
    <border>
      <left style="double">
        <color indexed="64"/>
      </left>
      <right/>
      <top/>
      <bottom/>
      <diagonal/>
    </border>
    <border>
      <left style="mediumDashed">
        <color rgb="FFFF0000"/>
      </left>
      <right style="mediumDashed">
        <color rgb="FFFF0000"/>
      </right>
      <top style="mediumDashed">
        <color rgb="FFFF0000"/>
      </top>
      <bottom style="mediumDashed">
        <color rgb="FFFF0000"/>
      </bottom>
      <diagonal/>
    </border>
    <border>
      <left style="dashed">
        <color rgb="FF0000FF"/>
      </left>
      <right style="dashed">
        <color rgb="FF0000FF"/>
      </right>
      <top style="dashed">
        <color rgb="FF0000FF"/>
      </top>
      <bottom style="dashed">
        <color rgb="FF0000FF"/>
      </bottom>
      <diagonal/>
    </border>
    <border>
      <left style="mediumDashed">
        <color rgb="FFFF0000"/>
      </left>
      <right style="mediumDashed">
        <color rgb="FFFF0000"/>
      </right>
      <top style="mediumDashed">
        <color rgb="FFFF0000"/>
      </top>
      <bottom/>
      <diagonal/>
    </border>
  </borders>
  <cellStyleXfs count="16">
    <xf numFmtId="0" fontId="0" fillId="0" borderId="0" applyBorder="0" applyProtection="0"/>
    <xf numFmtId="0" fontId="9" fillId="3" borderId="0" applyFont="0" applyBorder="0" applyAlignment="0" applyProtection="0"/>
    <xf numFmtId="0" fontId="9" fillId="4" borderId="0" applyFont="0" applyBorder="0" applyAlignment="0" applyProtection="0"/>
    <xf numFmtId="0" fontId="9" fillId="5" borderId="0" applyFont="0" applyBorder="0" applyAlignment="0" applyProtection="0"/>
    <xf numFmtId="0" fontId="9" fillId="8" borderId="8" applyNumberFormat="0" applyBorder="0" applyAlignment="0" applyProtection="0"/>
    <xf numFmtId="0" fontId="9" fillId="10" borderId="5" applyNumberFormat="0" applyBorder="0" applyAlignment="0" applyProtection="0"/>
    <xf numFmtId="0" fontId="9" fillId="9" borderId="7" applyNumberFormat="0" applyBorder="0" applyAlignment="0" applyProtection="0"/>
    <xf numFmtId="0" fontId="9" fillId="7" borderId="0" applyNumberFormat="0" applyBorder="0" applyAlignment="0" applyProtection="0"/>
    <xf numFmtId="164" fontId="9" fillId="6" borderId="0" applyNumberFormat="0" applyBorder="0" applyAlignment="0" applyProtection="0"/>
    <xf numFmtId="0" fontId="9" fillId="14" borderId="0" applyBorder="0" applyAlignment="0" applyProtection="0"/>
    <xf numFmtId="0" fontId="9" fillId="13" borderId="0" applyBorder="0" applyAlignment="0" applyProtection="0"/>
    <xf numFmtId="0" fontId="9" fillId="15" borderId="0" applyBorder="0" applyAlignment="0" applyProtection="0"/>
    <xf numFmtId="0" fontId="9" fillId="16" borderId="0" applyBorder="0" applyAlignment="0" applyProtection="0"/>
    <xf numFmtId="0" fontId="9" fillId="17" borderId="0" applyBorder="0" applyProtection="0"/>
    <xf numFmtId="0" fontId="9" fillId="0" borderId="0"/>
    <xf numFmtId="0" fontId="54" fillId="0" borderId="0" applyNumberFormat="0" applyFill="0" applyBorder="0" applyAlignment="0" applyProtection="0"/>
  </cellStyleXfs>
  <cellXfs count="681">
    <xf numFmtId="0" fontId="0" fillId="0" borderId="0" xfId="0"/>
    <xf numFmtId="0" fontId="0" fillId="0" borderId="0" xfId="0" applyFill="1" applyBorder="1"/>
    <xf numFmtId="0" fontId="0" fillId="0" borderId="0" xfId="0" applyFill="1"/>
    <xf numFmtId="0" fontId="0" fillId="0" borderId="0" xfId="0" applyBorder="1"/>
    <xf numFmtId="0" fontId="0" fillId="0" borderId="1" xfId="0" applyBorder="1"/>
    <xf numFmtId="0" fontId="0" fillId="2" borderId="1" xfId="0" applyFill="1" applyBorder="1"/>
    <xf numFmtId="0" fontId="0" fillId="2" borderId="2" xfId="0" applyFill="1" applyBorder="1"/>
    <xf numFmtId="0" fontId="0" fillId="2" borderId="0" xfId="0" applyFill="1"/>
    <xf numFmtId="0" fontId="2" fillId="0" borderId="0" xfId="0" applyFont="1" applyFill="1" applyBorder="1"/>
    <xf numFmtId="0" fontId="1" fillId="0" borderId="0" xfId="0" applyFont="1"/>
    <xf numFmtId="0" fontId="3" fillId="0" borderId="0" xfId="0" applyFont="1" applyFill="1" applyBorder="1"/>
    <xf numFmtId="0" fontId="4" fillId="0" borderId="0" xfId="0" applyFont="1"/>
    <xf numFmtId="0" fontId="1" fillId="0" borderId="0" xfId="0" applyFont="1" applyBorder="1"/>
    <xf numFmtId="0" fontId="7" fillId="0" borderId="0" xfId="0" applyFont="1" applyFill="1" applyBorder="1"/>
    <xf numFmtId="0" fontId="8" fillId="0" borderId="0" xfId="0" applyFont="1" applyFill="1" applyBorder="1"/>
    <xf numFmtId="0" fontId="5" fillId="0" borderId="0" xfId="0" applyFont="1" applyFill="1"/>
    <xf numFmtId="0" fontId="5" fillId="0" borderId="0" xfId="0" applyFont="1" applyFill="1" applyBorder="1"/>
    <xf numFmtId="0" fontId="5" fillId="0" borderId="0" xfId="0" applyFont="1"/>
    <xf numFmtId="0" fontId="6" fillId="0" borderId="0" xfId="0" applyFont="1" applyFill="1" applyBorder="1"/>
    <xf numFmtId="0" fontId="6" fillId="0" borderId="0" xfId="0" applyFont="1"/>
    <xf numFmtId="0" fontId="6" fillId="0" borderId="0" xfId="0" applyFont="1" applyFill="1"/>
    <xf numFmtId="0" fontId="6" fillId="0" borderId="0" xfId="0" applyFont="1" applyBorder="1"/>
    <xf numFmtId="0" fontId="3" fillId="0" borderId="0" xfId="0" applyFont="1"/>
    <xf numFmtId="0" fontId="3" fillId="0" borderId="0" xfId="0" applyFont="1" applyFill="1"/>
    <xf numFmtId="0" fontId="4" fillId="0" borderId="0" xfId="0" applyFont="1" applyFill="1" applyBorder="1"/>
    <xf numFmtId="0" fontId="4" fillId="3" borderId="0" xfId="1" applyFont="1" applyBorder="1"/>
    <xf numFmtId="0" fontId="4" fillId="5" borderId="0" xfId="3" applyFont="1" applyBorder="1"/>
    <xf numFmtId="0" fontId="4" fillId="4" borderId="0" xfId="2" applyFont="1" applyBorder="1"/>
    <xf numFmtId="0" fontId="9" fillId="8" borderId="0" xfId="4" applyBorder="1"/>
    <xf numFmtId="0" fontId="9" fillId="10" borderId="0" xfId="5" applyBorder="1"/>
    <xf numFmtId="0" fontId="9" fillId="9" borderId="0" xfId="6" applyBorder="1"/>
    <xf numFmtId="0" fontId="9" fillId="6" borderId="0" xfId="8" applyNumberFormat="1" applyBorder="1"/>
    <xf numFmtId="0" fontId="9" fillId="7" borderId="0" xfId="7" applyBorder="1"/>
    <xf numFmtId="165" fontId="10" fillId="0" borderId="0" xfId="0" applyNumberFormat="1" applyFont="1" applyFill="1" applyBorder="1"/>
    <xf numFmtId="0" fontId="11" fillId="0" borderId="0" xfId="0" applyNumberFormat="1" applyFont="1" applyFill="1" applyBorder="1"/>
    <xf numFmtId="0" fontId="11" fillId="0" borderId="0" xfId="0" applyNumberFormat="1" applyFont="1" applyBorder="1"/>
    <xf numFmtId="0" fontId="12" fillId="0" borderId="0" xfId="0" applyNumberFormat="1" applyFont="1" applyFill="1" applyBorder="1"/>
    <xf numFmtId="0" fontId="12" fillId="0" borderId="0" xfId="0" applyNumberFormat="1" applyFont="1"/>
    <xf numFmtId="0" fontId="4" fillId="11" borderId="0" xfId="0" applyFont="1" applyFill="1" applyBorder="1"/>
    <xf numFmtId="0" fontId="4" fillId="12" borderId="0" xfId="0" applyFont="1" applyFill="1" applyBorder="1"/>
    <xf numFmtId="0" fontId="4" fillId="0" borderId="9" xfId="0" applyFont="1" applyFill="1" applyBorder="1"/>
    <xf numFmtId="165" fontId="13" fillId="0" borderId="0" xfId="0" applyNumberFormat="1" applyFont="1" applyFill="1" applyBorder="1"/>
    <xf numFmtId="0" fontId="1" fillId="0" borderId="0" xfId="0" applyFont="1" applyFill="1" applyBorder="1"/>
    <xf numFmtId="0" fontId="1" fillId="0" borderId="0" xfId="0" quotePrefix="1" applyFont="1" applyFill="1" applyBorder="1"/>
    <xf numFmtId="0" fontId="4" fillId="0" borderId="6" xfId="0" applyFont="1" applyBorder="1"/>
    <xf numFmtId="0" fontId="4" fillId="0" borderId="0" xfId="0" applyFont="1" applyBorder="1"/>
    <xf numFmtId="0" fontId="4" fillId="0" borderId="3" xfId="0" applyFont="1" applyBorder="1"/>
    <xf numFmtId="0" fontId="15" fillId="0" borderId="0" xfId="14" applyFont="1"/>
    <xf numFmtId="0" fontId="9" fillId="0" borderId="0" xfId="14"/>
    <xf numFmtId="0" fontId="15" fillId="0" borderId="12" xfId="14" applyFont="1" applyBorder="1"/>
    <xf numFmtId="0" fontId="16" fillId="0" borderId="12" xfId="14" applyFont="1" applyBorder="1"/>
    <xf numFmtId="0" fontId="15" fillId="18" borderId="13" xfId="14" applyFont="1" applyFill="1" applyBorder="1"/>
    <xf numFmtId="0" fontId="15" fillId="0" borderId="14" xfId="14" applyFont="1" applyBorder="1"/>
    <xf numFmtId="0" fontId="15" fillId="0" borderId="15" xfId="14" applyFont="1" applyBorder="1"/>
    <xf numFmtId="0" fontId="15" fillId="18" borderId="4" xfId="14" applyFont="1" applyFill="1" applyBorder="1"/>
    <xf numFmtId="0" fontId="15" fillId="0" borderId="16" xfId="14" applyFont="1" applyBorder="1"/>
    <xf numFmtId="0" fontId="15" fillId="0" borderId="17" xfId="14" applyFont="1" applyBorder="1"/>
    <xf numFmtId="0" fontId="15" fillId="18" borderId="18" xfId="14" applyFont="1" applyFill="1" applyBorder="1"/>
    <xf numFmtId="0" fontId="15" fillId="18" borderId="6" xfId="14" applyFont="1" applyFill="1" applyBorder="1"/>
    <xf numFmtId="0" fontId="15" fillId="0" borderId="0" xfId="14" applyFont="1" applyBorder="1"/>
    <xf numFmtId="0" fontId="9" fillId="0" borderId="0" xfId="14" applyBorder="1"/>
    <xf numFmtId="0" fontId="15" fillId="0" borderId="0" xfId="14" applyFont="1" applyFill="1" applyBorder="1"/>
    <xf numFmtId="0" fontId="9" fillId="0" borderId="0" xfId="14" applyFill="1" applyBorder="1"/>
    <xf numFmtId="0" fontId="15" fillId="0" borderId="14" xfId="14" applyFont="1" applyFill="1" applyBorder="1"/>
    <xf numFmtId="0" fontId="15" fillId="0" borderId="15" xfId="14" applyFont="1" applyFill="1" applyBorder="1"/>
    <xf numFmtId="0" fontId="15" fillId="0" borderId="16" xfId="14" applyFont="1" applyFill="1" applyBorder="1"/>
    <xf numFmtId="0" fontId="15" fillId="0" borderId="17" xfId="14" applyFont="1" applyFill="1" applyBorder="1"/>
    <xf numFmtId="0" fontId="0" fillId="0" borderId="0" xfId="14" applyFont="1"/>
    <xf numFmtId="0" fontId="0" fillId="0" borderId="19" xfId="0" applyBorder="1"/>
    <xf numFmtId="0" fontId="0" fillId="0" borderId="20" xfId="0" applyBorder="1"/>
    <xf numFmtId="0" fontId="9" fillId="17" borderId="20" xfId="13" applyBorder="1"/>
    <xf numFmtId="0" fontId="9" fillId="17" borderId="21" xfId="13" applyBorder="1"/>
    <xf numFmtId="0" fontId="0" fillId="0" borderId="22" xfId="0" applyBorder="1"/>
    <xf numFmtId="0" fontId="0" fillId="0" borderId="23" xfId="0" applyBorder="1"/>
    <xf numFmtId="0" fontId="0" fillId="0" borderId="24" xfId="0" applyBorder="1"/>
    <xf numFmtId="0" fontId="9" fillId="17" borderId="24" xfId="13" applyBorder="1"/>
    <xf numFmtId="0" fontId="1" fillId="0" borderId="24" xfId="0" applyFont="1" applyBorder="1"/>
    <xf numFmtId="0" fontId="0" fillId="0" borderId="25" xfId="0" applyBorder="1"/>
    <xf numFmtId="0" fontId="14" fillId="0" borderId="24" xfId="0" applyFont="1" applyBorder="1"/>
    <xf numFmtId="0" fontId="9" fillId="17" borderId="23" xfId="13" applyBorder="1"/>
    <xf numFmtId="0" fontId="0" fillId="0" borderId="26" xfId="0" applyBorder="1"/>
    <xf numFmtId="0" fontId="0" fillId="0" borderId="27" xfId="0" applyBorder="1"/>
    <xf numFmtId="0" fontId="9" fillId="17" borderId="28" xfId="13" applyBorder="1"/>
    <xf numFmtId="0" fontId="0" fillId="0" borderId="29" xfId="0" applyBorder="1"/>
    <xf numFmtId="0" fontId="0" fillId="19" borderId="0" xfId="14" applyFont="1" applyFill="1"/>
    <xf numFmtId="0" fontId="9" fillId="19" borderId="0" xfId="14" applyFill="1"/>
    <xf numFmtId="0" fontId="15" fillId="19" borderId="0" xfId="14" applyFont="1" applyFill="1" applyBorder="1"/>
    <xf numFmtId="0" fontId="0" fillId="19" borderId="0" xfId="14" applyFont="1" applyFill="1" applyBorder="1"/>
    <xf numFmtId="0" fontId="9" fillId="19" borderId="0" xfId="14" applyFill="1" applyBorder="1"/>
    <xf numFmtId="0" fontId="18" fillId="0" borderId="15" xfId="14" applyFont="1" applyBorder="1"/>
    <xf numFmtId="0" fontId="18" fillId="0" borderId="17" xfId="14" applyFont="1" applyBorder="1"/>
    <xf numFmtId="0" fontId="9" fillId="4" borderId="0" xfId="2"/>
    <xf numFmtId="0" fontId="9" fillId="17" borderId="0" xfId="13"/>
    <xf numFmtId="0" fontId="0" fillId="4" borderId="0" xfId="2" applyFont="1"/>
    <xf numFmtId="0" fontId="9" fillId="17" borderId="27" xfId="13" applyBorder="1"/>
    <xf numFmtId="0" fontId="9" fillId="17" borderId="0" xfId="13" applyBorder="1"/>
    <xf numFmtId="0" fontId="0" fillId="17" borderId="0" xfId="13" applyFont="1" applyBorder="1"/>
    <xf numFmtId="0" fontId="9" fillId="17" borderId="30" xfId="13" applyBorder="1"/>
    <xf numFmtId="0" fontId="9" fillId="17" borderId="31" xfId="13" applyBorder="1"/>
    <xf numFmtId="0" fontId="0" fillId="0" borderId="30" xfId="0" applyBorder="1"/>
    <xf numFmtId="0" fontId="9" fillId="17" borderId="26" xfId="13" applyBorder="1"/>
    <xf numFmtId="0" fontId="0" fillId="17" borderId="2" xfId="13" applyFont="1" applyBorder="1"/>
    <xf numFmtId="0" fontId="9" fillId="17" borderId="2" xfId="13" applyBorder="1"/>
    <xf numFmtId="0" fontId="1" fillId="3" borderId="10" xfId="1" applyFont="1" applyBorder="1"/>
    <xf numFmtId="0" fontId="1" fillId="3" borderId="0" xfId="1" applyFont="1" applyBorder="1"/>
    <xf numFmtId="0" fontId="1" fillId="3" borderId="0" xfId="13" applyFont="1" applyFill="1"/>
    <xf numFmtId="0" fontId="1" fillId="0" borderId="10" xfId="1" applyFont="1" applyFill="1" applyBorder="1"/>
    <xf numFmtId="0" fontId="1" fillId="0" borderId="11" xfId="1" applyFont="1" applyFill="1" applyBorder="1" applyAlignment="1">
      <alignment wrapText="1"/>
    </xf>
    <xf numFmtId="0" fontId="1" fillId="0" borderId="11" xfId="1" applyFont="1" applyFill="1" applyBorder="1"/>
    <xf numFmtId="0" fontId="9" fillId="17" borderId="10" xfId="13" applyBorder="1"/>
    <xf numFmtId="0" fontId="0" fillId="17" borderId="0" xfId="13" applyFont="1"/>
    <xf numFmtId="0" fontId="1" fillId="3" borderId="0" xfId="1" applyFont="1" applyBorder="1" applyAlignment="1"/>
    <xf numFmtId="0" fontId="1" fillId="4" borderId="10" xfId="2" applyFont="1" applyBorder="1"/>
    <xf numFmtId="0" fontId="1" fillId="4" borderId="11" xfId="2" applyFont="1" applyBorder="1"/>
    <xf numFmtId="0" fontId="1" fillId="4" borderId="0" xfId="2" applyFont="1"/>
    <xf numFmtId="0" fontId="1" fillId="4" borderId="2" xfId="2" applyFont="1" applyBorder="1"/>
    <xf numFmtId="0" fontId="19" fillId="0" borderId="0" xfId="0" applyFont="1"/>
    <xf numFmtId="0" fontId="19" fillId="0" borderId="0" xfId="0" applyFont="1" applyFill="1" applyBorder="1"/>
    <xf numFmtId="0" fontId="9" fillId="15" borderId="0" xfId="11"/>
    <xf numFmtId="0" fontId="4" fillId="0" borderId="0" xfId="0" applyFont="1" applyAlignment="1">
      <alignment horizontal="left" vertical="center"/>
    </xf>
    <xf numFmtId="0" fontId="1" fillId="15" borderId="0" xfId="11" applyFont="1"/>
    <xf numFmtId="0" fontId="9" fillId="15" borderId="0" xfId="11" applyBorder="1"/>
    <xf numFmtId="0" fontId="9" fillId="6" borderId="0" xfId="8" applyNumberFormat="1"/>
    <xf numFmtId="0" fontId="0" fillId="0" borderId="10" xfId="0" applyBorder="1"/>
    <xf numFmtId="0" fontId="9" fillId="15" borderId="10" xfId="11" applyBorder="1"/>
    <xf numFmtId="0" fontId="3" fillId="8" borderId="11" xfId="4" applyNumberFormat="1" applyFont="1" applyBorder="1" applyAlignment="1">
      <alignment wrapText="1"/>
    </xf>
    <xf numFmtId="0" fontId="3" fillId="8" borderId="11" xfId="4" applyNumberFormat="1" applyFont="1" applyBorder="1"/>
    <xf numFmtId="0" fontId="3" fillId="8" borderId="2" xfId="4" applyNumberFormat="1" applyFont="1" applyBorder="1"/>
    <xf numFmtId="0" fontId="3" fillId="9" borderId="11" xfId="6" applyFont="1" applyBorder="1"/>
    <xf numFmtId="0" fontId="3" fillId="9" borderId="11" xfId="6" applyFont="1" applyBorder="1" applyAlignment="1">
      <alignment wrapText="1"/>
    </xf>
    <xf numFmtId="0" fontId="1" fillId="6" borderId="0" xfId="8" applyNumberFormat="1" applyFont="1" applyBorder="1"/>
    <xf numFmtId="0" fontId="1" fillId="10" borderId="0" xfId="5" applyNumberFormat="1" applyFont="1" applyBorder="1"/>
    <xf numFmtId="0" fontId="1" fillId="9" borderId="0" xfId="6" applyFont="1" applyBorder="1"/>
    <xf numFmtId="0" fontId="3" fillId="10" borderId="11" xfId="5" applyFont="1" applyBorder="1"/>
    <xf numFmtId="0" fontId="1" fillId="10" borderId="0" xfId="5" applyFont="1" applyBorder="1"/>
    <xf numFmtId="0" fontId="3" fillId="15" borderId="11" xfId="11" applyFont="1" applyBorder="1" applyAlignment="1">
      <alignment wrapText="1"/>
    </xf>
    <xf numFmtId="0" fontId="3" fillId="15" borderId="11" xfId="11" applyFont="1" applyBorder="1"/>
    <xf numFmtId="0" fontId="3" fillId="4" borderId="11" xfId="2" applyFont="1" applyBorder="1" applyAlignment="1">
      <alignment wrapText="1"/>
    </xf>
    <xf numFmtId="0" fontId="3" fillId="4" borderId="11" xfId="2" applyFont="1" applyBorder="1"/>
    <xf numFmtId="0" fontId="3" fillId="17" borderId="11" xfId="13" applyFont="1" applyBorder="1"/>
    <xf numFmtId="0" fontId="3" fillId="3" borderId="11" xfId="1" applyFont="1" applyBorder="1" applyAlignment="1">
      <alignment wrapText="1"/>
    </xf>
    <xf numFmtId="0" fontId="3" fillId="3" borderId="11" xfId="1" applyFont="1" applyBorder="1"/>
    <xf numFmtId="0" fontId="20" fillId="4" borderId="0" xfId="2" applyFont="1"/>
    <xf numFmtId="0" fontId="20" fillId="17" borderId="0" xfId="13" applyFont="1"/>
    <xf numFmtId="0" fontId="20" fillId="15" borderId="0" xfId="11" applyFont="1"/>
    <xf numFmtId="0" fontId="20" fillId="0" borderId="0" xfId="14" applyFont="1"/>
    <xf numFmtId="0" fontId="3" fillId="4" borderId="2" xfId="2" applyFont="1" applyBorder="1" applyAlignment="1">
      <alignment wrapText="1"/>
    </xf>
    <xf numFmtId="0" fontId="3" fillId="4" borderId="2" xfId="2" applyFont="1" applyBorder="1"/>
    <xf numFmtId="0" fontId="1" fillId="4" borderId="32" xfId="2" applyFont="1" applyBorder="1"/>
    <xf numFmtId="0" fontId="20" fillId="3" borderId="0" xfId="1" applyFont="1" applyBorder="1"/>
    <xf numFmtId="0" fontId="20" fillId="0" borderId="0" xfId="0" applyFont="1" applyFill="1" applyBorder="1"/>
    <xf numFmtId="165" fontId="20" fillId="0" borderId="0" xfId="0" applyNumberFormat="1" applyFont="1" applyFill="1" applyBorder="1"/>
    <xf numFmtId="165" fontId="4" fillId="0" borderId="0" xfId="0" applyNumberFormat="1" applyFont="1" applyFill="1" applyBorder="1"/>
    <xf numFmtId="0" fontId="3" fillId="3" borderId="0" xfId="1" applyFont="1" applyBorder="1"/>
    <xf numFmtId="0" fontId="3" fillId="3" borderId="0" xfId="1" applyFont="1" applyBorder="1" applyAlignment="1">
      <alignment wrapText="1"/>
    </xf>
    <xf numFmtId="0" fontId="9" fillId="3" borderId="10" xfId="1" applyBorder="1"/>
    <xf numFmtId="0" fontId="4" fillId="17" borderId="23" xfId="13" applyFont="1" applyBorder="1"/>
    <xf numFmtId="0" fontId="20" fillId="17" borderId="23" xfId="13" applyFont="1" applyBorder="1"/>
    <xf numFmtId="0" fontId="20" fillId="17" borderId="31" xfId="13" applyFont="1" applyBorder="1"/>
    <xf numFmtId="0" fontId="20" fillId="17" borderId="24" xfId="13" applyFont="1" applyBorder="1"/>
    <xf numFmtId="0" fontId="20" fillId="17" borderId="0" xfId="13" applyFont="1" applyBorder="1"/>
    <xf numFmtId="0" fontId="1" fillId="4" borderId="0" xfId="2" applyFont="1" applyBorder="1"/>
    <xf numFmtId="0" fontId="3" fillId="4" borderId="0" xfId="2" applyFont="1" applyBorder="1" applyAlignment="1">
      <alignment wrapText="1"/>
    </xf>
    <xf numFmtId="0" fontId="3" fillId="4" borderId="0" xfId="2" applyFont="1" applyBorder="1"/>
    <xf numFmtId="0" fontId="0" fillId="15" borderId="0" xfId="11" applyFont="1" applyBorder="1"/>
    <xf numFmtId="0" fontId="1" fillId="15" borderId="0" xfId="11" applyFont="1" applyBorder="1"/>
    <xf numFmtId="0" fontId="3" fillId="15" borderId="0" xfId="11" applyFont="1" applyBorder="1" applyAlignment="1">
      <alignment wrapText="1"/>
    </xf>
    <xf numFmtId="0" fontId="3" fillId="15" borderId="0" xfId="11" applyFont="1" applyBorder="1"/>
    <xf numFmtId="1" fontId="9" fillId="4" borderId="0" xfId="2" applyNumberFormat="1"/>
    <xf numFmtId="166" fontId="1" fillId="4" borderId="0" xfId="2" applyNumberFormat="1" applyFont="1"/>
    <xf numFmtId="166" fontId="1" fillId="4" borderId="32" xfId="2" applyNumberFormat="1" applyFont="1" applyBorder="1"/>
    <xf numFmtId="0" fontId="3" fillId="4" borderId="0" xfId="2" applyFont="1"/>
    <xf numFmtId="0" fontId="4" fillId="4" borderId="0" xfId="2" applyFont="1"/>
    <xf numFmtId="0" fontId="1" fillId="3" borderId="0" xfId="1" applyFont="1" applyBorder="1" applyAlignment="1">
      <alignment wrapText="1"/>
    </xf>
    <xf numFmtId="0" fontId="17" fillId="0" borderId="0" xfId="14" applyFont="1" applyAlignment="1">
      <alignment horizontal="center" vertical="top"/>
    </xf>
    <xf numFmtId="0" fontId="17" fillId="0" borderId="0" xfId="14" applyFont="1" applyAlignment="1">
      <alignment horizontal="center"/>
    </xf>
    <xf numFmtId="0" fontId="14" fillId="0" borderId="15" xfId="14" applyFont="1" applyBorder="1"/>
    <xf numFmtId="0" fontId="4" fillId="0" borderId="7" xfId="0" applyFont="1" applyBorder="1" applyAlignment="1">
      <alignment horizontal="center"/>
    </xf>
    <xf numFmtId="0" fontId="4" fillId="0" borderId="33" xfId="0" applyFont="1" applyBorder="1" applyAlignment="1">
      <alignment horizontal="center"/>
    </xf>
    <xf numFmtId="0" fontId="0" fillId="0" borderId="33" xfId="0" applyBorder="1"/>
    <xf numFmtId="0" fontId="0" fillId="0" borderId="5" xfId="0" applyBorder="1"/>
    <xf numFmtId="0" fontId="21" fillId="0" borderId="0" xfId="0" applyFont="1"/>
    <xf numFmtId="0" fontId="22" fillId="0" borderId="0" xfId="0" applyFont="1"/>
    <xf numFmtId="0" fontId="4" fillId="3" borderId="0" xfId="1" applyFont="1" applyBorder="1" applyAlignment="1"/>
    <xf numFmtId="0" fontId="4" fillId="3" borderId="0" xfId="13" applyFont="1" applyFill="1"/>
    <xf numFmtId="0" fontId="5" fillId="6" borderId="0" xfId="8" applyNumberFormat="1" applyFont="1" applyBorder="1"/>
    <xf numFmtId="0" fontId="5" fillId="10" borderId="0" xfId="5" applyNumberFormat="1" applyFont="1" applyBorder="1"/>
    <xf numFmtId="0" fontId="5" fillId="10" borderId="0" xfId="5" applyFont="1" applyBorder="1"/>
    <xf numFmtId="0" fontId="5" fillId="9" borderId="0" xfId="6" applyFont="1" applyBorder="1"/>
    <xf numFmtId="0" fontId="4" fillId="4" borderId="32" xfId="2" applyFont="1" applyBorder="1"/>
    <xf numFmtId="0" fontId="5" fillId="15" borderId="0" xfId="11" applyFont="1"/>
    <xf numFmtId="0" fontId="23" fillId="0" borderId="0" xfId="14" applyFont="1"/>
    <xf numFmtId="14" fontId="0" fillId="0" borderId="0" xfId="0" applyNumberFormat="1"/>
    <xf numFmtId="0" fontId="22" fillId="0" borderId="0" xfId="0" quotePrefix="1" applyNumberFormat="1" applyFont="1"/>
    <xf numFmtId="0" fontId="0" fillId="0" borderId="0" xfId="14" applyFont="1" applyFill="1" applyBorder="1"/>
    <xf numFmtId="0" fontId="24" fillId="0" borderId="0" xfId="14" applyFont="1" applyFill="1" applyBorder="1"/>
    <xf numFmtId="0" fontId="9" fillId="0" borderId="0" xfId="14" applyFont="1" applyFill="1" applyBorder="1"/>
    <xf numFmtId="0" fontId="17" fillId="0" borderId="0" xfId="14" applyFont="1" applyFill="1" applyBorder="1"/>
    <xf numFmtId="0" fontId="25" fillId="0" borderId="0" xfId="14" applyFont="1" applyFill="1" applyBorder="1"/>
    <xf numFmtId="0" fontId="0" fillId="0" borderId="33" xfId="14" applyFont="1" applyFill="1" applyBorder="1"/>
    <xf numFmtId="14" fontId="9" fillId="0" borderId="0" xfId="14" applyNumberFormat="1" applyFont="1" applyFill="1" applyBorder="1"/>
    <xf numFmtId="14" fontId="9" fillId="0" borderId="0" xfId="14" applyNumberFormat="1" applyFont="1" applyFill="1" applyBorder="1" applyAlignment="1">
      <alignment horizontal="right"/>
    </xf>
    <xf numFmtId="0" fontId="9" fillId="0" borderId="0" xfId="14" applyFont="1" applyFill="1" applyBorder="1" applyAlignment="1">
      <alignment horizontal="right"/>
    </xf>
    <xf numFmtId="14" fontId="24" fillId="0" borderId="0" xfId="14" applyNumberFormat="1" applyFont="1" applyFill="1" applyBorder="1"/>
    <xf numFmtId="0" fontId="1" fillId="4" borderId="0" xfId="2" applyFont="1" applyAlignment="1">
      <alignment horizontal="right"/>
    </xf>
    <xf numFmtId="0" fontId="26" fillId="4" borderId="0" xfId="2" applyFont="1" applyAlignment="1">
      <alignment horizontal="right"/>
    </xf>
    <xf numFmtId="49" fontId="22" fillId="0" borderId="0" xfId="0" applyNumberFormat="1" applyFont="1"/>
    <xf numFmtId="0" fontId="0" fillId="0" borderId="0" xfId="14" applyFont="1" applyBorder="1"/>
    <xf numFmtId="14" fontId="0" fillId="0" borderId="0" xfId="14" applyNumberFormat="1" applyFont="1" applyFill="1" applyBorder="1"/>
    <xf numFmtId="0" fontId="27" fillId="0" borderId="0" xfId="14" applyFont="1" applyFill="1" applyBorder="1"/>
    <xf numFmtId="0" fontId="9" fillId="0" borderId="0" xfId="14" applyNumberFormat="1" applyFill="1" applyBorder="1"/>
    <xf numFmtId="0" fontId="0" fillId="0" borderId="0" xfId="14" applyFont="1" applyFill="1" applyBorder="1" applyAlignment="1">
      <alignment horizontal="left"/>
    </xf>
    <xf numFmtId="0" fontId="24" fillId="0" borderId="0" xfId="14" applyFont="1" applyFill="1" applyBorder="1" applyAlignment="1">
      <alignment horizontal="left"/>
    </xf>
    <xf numFmtId="0" fontId="24" fillId="0" borderId="35" xfId="14" applyFont="1" applyFill="1" applyBorder="1" applyAlignment="1">
      <alignment horizontal="left"/>
    </xf>
    <xf numFmtId="0" fontId="24" fillId="0" borderId="33" xfId="14" applyFont="1" applyFill="1" applyBorder="1" applyAlignment="1">
      <alignment horizontal="left"/>
    </xf>
    <xf numFmtId="0" fontId="24" fillId="0" borderId="34" xfId="14" applyFont="1" applyFill="1" applyBorder="1" applyAlignment="1">
      <alignment horizontal="left"/>
    </xf>
    <xf numFmtId="0" fontId="24" fillId="0" borderId="5" xfId="14" applyFont="1" applyFill="1" applyBorder="1" applyAlignment="1">
      <alignment horizontal="left"/>
    </xf>
    <xf numFmtId="49" fontId="24" fillId="0" borderId="0" xfId="14" applyNumberFormat="1" applyFont="1" applyFill="1" applyBorder="1" applyAlignment="1">
      <alignment horizontal="left"/>
    </xf>
    <xf numFmtId="49" fontId="24" fillId="0" borderId="2" xfId="14" applyNumberFormat="1" applyFont="1" applyFill="1" applyBorder="1" applyAlignment="1">
      <alignment horizontal="left"/>
    </xf>
    <xf numFmtId="0" fontId="24" fillId="0" borderId="32" xfId="14" applyFont="1" applyFill="1" applyBorder="1" applyAlignment="1">
      <alignment horizontal="left"/>
    </xf>
    <xf numFmtId="0" fontId="9" fillId="0" borderId="0" xfId="14" applyFont="1" applyFill="1" applyBorder="1" applyAlignment="1">
      <alignment horizontal="left"/>
    </xf>
    <xf numFmtId="0" fontId="24" fillId="0" borderId="2" xfId="14" applyFont="1" applyFill="1" applyBorder="1" applyAlignment="1">
      <alignment horizontal="left"/>
    </xf>
    <xf numFmtId="0" fontId="17" fillId="0" borderId="0" xfId="14" applyFont="1" applyFill="1" applyBorder="1" applyAlignment="1">
      <alignment horizontal="left"/>
    </xf>
    <xf numFmtId="0" fontId="17" fillId="0" borderId="2" xfId="14" applyFont="1" applyFill="1" applyBorder="1" applyAlignment="1">
      <alignment horizontal="left"/>
    </xf>
    <xf numFmtId="0" fontId="17" fillId="0" borderId="32" xfId="14" applyFont="1" applyFill="1" applyBorder="1" applyAlignment="1">
      <alignment horizontal="left"/>
    </xf>
    <xf numFmtId="0" fontId="9" fillId="0" borderId="2" xfId="14" applyFont="1" applyFill="1" applyBorder="1" applyAlignment="1">
      <alignment horizontal="left"/>
    </xf>
    <xf numFmtId="0" fontId="9" fillId="0" borderId="32" xfId="14" applyFont="1" applyFill="1" applyBorder="1" applyAlignment="1">
      <alignment horizontal="left"/>
    </xf>
    <xf numFmtId="0" fontId="24" fillId="0" borderId="0" xfId="14" applyFont="1" applyFill="1" applyBorder="1" applyAlignment="1">
      <alignment horizontal="left" vertical="top"/>
    </xf>
    <xf numFmtId="0" fontId="24" fillId="0" borderId="2" xfId="14" applyFont="1" applyFill="1" applyBorder="1" applyAlignment="1">
      <alignment horizontal="left" vertical="top"/>
    </xf>
    <xf numFmtId="0" fontId="24" fillId="0" borderId="32" xfId="14" applyFont="1" applyFill="1" applyBorder="1" applyAlignment="1">
      <alignment horizontal="left" vertical="top"/>
    </xf>
    <xf numFmtId="0" fontId="9" fillId="0" borderId="0" xfId="14" applyFill="1" applyBorder="1" applyAlignment="1">
      <alignment horizontal="left"/>
    </xf>
    <xf numFmtId="0" fontId="9" fillId="0" borderId="32" xfId="14" applyFill="1" applyBorder="1" applyAlignment="1">
      <alignment horizontal="left"/>
    </xf>
    <xf numFmtId="0" fontId="9" fillId="0" borderId="2" xfId="14" applyFill="1" applyBorder="1" applyAlignment="1">
      <alignment horizontal="left"/>
    </xf>
    <xf numFmtId="0" fontId="9" fillId="0" borderId="37" xfId="14" applyFont="1" applyFill="1" applyBorder="1" applyAlignment="1">
      <alignment horizontal="left"/>
    </xf>
    <xf numFmtId="0" fontId="9" fillId="0" borderId="7" xfId="14" applyFont="1" applyFill="1" applyBorder="1" applyAlignment="1">
      <alignment horizontal="left"/>
    </xf>
    <xf numFmtId="0" fontId="9" fillId="0" borderId="38" xfId="14" applyFont="1" applyFill="1" applyBorder="1" applyAlignment="1">
      <alignment horizontal="left"/>
    </xf>
    <xf numFmtId="0" fontId="9" fillId="0" borderId="37" xfId="14" applyFill="1" applyBorder="1" applyAlignment="1">
      <alignment horizontal="left"/>
    </xf>
    <xf numFmtId="0" fontId="0" fillId="20" borderId="0" xfId="14" applyFont="1" applyFill="1" applyBorder="1"/>
    <xf numFmtId="0" fontId="24" fillId="20" borderId="0" xfId="14" applyFont="1" applyFill="1" applyBorder="1" applyAlignment="1">
      <alignment horizontal="left"/>
    </xf>
    <xf numFmtId="0" fontId="24" fillId="20" borderId="2" xfId="14" applyFont="1" applyFill="1" applyBorder="1" applyAlignment="1">
      <alignment horizontal="left"/>
    </xf>
    <xf numFmtId="0" fontId="24" fillId="20" borderId="32" xfId="14" applyFont="1" applyFill="1" applyBorder="1" applyAlignment="1">
      <alignment horizontal="left"/>
    </xf>
    <xf numFmtId="0" fontId="9" fillId="20" borderId="0" xfId="14" applyFill="1" applyBorder="1"/>
    <xf numFmtId="0" fontId="25" fillId="0" borderId="0" xfId="14" applyFont="1" applyFill="1" applyBorder="1" applyAlignment="1">
      <alignment wrapText="1"/>
    </xf>
    <xf numFmtId="0" fontId="25" fillId="20" borderId="0" xfId="14" applyFont="1" applyFill="1" applyBorder="1" applyAlignment="1">
      <alignment wrapText="1"/>
    </xf>
    <xf numFmtId="0" fontId="0" fillId="0" borderId="35" xfId="14" applyFont="1" applyFill="1" applyBorder="1" applyAlignment="1">
      <alignment horizontal="left"/>
    </xf>
    <xf numFmtId="14" fontId="9" fillId="0" borderId="0" xfId="14" applyNumberFormat="1" applyFont="1" applyFill="1" applyBorder="1" applyAlignment="1">
      <alignment horizontal="left"/>
    </xf>
    <xf numFmtId="14" fontId="24" fillId="0" borderId="0" xfId="14" applyNumberFormat="1" applyFont="1" applyFill="1" applyBorder="1" applyAlignment="1">
      <alignment horizontal="left"/>
    </xf>
    <xf numFmtId="14" fontId="0" fillId="0" borderId="0" xfId="14" applyNumberFormat="1" applyFont="1" applyFill="1" applyBorder="1" applyAlignment="1">
      <alignment horizontal="left"/>
    </xf>
    <xf numFmtId="14" fontId="9" fillId="20" borderId="0" xfId="14" applyNumberFormat="1" applyFont="1" applyFill="1" applyBorder="1" applyAlignment="1">
      <alignment horizontal="left"/>
    </xf>
    <xf numFmtId="0" fontId="3" fillId="0" borderId="39" xfId="0" applyFont="1" applyBorder="1" applyAlignment="1">
      <alignment vertical="center" wrapText="1"/>
    </xf>
    <xf numFmtId="0" fontId="3" fillId="0" borderId="40" xfId="0" applyFont="1" applyBorder="1" applyAlignment="1">
      <alignment vertical="center" wrapText="1"/>
    </xf>
    <xf numFmtId="0" fontId="3" fillId="0" borderId="41" xfId="0" applyFont="1" applyBorder="1" applyAlignment="1">
      <alignment vertical="center" wrapText="1"/>
    </xf>
    <xf numFmtId="0" fontId="3" fillId="0" borderId="42" xfId="0" applyFont="1" applyBorder="1" applyAlignment="1">
      <alignment horizontal="center" vertical="center" wrapText="1"/>
    </xf>
    <xf numFmtId="0" fontId="3" fillId="0" borderId="42" xfId="0" applyFont="1" applyBorder="1" applyAlignment="1">
      <alignment vertical="center" wrapText="1"/>
    </xf>
    <xf numFmtId="0" fontId="28" fillId="0" borderId="42" xfId="0" applyFont="1" applyBorder="1" applyAlignment="1">
      <alignment vertical="center" wrapText="1"/>
    </xf>
    <xf numFmtId="0" fontId="3" fillId="0" borderId="0" xfId="0" applyFont="1" applyAlignment="1">
      <alignment vertical="center"/>
    </xf>
    <xf numFmtId="0" fontId="29" fillId="6" borderId="0" xfId="8" applyNumberFormat="1" applyFont="1" applyBorder="1"/>
    <xf numFmtId="0" fontId="29" fillId="10" borderId="0" xfId="5" applyNumberFormat="1" applyFont="1" applyBorder="1"/>
    <xf numFmtId="0" fontId="29" fillId="10" borderId="0" xfId="5" applyFont="1" applyBorder="1"/>
    <xf numFmtId="0" fontId="29" fillId="9" borderId="0" xfId="6" applyFont="1" applyBorder="1"/>
    <xf numFmtId="0" fontId="29" fillId="4" borderId="0" xfId="2" applyFont="1" applyAlignment="1">
      <alignment horizontal="right"/>
    </xf>
    <xf numFmtId="0" fontId="29" fillId="3" borderId="0" xfId="1" applyFont="1" applyBorder="1"/>
    <xf numFmtId="0" fontId="29" fillId="4" borderId="0" xfId="2" applyFont="1"/>
    <xf numFmtId="0" fontId="30" fillId="0" borderId="0" xfId="0" applyFont="1" applyBorder="1"/>
    <xf numFmtId="165" fontId="31" fillId="0" borderId="0" xfId="0" applyNumberFormat="1" applyFont="1" applyFill="1" applyBorder="1"/>
    <xf numFmtId="0" fontId="6" fillId="3" borderId="0" xfId="1" applyFont="1" applyBorder="1" applyAlignment="1"/>
    <xf numFmtId="0" fontId="3" fillId="3" borderId="42" xfId="0" applyFont="1" applyFill="1" applyBorder="1" applyAlignment="1">
      <alignment vertical="center" wrapText="1"/>
    </xf>
    <xf numFmtId="0" fontId="32" fillId="3" borderId="42" xfId="0" applyFont="1" applyFill="1" applyBorder="1" applyAlignment="1">
      <alignment vertical="center" wrapText="1"/>
    </xf>
    <xf numFmtId="0" fontId="32" fillId="21" borderId="42" xfId="0" applyFont="1" applyFill="1" applyBorder="1" applyAlignment="1">
      <alignment vertical="center" wrapText="1"/>
    </xf>
    <xf numFmtId="0" fontId="3" fillId="4" borderId="42" xfId="0" applyFont="1" applyFill="1" applyBorder="1" applyAlignment="1">
      <alignment vertical="center" wrapText="1"/>
    </xf>
    <xf numFmtId="0" fontId="32" fillId="4" borderId="42" xfId="0" applyFont="1" applyFill="1" applyBorder="1" applyAlignment="1">
      <alignment vertical="center" wrapText="1"/>
    </xf>
    <xf numFmtId="0" fontId="27" fillId="0" borderId="35" xfId="14" applyFont="1" applyFill="1" applyBorder="1"/>
    <xf numFmtId="0" fontId="27" fillId="0" borderId="33" xfId="14" applyFont="1" applyFill="1" applyBorder="1"/>
    <xf numFmtId="20" fontId="9" fillId="0" borderId="0" xfId="14" applyNumberFormat="1" applyFill="1" applyBorder="1"/>
    <xf numFmtId="2" fontId="9" fillId="0" borderId="0" xfId="14" applyNumberFormat="1" applyFill="1" applyBorder="1"/>
    <xf numFmtId="0" fontId="33" fillId="0" borderId="0" xfId="14" applyFont="1" applyFill="1" applyBorder="1" applyAlignment="1">
      <alignment wrapText="1"/>
    </xf>
    <xf numFmtId="0" fontId="34" fillId="0" borderId="0" xfId="14" applyFont="1" applyFill="1" applyBorder="1" applyAlignment="1">
      <alignment wrapText="1"/>
    </xf>
    <xf numFmtId="49" fontId="35" fillId="0" borderId="0" xfId="0" applyNumberFormat="1" applyFont="1"/>
    <xf numFmtId="0" fontId="13" fillId="6" borderId="0" xfId="8" applyNumberFormat="1" applyFont="1" applyBorder="1"/>
    <xf numFmtId="0" fontId="13" fillId="10" borderId="0" xfId="5" applyNumberFormat="1" applyFont="1" applyBorder="1"/>
    <xf numFmtId="0" fontId="13" fillId="10" borderId="0" xfId="5" applyFont="1" applyBorder="1"/>
    <xf numFmtId="0" fontId="13" fillId="9" borderId="0" xfId="6" applyFont="1" applyBorder="1"/>
    <xf numFmtId="0" fontId="36" fillId="6" borderId="0" xfId="8" applyNumberFormat="1" applyFont="1" applyBorder="1"/>
    <xf numFmtId="0" fontId="36" fillId="10" borderId="0" xfId="5" applyNumberFormat="1" applyFont="1" applyBorder="1"/>
    <xf numFmtId="0" fontId="36" fillId="10" borderId="0" xfId="5" applyFont="1" applyBorder="1"/>
    <xf numFmtId="0" fontId="36" fillId="9" borderId="0" xfId="6" applyFont="1" applyBorder="1"/>
    <xf numFmtId="49" fontId="37" fillId="0" borderId="0" xfId="0" applyNumberFormat="1" applyFont="1"/>
    <xf numFmtId="0" fontId="24" fillId="22" borderId="0" xfId="14" applyFont="1" applyFill="1" applyBorder="1" applyAlignment="1">
      <alignment horizontal="left"/>
    </xf>
    <xf numFmtId="0" fontId="9" fillId="22" borderId="33" xfId="14" applyFont="1" applyFill="1" applyBorder="1" applyAlignment="1">
      <alignment horizontal="left"/>
    </xf>
    <xf numFmtId="0" fontId="9" fillId="22" borderId="0" xfId="14" applyFont="1" applyFill="1" applyBorder="1" applyAlignment="1">
      <alignment horizontal="left"/>
    </xf>
    <xf numFmtId="0" fontId="9" fillId="22" borderId="7" xfId="14" applyFont="1" applyFill="1" applyBorder="1" applyAlignment="1">
      <alignment horizontal="left"/>
    </xf>
    <xf numFmtId="0" fontId="24" fillId="23" borderId="0" xfId="14" applyFont="1" applyFill="1" applyBorder="1" applyAlignment="1">
      <alignment horizontal="left"/>
    </xf>
    <xf numFmtId="0" fontId="24" fillId="23" borderId="33" xfId="14" applyFont="1" applyFill="1" applyBorder="1" applyAlignment="1">
      <alignment horizontal="left"/>
    </xf>
    <xf numFmtId="0" fontId="9" fillId="23" borderId="0" xfId="14" applyFont="1" applyFill="1" applyBorder="1" applyAlignment="1">
      <alignment horizontal="left"/>
    </xf>
    <xf numFmtId="0" fontId="9" fillId="23" borderId="0" xfId="14" applyFill="1" applyBorder="1" applyAlignment="1">
      <alignment horizontal="left"/>
    </xf>
    <xf numFmtId="0" fontId="9" fillId="23" borderId="7" xfId="14" applyFont="1" applyFill="1" applyBorder="1" applyAlignment="1">
      <alignment horizontal="left"/>
    </xf>
    <xf numFmtId="0" fontId="24" fillId="22" borderId="33" xfId="14" applyFont="1" applyFill="1" applyBorder="1" applyAlignment="1">
      <alignment horizontal="left"/>
    </xf>
    <xf numFmtId="0" fontId="24" fillId="23" borderId="34" xfId="14" applyFont="1" applyFill="1" applyBorder="1" applyAlignment="1">
      <alignment horizontal="left"/>
    </xf>
    <xf numFmtId="0" fontId="9" fillId="23" borderId="2" xfId="14" applyFont="1" applyFill="1" applyBorder="1" applyAlignment="1">
      <alignment horizontal="left"/>
    </xf>
    <xf numFmtId="0" fontId="9" fillId="23" borderId="38" xfId="14" applyFont="1" applyFill="1" applyBorder="1" applyAlignment="1">
      <alignment horizontal="left"/>
    </xf>
    <xf numFmtId="0" fontId="15" fillId="23" borderId="0" xfId="14" applyFont="1" applyFill="1" applyBorder="1" applyAlignment="1">
      <alignment horizontal="left"/>
    </xf>
    <xf numFmtId="0" fontId="24" fillId="23" borderId="36" xfId="14" applyFont="1" applyFill="1" applyBorder="1" applyAlignment="1">
      <alignment horizontal="left"/>
    </xf>
    <xf numFmtId="0" fontId="9" fillId="23" borderId="2" xfId="14" applyFill="1" applyBorder="1" applyAlignment="1">
      <alignment horizontal="left"/>
    </xf>
    <xf numFmtId="0" fontId="9" fillId="23" borderId="38" xfId="14" applyFill="1" applyBorder="1" applyAlignment="1">
      <alignment horizontal="left"/>
    </xf>
    <xf numFmtId="49" fontId="24" fillId="0" borderId="35" xfId="14" applyNumberFormat="1" applyFont="1" applyFill="1" applyBorder="1" applyAlignment="1">
      <alignment horizontal="left"/>
    </xf>
    <xf numFmtId="49" fontId="0" fillId="22" borderId="33" xfId="14" applyNumberFormat="1" applyFont="1" applyFill="1" applyBorder="1" applyAlignment="1">
      <alignment horizontal="left"/>
    </xf>
    <xf numFmtId="49" fontId="24" fillId="0" borderId="33" xfId="14" applyNumberFormat="1" applyFont="1" applyFill="1" applyBorder="1" applyAlignment="1">
      <alignment horizontal="left"/>
    </xf>
    <xf numFmtId="49" fontId="24" fillId="23" borderId="33" xfId="14" applyNumberFormat="1" applyFont="1" applyFill="1" applyBorder="1" applyAlignment="1">
      <alignment horizontal="left"/>
    </xf>
    <xf numFmtId="49" fontId="24" fillId="0" borderId="34" xfId="14" applyNumberFormat="1" applyFont="1" applyFill="1" applyBorder="1" applyAlignment="1">
      <alignment horizontal="left"/>
    </xf>
    <xf numFmtId="49" fontId="24" fillId="22" borderId="33" xfId="14" applyNumberFormat="1" applyFont="1" applyFill="1" applyBorder="1" applyAlignment="1">
      <alignment horizontal="left"/>
    </xf>
    <xf numFmtId="49" fontId="24" fillId="23" borderId="34" xfId="14" applyNumberFormat="1" applyFont="1" applyFill="1" applyBorder="1" applyAlignment="1">
      <alignment horizontal="left"/>
    </xf>
    <xf numFmtId="0" fontId="24" fillId="0" borderId="43" xfId="14" applyFont="1" applyFill="1" applyBorder="1" applyAlignment="1">
      <alignment horizontal="left"/>
    </xf>
    <xf numFmtId="0" fontId="9" fillId="22" borderId="44" xfId="14" applyFont="1" applyFill="1" applyBorder="1" applyAlignment="1">
      <alignment horizontal="left"/>
    </xf>
    <xf numFmtId="0" fontId="24" fillId="0" borderId="44" xfId="14" applyFont="1" applyFill="1" applyBorder="1" applyAlignment="1">
      <alignment horizontal="left"/>
    </xf>
    <xf numFmtId="0" fontId="24" fillId="23" borderId="44" xfId="14" applyFont="1" applyFill="1" applyBorder="1" applyAlignment="1">
      <alignment horizontal="left"/>
    </xf>
    <xf numFmtId="0" fontId="24" fillId="0" borderId="45" xfId="14" applyFont="1" applyFill="1" applyBorder="1" applyAlignment="1">
      <alignment horizontal="left"/>
    </xf>
    <xf numFmtId="0" fontId="24" fillId="22" borderId="44" xfId="14" applyFont="1" applyFill="1" applyBorder="1" applyAlignment="1">
      <alignment horizontal="left"/>
    </xf>
    <xf numFmtId="0" fontId="24" fillId="23" borderId="45" xfId="14" applyFont="1" applyFill="1" applyBorder="1" applyAlignment="1">
      <alignment horizontal="left"/>
    </xf>
    <xf numFmtId="0" fontId="25" fillId="0" borderId="46" xfId="14" applyFont="1" applyFill="1" applyBorder="1" applyAlignment="1">
      <alignment horizontal="left" wrapText="1"/>
    </xf>
    <xf numFmtId="0" fontId="25" fillId="22" borderId="47" xfId="14" applyFont="1" applyFill="1" applyBorder="1" applyAlignment="1">
      <alignment horizontal="left" wrapText="1"/>
    </xf>
    <xf numFmtId="0" fontId="17" fillId="0" borderId="47" xfId="14" applyFont="1" applyFill="1" applyBorder="1" applyAlignment="1">
      <alignment horizontal="left" wrapText="1"/>
    </xf>
    <xf numFmtId="0" fontId="17" fillId="23" borderId="47" xfId="14" applyFont="1" applyFill="1" applyBorder="1" applyAlignment="1">
      <alignment horizontal="left" wrapText="1"/>
    </xf>
    <xf numFmtId="0" fontId="17" fillId="0" borderId="48" xfId="14" applyFont="1" applyFill="1" applyBorder="1" applyAlignment="1">
      <alignment horizontal="left" wrapText="1"/>
    </xf>
    <xf numFmtId="0" fontId="17" fillId="0" borderId="47" xfId="14" applyFont="1" applyFill="1" applyBorder="1" applyAlignment="1">
      <alignment horizontal="left"/>
    </xf>
    <xf numFmtId="0" fontId="17" fillId="22" borderId="47" xfId="14" applyFont="1" applyFill="1" applyBorder="1" applyAlignment="1">
      <alignment horizontal="left"/>
    </xf>
    <xf numFmtId="0" fontId="17" fillId="23" borderId="47" xfId="14" applyFont="1" applyFill="1" applyBorder="1" applyAlignment="1">
      <alignment horizontal="left"/>
    </xf>
    <xf numFmtId="0" fontId="17" fillId="0" borderId="46" xfId="14" applyFont="1" applyFill="1" applyBorder="1" applyAlignment="1">
      <alignment horizontal="left"/>
    </xf>
    <xf numFmtId="0" fontId="17" fillId="23" borderId="48" xfId="14" applyFont="1" applyFill="1" applyBorder="1" applyAlignment="1">
      <alignment horizontal="left"/>
    </xf>
    <xf numFmtId="0" fontId="24" fillId="0" borderId="46" xfId="14" applyFont="1" applyFill="1" applyBorder="1" applyAlignment="1">
      <alignment horizontal="left"/>
    </xf>
    <xf numFmtId="0" fontId="9" fillId="22" borderId="47" xfId="14" applyFont="1" applyFill="1" applyBorder="1" applyAlignment="1">
      <alignment horizontal="left"/>
    </xf>
    <xf numFmtId="0" fontId="0" fillId="0" borderId="47" xfId="14" applyFont="1" applyFill="1" applyBorder="1" applyAlignment="1">
      <alignment horizontal="left"/>
    </xf>
    <xf numFmtId="0" fontId="9" fillId="23" borderId="47" xfId="14" applyFont="1" applyFill="1" applyBorder="1" applyAlignment="1">
      <alignment horizontal="left"/>
    </xf>
    <xf numFmtId="0" fontId="9" fillId="0" borderId="48" xfId="14" applyFont="1" applyFill="1" applyBorder="1" applyAlignment="1">
      <alignment horizontal="left"/>
    </xf>
    <xf numFmtId="0" fontId="9" fillId="0" borderId="47" xfId="14" applyFont="1" applyFill="1" applyBorder="1" applyAlignment="1">
      <alignment horizontal="left"/>
    </xf>
    <xf numFmtId="0" fontId="0" fillId="22" borderId="47" xfId="14" applyFont="1" applyFill="1" applyBorder="1" applyAlignment="1">
      <alignment horizontal="left"/>
    </xf>
    <xf numFmtId="0" fontId="9" fillId="23" borderId="48" xfId="14" applyFont="1" applyFill="1" applyBorder="1" applyAlignment="1">
      <alignment horizontal="left"/>
    </xf>
    <xf numFmtId="0" fontId="0" fillId="0" borderId="46" xfId="14" applyFont="1" applyFill="1" applyBorder="1" applyAlignment="1">
      <alignment horizontal="left"/>
    </xf>
    <xf numFmtId="0" fontId="25" fillId="0" borderId="47" xfId="14" applyFont="1" applyFill="1" applyBorder="1" applyAlignment="1">
      <alignment horizontal="left"/>
    </xf>
    <xf numFmtId="0" fontId="25" fillId="23" borderId="47" xfId="14" applyFont="1" applyFill="1" applyBorder="1" applyAlignment="1">
      <alignment horizontal="left"/>
    </xf>
    <xf numFmtId="0" fontId="25" fillId="0" borderId="48" xfId="14" applyFont="1" applyFill="1" applyBorder="1" applyAlignment="1">
      <alignment horizontal="left"/>
    </xf>
    <xf numFmtId="0" fontId="25" fillId="22" borderId="47" xfId="14" applyFont="1" applyFill="1" applyBorder="1" applyAlignment="1">
      <alignment horizontal="left"/>
    </xf>
    <xf numFmtId="0" fontId="25" fillId="23" borderId="48" xfId="14" applyFont="1" applyFill="1" applyBorder="1" applyAlignment="1">
      <alignment horizontal="left"/>
    </xf>
    <xf numFmtId="0" fontId="25" fillId="0" borderId="46" xfId="14" applyFont="1" applyFill="1" applyBorder="1" applyAlignment="1">
      <alignment horizontal="left"/>
    </xf>
    <xf numFmtId="0" fontId="24" fillId="22" borderId="47" xfId="14" applyFont="1" applyFill="1" applyBorder="1" applyAlignment="1">
      <alignment horizontal="left"/>
    </xf>
    <xf numFmtId="0" fontId="17" fillId="0" borderId="48" xfId="14" applyFont="1" applyFill="1" applyBorder="1" applyAlignment="1">
      <alignment horizontal="left"/>
    </xf>
    <xf numFmtId="0" fontId="24" fillId="0" borderId="47" xfId="14" applyFont="1" applyFill="1" applyBorder="1" applyAlignment="1">
      <alignment horizontal="left"/>
    </xf>
    <xf numFmtId="0" fontId="24" fillId="23" borderId="47" xfId="14" applyFont="1" applyFill="1" applyBorder="1" applyAlignment="1">
      <alignment horizontal="left"/>
    </xf>
    <xf numFmtId="0" fontId="24" fillId="0" borderId="48" xfId="14" applyFont="1" applyFill="1" applyBorder="1" applyAlignment="1">
      <alignment horizontal="left"/>
    </xf>
    <xf numFmtId="0" fontId="24" fillId="23" borderId="48" xfId="14" applyFont="1" applyFill="1" applyBorder="1" applyAlignment="1">
      <alignment horizontal="left"/>
    </xf>
    <xf numFmtId="0" fontId="9" fillId="0" borderId="46" xfId="14" applyFont="1" applyFill="1" applyBorder="1" applyAlignment="1">
      <alignment horizontal="left"/>
    </xf>
    <xf numFmtId="0" fontId="17" fillId="0" borderId="47" xfId="14" applyFont="1" applyFill="1" applyBorder="1" applyAlignment="1">
      <alignment horizontal="left" vertical="top"/>
    </xf>
    <xf numFmtId="0" fontId="17" fillId="23" borderId="47" xfId="14" applyFont="1" applyFill="1" applyBorder="1" applyAlignment="1">
      <alignment horizontal="left" vertical="top"/>
    </xf>
    <xf numFmtId="0" fontId="17" fillId="0" borderId="48" xfId="14" applyFont="1" applyFill="1" applyBorder="1" applyAlignment="1">
      <alignment horizontal="left" vertical="top"/>
    </xf>
    <xf numFmtId="0" fontId="17" fillId="22" borderId="47" xfId="14" applyFont="1" applyFill="1" applyBorder="1" applyAlignment="1">
      <alignment horizontal="left" vertical="top"/>
    </xf>
    <xf numFmtId="0" fontId="24" fillId="23" borderId="47" xfId="14" applyFont="1" applyFill="1" applyBorder="1" applyAlignment="1">
      <alignment horizontal="left" vertical="top"/>
    </xf>
    <xf numFmtId="0" fontId="24" fillId="23" borderId="48" xfId="14" applyFont="1" applyFill="1" applyBorder="1" applyAlignment="1">
      <alignment horizontal="left" vertical="top"/>
    </xf>
    <xf numFmtId="0" fontId="24" fillId="0" borderId="47" xfId="14" applyFont="1" applyFill="1" applyBorder="1" applyAlignment="1">
      <alignment horizontal="left" vertical="top"/>
    </xf>
    <xf numFmtId="0" fontId="17" fillId="23" borderId="48" xfId="14" applyFont="1" applyFill="1" applyBorder="1" applyAlignment="1">
      <alignment horizontal="left" vertical="top"/>
    </xf>
    <xf numFmtId="0" fontId="24" fillId="0" borderId="48" xfId="14" applyFont="1" applyFill="1" applyBorder="1" applyAlignment="1">
      <alignment horizontal="left" vertical="top"/>
    </xf>
    <xf numFmtId="0" fontId="24" fillId="22" borderId="47" xfId="14" applyFont="1" applyFill="1" applyBorder="1" applyAlignment="1">
      <alignment horizontal="left" vertical="top"/>
    </xf>
    <xf numFmtId="0" fontId="9" fillId="20" borderId="46" xfId="14" applyFont="1" applyFill="1" applyBorder="1" applyAlignment="1">
      <alignment horizontal="left"/>
    </xf>
    <xf numFmtId="0" fontId="24" fillId="20" borderId="47" xfId="14" applyFont="1" applyFill="1" applyBorder="1" applyAlignment="1">
      <alignment horizontal="left"/>
    </xf>
    <xf numFmtId="0" fontId="24" fillId="20" borderId="48" xfId="14" applyFont="1" applyFill="1" applyBorder="1" applyAlignment="1">
      <alignment horizontal="left"/>
    </xf>
    <xf numFmtId="0" fontId="9" fillId="0" borderId="46" xfId="14" applyFill="1" applyBorder="1" applyAlignment="1">
      <alignment horizontal="left"/>
    </xf>
    <xf numFmtId="0" fontId="9" fillId="22" borderId="47" xfId="14" applyFill="1" applyBorder="1" applyAlignment="1">
      <alignment horizontal="left"/>
    </xf>
    <xf numFmtId="0" fontId="9" fillId="0" borderId="47" xfId="14" applyFill="1" applyBorder="1" applyAlignment="1">
      <alignment horizontal="left"/>
    </xf>
    <xf numFmtId="0" fontId="9" fillId="23" borderId="47" xfId="14" applyFill="1" applyBorder="1" applyAlignment="1">
      <alignment horizontal="left"/>
    </xf>
    <xf numFmtId="0" fontId="9" fillId="0" borderId="48" xfId="14" applyFill="1" applyBorder="1" applyAlignment="1">
      <alignment horizontal="left"/>
    </xf>
    <xf numFmtId="0" fontId="0" fillId="23" borderId="48" xfId="14" applyFont="1" applyFill="1" applyBorder="1" applyAlignment="1">
      <alignment horizontal="left"/>
    </xf>
    <xf numFmtId="0" fontId="0" fillId="23" borderId="47" xfId="14" applyFont="1" applyFill="1" applyBorder="1" applyAlignment="1">
      <alignment horizontal="left"/>
    </xf>
    <xf numFmtId="0" fontId="9" fillId="0" borderId="49" xfId="14" applyFont="1" applyFill="1" applyBorder="1" applyAlignment="1">
      <alignment horizontal="left"/>
    </xf>
    <xf numFmtId="0" fontId="9" fillId="22" borderId="50" xfId="14" applyFont="1" applyFill="1" applyBorder="1" applyAlignment="1">
      <alignment horizontal="left"/>
    </xf>
    <xf numFmtId="0" fontId="9" fillId="0" borderId="50" xfId="14" applyFont="1" applyFill="1" applyBorder="1" applyAlignment="1">
      <alignment horizontal="left"/>
    </xf>
    <xf numFmtId="0" fontId="9" fillId="23" borderId="50" xfId="14" applyFont="1" applyFill="1" applyBorder="1" applyAlignment="1">
      <alignment horizontal="left"/>
    </xf>
    <xf numFmtId="0" fontId="9" fillId="0" borderId="51" xfId="14" applyFont="1" applyFill="1" applyBorder="1" applyAlignment="1">
      <alignment horizontal="left"/>
    </xf>
    <xf numFmtId="0" fontId="0" fillId="0" borderId="0" xfId="14" applyFont="1" applyFill="1" applyBorder="1" applyAlignment="1"/>
    <xf numFmtId="0" fontId="3" fillId="3" borderId="52" xfId="1" applyFont="1" applyBorder="1" applyAlignment="1">
      <alignment wrapText="1"/>
    </xf>
    <xf numFmtId="0" fontId="29" fillId="3" borderId="39" xfId="1" applyFont="1" applyBorder="1"/>
    <xf numFmtId="0" fontId="3" fillId="17" borderId="52" xfId="13" applyFont="1" applyBorder="1"/>
    <xf numFmtId="0" fontId="1" fillId="3" borderId="39" xfId="13" applyFont="1" applyFill="1" applyBorder="1"/>
    <xf numFmtId="0" fontId="3" fillId="4" borderId="52" xfId="2" applyFont="1" applyBorder="1"/>
    <xf numFmtId="0" fontId="29" fillId="4" borderId="39" xfId="2" applyFont="1" applyBorder="1" applyAlignment="1">
      <alignment horizontal="right"/>
    </xf>
    <xf numFmtId="0" fontId="3" fillId="4" borderId="52" xfId="2" applyFont="1" applyBorder="1" applyAlignment="1">
      <alignment wrapText="1"/>
    </xf>
    <xf numFmtId="0" fontId="29" fillId="4" borderId="39" xfId="2" applyFont="1" applyBorder="1"/>
    <xf numFmtId="0" fontId="1" fillId="4" borderId="39" xfId="2" applyFont="1" applyBorder="1"/>
    <xf numFmtId="0" fontId="38" fillId="22" borderId="0" xfId="14" applyFont="1" applyFill="1" applyBorder="1" applyAlignment="1">
      <alignment horizontal="left"/>
    </xf>
    <xf numFmtId="0" fontId="38" fillId="23" borderId="0" xfId="14" applyFont="1" applyFill="1" applyBorder="1" applyAlignment="1">
      <alignment horizontal="left"/>
    </xf>
    <xf numFmtId="0" fontId="38" fillId="23" borderId="47" xfId="14" applyFont="1" applyFill="1" applyBorder="1" applyAlignment="1">
      <alignment horizontal="left"/>
    </xf>
    <xf numFmtId="0" fontId="38" fillId="23" borderId="48" xfId="14" applyFont="1" applyFill="1" applyBorder="1" applyAlignment="1">
      <alignment horizontal="left"/>
    </xf>
    <xf numFmtId="0" fontId="38" fillId="0" borderId="46" xfId="14" applyFont="1" applyFill="1" applyBorder="1" applyAlignment="1">
      <alignment horizontal="left"/>
    </xf>
    <xf numFmtId="0" fontId="38" fillId="0" borderId="32" xfId="14" applyFont="1" applyFill="1" applyBorder="1" applyAlignment="1">
      <alignment horizontal="left"/>
    </xf>
    <xf numFmtId="0" fontId="38" fillId="22" borderId="47" xfId="14" applyFont="1" applyFill="1" applyBorder="1" applyAlignment="1">
      <alignment horizontal="left"/>
    </xf>
    <xf numFmtId="0" fontId="38" fillId="0" borderId="0" xfId="14" applyFont="1" applyFill="1" applyBorder="1" applyAlignment="1">
      <alignment horizontal="left"/>
    </xf>
    <xf numFmtId="0" fontId="29" fillId="3" borderId="39" xfId="13" applyFont="1" applyFill="1" applyBorder="1"/>
    <xf numFmtId="0" fontId="1" fillId="3" borderId="39" xfId="1" applyFont="1" applyBorder="1"/>
    <xf numFmtId="0" fontId="1" fillId="4" borderId="39" xfId="2" applyFont="1" applyBorder="1" applyAlignment="1">
      <alignment horizontal="right"/>
    </xf>
    <xf numFmtId="49" fontId="39" fillId="0" borderId="0" xfId="0" applyNumberFormat="1" applyFont="1"/>
    <xf numFmtId="0" fontId="9" fillId="0" borderId="0" xfId="14" applyFont="1"/>
    <xf numFmtId="0" fontId="40" fillId="0" borderId="0" xfId="14" applyFont="1"/>
    <xf numFmtId="0" fontId="40" fillId="0" borderId="0" xfId="14" applyFont="1" applyBorder="1"/>
    <xf numFmtId="0" fontId="40" fillId="0" borderId="0" xfId="14" applyFont="1" applyFill="1" applyBorder="1"/>
    <xf numFmtId="0" fontId="40" fillId="0" borderId="0" xfId="14" applyFont="1" applyFill="1"/>
    <xf numFmtId="0" fontId="25" fillId="0" borderId="0" xfId="14" applyFont="1"/>
    <xf numFmtId="0" fontId="14" fillId="0" borderId="0" xfId="14" applyFont="1" applyBorder="1"/>
    <xf numFmtId="0" fontId="41" fillId="0" borderId="0" xfId="14" applyFont="1" applyBorder="1"/>
    <xf numFmtId="0" fontId="41" fillId="0" borderId="0" xfId="14" applyFont="1"/>
    <xf numFmtId="0" fontId="42" fillId="0" borderId="0" xfId="14" applyFont="1"/>
    <xf numFmtId="0" fontId="41" fillId="0" borderId="0" xfId="14" applyFont="1" applyFill="1" applyBorder="1"/>
    <xf numFmtId="0" fontId="41" fillId="0" borderId="0" xfId="14" applyFont="1" applyFill="1"/>
    <xf numFmtId="14" fontId="9" fillId="0" borderId="0" xfId="14" applyNumberFormat="1" applyFill="1" applyBorder="1" applyAlignment="1">
      <alignment horizontal="left"/>
    </xf>
    <xf numFmtId="0" fontId="0" fillId="0" borderId="48" xfId="14" applyFont="1" applyFill="1" applyBorder="1" applyAlignment="1">
      <alignment horizontal="left"/>
    </xf>
    <xf numFmtId="0" fontId="25" fillId="20" borderId="0" xfId="14" applyFont="1" applyFill="1" applyBorder="1"/>
    <xf numFmtId="0" fontId="12" fillId="22" borderId="47" xfId="14" applyFont="1" applyFill="1" applyBorder="1" applyAlignment="1">
      <alignment horizontal="left"/>
    </xf>
    <xf numFmtId="0" fontId="12" fillId="0" borderId="47" xfId="14" applyFont="1" applyFill="1" applyBorder="1" applyAlignment="1">
      <alignment horizontal="left"/>
    </xf>
    <xf numFmtId="0" fontId="12" fillId="23" borderId="47" xfId="14" applyFont="1" applyFill="1" applyBorder="1" applyAlignment="1">
      <alignment horizontal="left"/>
    </xf>
    <xf numFmtId="0" fontId="12" fillId="0" borderId="48" xfId="14" applyFont="1" applyFill="1" applyBorder="1" applyAlignment="1">
      <alignment horizontal="left"/>
    </xf>
    <xf numFmtId="0" fontId="15" fillId="0" borderId="0" xfId="14" applyFont="1" applyFill="1" applyBorder="1" applyAlignment="1">
      <alignment horizontal="left"/>
    </xf>
    <xf numFmtId="0" fontId="9" fillId="0" borderId="33" xfId="14" applyFont="1" applyFill="1" applyBorder="1" applyAlignment="1">
      <alignment horizontal="left"/>
    </xf>
    <xf numFmtId="0" fontId="24" fillId="0" borderId="36" xfId="14" applyFont="1" applyFill="1" applyBorder="1" applyAlignment="1">
      <alignment horizontal="left"/>
    </xf>
    <xf numFmtId="49" fontId="0" fillId="0" borderId="33" xfId="14" applyNumberFormat="1" applyFont="1" applyFill="1" applyBorder="1" applyAlignment="1">
      <alignment horizontal="left"/>
    </xf>
    <xf numFmtId="0" fontId="9" fillId="0" borderId="44" xfId="14" applyFont="1" applyFill="1" applyBorder="1" applyAlignment="1">
      <alignment horizontal="left"/>
    </xf>
    <xf numFmtId="0" fontId="38" fillId="0" borderId="47" xfId="14" applyFont="1" applyFill="1" applyBorder="1" applyAlignment="1">
      <alignment horizontal="left"/>
    </xf>
    <xf numFmtId="0" fontId="38" fillId="0" borderId="48" xfId="14" applyFont="1" applyFill="1" applyBorder="1" applyAlignment="1">
      <alignment horizontal="left"/>
    </xf>
    <xf numFmtId="0" fontId="9" fillId="0" borderId="38" xfId="14" applyFill="1" applyBorder="1" applyAlignment="1">
      <alignment horizontal="left"/>
    </xf>
    <xf numFmtId="14" fontId="43" fillId="0" borderId="0" xfId="14" applyNumberFormat="1" applyFont="1" applyFill="1" applyBorder="1" applyAlignment="1">
      <alignment horizontal="left"/>
    </xf>
    <xf numFmtId="14" fontId="45" fillId="0" borderId="0" xfId="14" applyNumberFormat="1" applyFont="1" applyFill="1" applyBorder="1" applyAlignment="1">
      <alignment horizontal="left"/>
    </xf>
    <xf numFmtId="0" fontId="45" fillId="0" borderId="46" xfId="14" applyFont="1" applyFill="1" applyBorder="1" applyAlignment="1">
      <alignment horizontal="left"/>
    </xf>
    <xf numFmtId="0" fontId="45" fillId="0" borderId="47" xfId="14" applyFont="1" applyFill="1" applyBorder="1" applyAlignment="1">
      <alignment horizontal="left"/>
    </xf>
    <xf numFmtId="0" fontId="45" fillId="0" borderId="48" xfId="14" applyFont="1" applyFill="1" applyBorder="1" applyAlignment="1">
      <alignment horizontal="left"/>
    </xf>
    <xf numFmtId="0" fontId="45" fillId="0" borderId="0" xfId="14" applyFont="1" applyFill="1" applyBorder="1" applyAlignment="1">
      <alignment horizontal="left"/>
    </xf>
    <xf numFmtId="0" fontId="45" fillId="0" borderId="2" xfId="14" applyFont="1" applyFill="1" applyBorder="1" applyAlignment="1">
      <alignment horizontal="left"/>
    </xf>
    <xf numFmtId="0" fontId="12" fillId="0" borderId="0" xfId="14" applyFont="1" applyFill="1" applyBorder="1" applyAlignment="1">
      <alignment horizontal="left"/>
    </xf>
    <xf numFmtId="14" fontId="47" fillId="0" borderId="0" xfId="14" applyNumberFormat="1" applyFont="1" applyFill="1" applyBorder="1" applyAlignment="1">
      <alignment horizontal="left"/>
    </xf>
    <xf numFmtId="0" fontId="47" fillId="0" borderId="0" xfId="14" applyFont="1" applyFill="1" applyBorder="1"/>
    <xf numFmtId="0" fontId="47" fillId="0" borderId="46" xfId="14" applyFont="1" applyFill="1" applyBorder="1" applyAlignment="1">
      <alignment horizontal="left"/>
    </xf>
    <xf numFmtId="0" fontId="47" fillId="22" borderId="47" xfId="14" applyFont="1" applyFill="1" applyBorder="1" applyAlignment="1">
      <alignment horizontal="left"/>
    </xf>
    <xf numFmtId="0" fontId="47" fillId="0" borderId="47" xfId="14" applyFont="1" applyFill="1" applyBorder="1" applyAlignment="1">
      <alignment horizontal="left"/>
    </xf>
    <xf numFmtId="0" fontId="47" fillId="23" borderId="47" xfId="14" applyFont="1" applyFill="1" applyBorder="1" applyAlignment="1">
      <alignment horizontal="left"/>
    </xf>
    <xf numFmtId="0" fontId="47" fillId="0" borderId="48" xfId="14" applyFont="1" applyFill="1" applyBorder="1" applyAlignment="1">
      <alignment horizontal="left"/>
    </xf>
    <xf numFmtId="0" fontId="47" fillId="23" borderId="48" xfId="14" applyFont="1" applyFill="1" applyBorder="1" applyAlignment="1">
      <alignment horizontal="left"/>
    </xf>
    <xf numFmtId="0" fontId="47" fillId="0" borderId="0" xfId="14" applyFont="1" applyFill="1" applyBorder="1" applyAlignment="1">
      <alignment horizontal="left"/>
    </xf>
    <xf numFmtId="0" fontId="47" fillId="0" borderId="2" xfId="14" applyFont="1" applyFill="1" applyBorder="1" applyAlignment="1">
      <alignment horizontal="left"/>
    </xf>
    <xf numFmtId="0" fontId="48" fillId="0" borderId="0" xfId="14" applyFont="1" applyFill="1" applyBorder="1" applyAlignment="1">
      <alignment wrapText="1"/>
    </xf>
    <xf numFmtId="0" fontId="48" fillId="0" borderId="0" xfId="14" applyFont="1" applyFill="1" applyBorder="1"/>
    <xf numFmtId="0" fontId="46" fillId="0" borderId="32" xfId="14" applyFont="1" applyFill="1" applyBorder="1" applyAlignment="1">
      <alignment horizontal="left"/>
    </xf>
    <xf numFmtId="14" fontId="49" fillId="0" borderId="0" xfId="14" applyNumberFormat="1" applyFont="1" applyFill="1" applyBorder="1" applyAlignment="1">
      <alignment horizontal="left"/>
    </xf>
    <xf numFmtId="0" fontId="49" fillId="0" borderId="46" xfId="14" applyFont="1" applyFill="1" applyBorder="1" applyAlignment="1">
      <alignment horizontal="left"/>
    </xf>
    <xf numFmtId="0" fontId="49" fillId="0" borderId="47" xfId="14" applyFont="1" applyFill="1" applyBorder="1" applyAlignment="1">
      <alignment horizontal="left"/>
    </xf>
    <xf numFmtId="0" fontId="49" fillId="0" borderId="48" xfId="14" applyFont="1" applyFill="1" applyBorder="1" applyAlignment="1">
      <alignment horizontal="left"/>
    </xf>
    <xf numFmtId="0" fontId="49" fillId="0" borderId="0" xfId="14" applyFont="1" applyFill="1" applyBorder="1" applyAlignment="1">
      <alignment horizontal="left"/>
    </xf>
    <xf numFmtId="0" fontId="49" fillId="0" borderId="2" xfId="14" applyFont="1" applyFill="1" applyBorder="1" applyAlignment="1">
      <alignment horizontal="left"/>
    </xf>
    <xf numFmtId="0" fontId="45" fillId="0" borderId="47" xfId="14" applyFont="1" applyFill="1" applyBorder="1" applyAlignment="1">
      <alignment horizontal="left" vertical="top"/>
    </xf>
    <xf numFmtId="0" fontId="45" fillId="0" borderId="32" xfId="14" applyFont="1" applyFill="1" applyBorder="1" applyAlignment="1">
      <alignment horizontal="left"/>
    </xf>
    <xf numFmtId="0" fontId="9" fillId="0" borderId="0" xfId="14" applyFill="1" applyBorder="1" applyAlignment="1"/>
    <xf numFmtId="0" fontId="25" fillId="0" borderId="0" xfId="14" applyFont="1" applyFill="1" applyBorder="1" applyAlignment="1"/>
    <xf numFmtId="0" fontId="0" fillId="0" borderId="33" xfId="14" applyFont="1" applyFill="1" applyBorder="1" applyAlignment="1"/>
    <xf numFmtId="0" fontId="24" fillId="0" borderId="0" xfId="14" applyFont="1" applyFill="1" applyBorder="1" applyAlignment="1"/>
    <xf numFmtId="0" fontId="17" fillId="0" borderId="0" xfId="14" applyFont="1" applyFill="1" applyBorder="1" applyAlignment="1"/>
    <xf numFmtId="0" fontId="9" fillId="0" borderId="0" xfId="14" applyFont="1" applyFill="1" applyBorder="1" applyAlignment="1"/>
    <xf numFmtId="0" fontId="33" fillId="0" borderId="0" xfId="14" applyFont="1" applyFill="1" applyBorder="1" applyAlignment="1"/>
    <xf numFmtId="0" fontId="0" fillId="20" borderId="0" xfId="14" applyFont="1" applyFill="1" applyBorder="1" applyAlignment="1"/>
    <xf numFmtId="0" fontId="25" fillId="20" borderId="0" xfId="14" applyFont="1" applyFill="1" applyBorder="1" applyAlignment="1"/>
    <xf numFmtId="0" fontId="9" fillId="20" borderId="0" xfId="14" applyFill="1" applyBorder="1" applyAlignment="1"/>
    <xf numFmtId="0" fontId="45" fillId="0" borderId="0" xfId="14" applyFont="1" applyFill="1" applyBorder="1" applyAlignment="1"/>
    <xf numFmtId="0" fontId="46" fillId="0" borderId="0" xfId="14" applyFont="1" applyFill="1" applyBorder="1" applyAlignment="1"/>
    <xf numFmtId="0" fontId="49" fillId="0" borderId="0" xfId="14" applyFont="1" applyFill="1" applyBorder="1" applyAlignment="1"/>
    <xf numFmtId="0" fontId="50" fillId="0" borderId="0" xfId="14" applyFont="1" applyFill="1" applyBorder="1" applyAlignment="1"/>
    <xf numFmtId="0" fontId="34" fillId="0" borderId="0" xfId="14" applyFont="1" applyFill="1" applyBorder="1" applyAlignment="1"/>
    <xf numFmtId="0" fontId="47" fillId="0" borderId="0" xfId="14" applyFont="1" applyFill="1" applyBorder="1" applyAlignment="1"/>
    <xf numFmtId="0" fontId="48" fillId="0" borderId="0" xfId="14" applyFont="1" applyFill="1" applyBorder="1" applyAlignment="1"/>
    <xf numFmtId="0" fontId="43" fillId="0" borderId="0" xfId="14" applyFont="1" applyFill="1" applyBorder="1" applyAlignment="1"/>
    <xf numFmtId="0" fontId="29" fillId="4" borderId="53" xfId="2" applyFont="1" applyBorder="1"/>
    <xf numFmtId="0" fontId="1" fillId="4" borderId="53" xfId="2" applyFont="1" applyBorder="1"/>
    <xf numFmtId="0" fontId="29" fillId="4" borderId="53" xfId="2" applyFont="1" applyBorder="1" applyAlignment="1">
      <alignment horizontal="right"/>
    </xf>
    <xf numFmtId="0" fontId="1" fillId="4" borderId="53" xfId="2" applyFont="1" applyBorder="1" applyAlignment="1">
      <alignment horizontal="right"/>
    </xf>
    <xf numFmtId="0" fontId="1" fillId="3" borderId="53" xfId="13" applyFont="1" applyFill="1" applyBorder="1"/>
    <xf numFmtId="0" fontId="1" fillId="3" borderId="53" xfId="1" applyFont="1" applyBorder="1"/>
    <xf numFmtId="0" fontId="3" fillId="3" borderId="52" xfId="1" applyFont="1" applyBorder="1"/>
    <xf numFmtId="0" fontId="1" fillId="3" borderId="54" xfId="1" applyFont="1" applyBorder="1" applyAlignment="1"/>
    <xf numFmtId="0" fontId="29" fillId="3" borderId="55" xfId="13" applyFont="1" applyFill="1" applyBorder="1"/>
    <xf numFmtId="0" fontId="1" fillId="3" borderId="54" xfId="1" applyFont="1" applyBorder="1"/>
    <xf numFmtId="0" fontId="26" fillId="4" borderId="54" xfId="2" applyFont="1" applyBorder="1" applyAlignment="1">
      <alignment horizontal="right"/>
    </xf>
    <xf numFmtId="14" fontId="45" fillId="3" borderId="0" xfId="14" applyNumberFormat="1" applyFont="1" applyFill="1" applyBorder="1" applyAlignment="1">
      <alignment horizontal="left"/>
    </xf>
    <xf numFmtId="0" fontId="45" fillId="3" borderId="0" xfId="14" applyFont="1" applyFill="1" applyBorder="1" applyAlignment="1"/>
    <xf numFmtId="0" fontId="45" fillId="3" borderId="46" xfId="14" applyFont="1" applyFill="1" applyBorder="1" applyAlignment="1">
      <alignment horizontal="left"/>
    </xf>
    <xf numFmtId="0" fontId="12" fillId="3" borderId="47" xfId="14" applyFont="1" applyFill="1" applyBorder="1" applyAlignment="1">
      <alignment horizontal="left"/>
    </xf>
    <xf numFmtId="0" fontId="45" fillId="3" borderId="47" xfId="14" applyFont="1" applyFill="1" applyBorder="1" applyAlignment="1">
      <alignment horizontal="left"/>
    </xf>
    <xf numFmtId="0" fontId="45" fillId="3" borderId="48" xfId="14" applyFont="1" applyFill="1" applyBorder="1" applyAlignment="1">
      <alignment horizontal="left"/>
    </xf>
    <xf numFmtId="0" fontId="45" fillId="3" borderId="0" xfId="14" applyFont="1" applyFill="1" applyBorder="1" applyAlignment="1">
      <alignment horizontal="left"/>
    </xf>
    <xf numFmtId="0" fontId="46" fillId="3" borderId="32" xfId="14" applyFont="1" applyFill="1" applyBorder="1" applyAlignment="1">
      <alignment horizontal="left"/>
    </xf>
    <xf numFmtId="0" fontId="46" fillId="3" borderId="0" xfId="14" applyFont="1" applyFill="1" applyBorder="1" applyAlignment="1"/>
    <xf numFmtId="14" fontId="43" fillId="3" borderId="0" xfId="14" applyNumberFormat="1" applyFont="1" applyFill="1" applyBorder="1" applyAlignment="1">
      <alignment horizontal="left"/>
    </xf>
    <xf numFmtId="0" fontId="43" fillId="3" borderId="0" xfId="14" applyFont="1" applyFill="1" applyBorder="1" applyAlignment="1"/>
    <xf numFmtId="0" fontId="43" fillId="3" borderId="46" xfId="14" applyFont="1" applyFill="1" applyBorder="1" applyAlignment="1">
      <alignment horizontal="left"/>
    </xf>
    <xf numFmtId="0" fontId="43" fillId="3" borderId="47" xfId="14" applyFont="1" applyFill="1" applyBorder="1" applyAlignment="1">
      <alignment horizontal="left"/>
    </xf>
    <xf numFmtId="0" fontId="43" fillId="3" borderId="0" xfId="14" applyFont="1" applyFill="1" applyBorder="1" applyAlignment="1">
      <alignment horizontal="left"/>
    </xf>
    <xf numFmtId="0" fontId="44" fillId="3" borderId="0" xfId="14" applyFont="1" applyFill="1" applyBorder="1" applyAlignment="1"/>
    <xf numFmtId="0" fontId="43" fillId="3" borderId="48" xfId="14" applyFont="1" applyFill="1" applyBorder="1" applyAlignment="1">
      <alignment horizontal="left"/>
    </xf>
    <xf numFmtId="0" fontId="43" fillId="3" borderId="2" xfId="14" applyFont="1" applyFill="1" applyBorder="1" applyAlignment="1">
      <alignment horizontal="left"/>
    </xf>
    <xf numFmtId="14" fontId="9" fillId="3" borderId="0" xfId="14" applyNumberFormat="1" applyFill="1" applyBorder="1" applyAlignment="1">
      <alignment horizontal="left"/>
    </xf>
    <xf numFmtId="0" fontId="9" fillId="3" borderId="0" xfId="14" applyFill="1" applyBorder="1" applyAlignment="1"/>
    <xf numFmtId="0" fontId="9" fillId="3" borderId="46" xfId="14" applyFont="1" applyFill="1" applyBorder="1" applyAlignment="1">
      <alignment horizontal="left"/>
    </xf>
    <xf numFmtId="0" fontId="9" fillId="3" borderId="47" xfId="14" applyFont="1" applyFill="1" applyBorder="1" applyAlignment="1">
      <alignment horizontal="left"/>
    </xf>
    <xf numFmtId="0" fontId="0" fillId="3" borderId="48" xfId="14" applyFont="1" applyFill="1" applyBorder="1" applyAlignment="1">
      <alignment horizontal="left"/>
    </xf>
    <xf numFmtId="0" fontId="9" fillId="3" borderId="48" xfId="14" applyFont="1" applyFill="1" applyBorder="1" applyAlignment="1">
      <alignment horizontal="left"/>
    </xf>
    <xf numFmtId="0" fontId="9" fillId="3" borderId="0" xfId="14" applyFont="1" applyFill="1" applyBorder="1" applyAlignment="1">
      <alignment horizontal="left"/>
    </xf>
    <xf numFmtId="0" fontId="9" fillId="3" borderId="2" xfId="14" applyFont="1" applyFill="1" applyBorder="1" applyAlignment="1">
      <alignment horizontal="left"/>
    </xf>
    <xf numFmtId="0" fontId="34" fillId="3" borderId="0" xfId="14" applyFont="1" applyFill="1" applyBorder="1" applyAlignment="1"/>
    <xf numFmtId="0" fontId="25" fillId="3" borderId="0" xfId="14" applyFont="1" applyFill="1" applyBorder="1" applyAlignment="1"/>
    <xf numFmtId="14" fontId="12" fillId="3" borderId="0" xfId="14" applyNumberFormat="1" applyFont="1" applyFill="1" applyBorder="1" applyAlignment="1">
      <alignment horizontal="left"/>
    </xf>
    <xf numFmtId="0" fontId="12" fillId="3" borderId="0" xfId="14" applyFont="1" applyFill="1" applyBorder="1" applyAlignment="1"/>
    <xf numFmtId="0" fontId="12" fillId="3" borderId="46" xfId="14" applyFont="1" applyFill="1" applyBorder="1" applyAlignment="1">
      <alignment horizontal="left"/>
    </xf>
    <xf numFmtId="0" fontId="12" fillId="3" borderId="0" xfId="14" applyFont="1" applyFill="1" applyBorder="1" applyAlignment="1">
      <alignment horizontal="left"/>
    </xf>
    <xf numFmtId="0" fontId="12" fillId="3" borderId="48" xfId="14" applyFont="1" applyFill="1" applyBorder="1" applyAlignment="1">
      <alignment horizontal="left"/>
    </xf>
    <xf numFmtId="0" fontId="12" fillId="3" borderId="2" xfId="14" applyFont="1" applyFill="1" applyBorder="1" applyAlignment="1">
      <alignment horizontal="left"/>
    </xf>
    <xf numFmtId="0" fontId="45" fillId="3" borderId="47" xfId="14" applyFont="1" applyFill="1" applyBorder="1" applyAlignment="1">
      <alignment horizontal="left" vertical="top"/>
    </xf>
    <xf numFmtId="0" fontId="45" fillId="3" borderId="32" xfId="14" applyFont="1" applyFill="1" applyBorder="1" applyAlignment="1">
      <alignment horizontal="left"/>
    </xf>
    <xf numFmtId="0" fontId="45" fillId="3" borderId="2" xfId="14" applyFont="1" applyFill="1" applyBorder="1" applyAlignment="1">
      <alignment horizontal="left"/>
    </xf>
    <xf numFmtId="14" fontId="9" fillId="3" borderId="0" xfId="14" applyNumberFormat="1" applyFont="1" applyFill="1" applyBorder="1" applyAlignment="1">
      <alignment horizontal="left"/>
    </xf>
    <xf numFmtId="0" fontId="9" fillId="3" borderId="0" xfId="14" applyFont="1" applyFill="1" applyBorder="1" applyAlignment="1"/>
    <xf numFmtId="0" fontId="0" fillId="3" borderId="46" xfId="14" applyFont="1" applyFill="1" applyBorder="1" applyAlignment="1">
      <alignment horizontal="left"/>
    </xf>
    <xf numFmtId="0" fontId="24" fillId="3" borderId="48" xfId="14" applyFont="1" applyFill="1" applyBorder="1" applyAlignment="1">
      <alignment horizontal="left"/>
    </xf>
    <xf numFmtId="0" fontId="24" fillId="3" borderId="47" xfId="14" applyFont="1" applyFill="1" applyBorder="1" applyAlignment="1">
      <alignment horizontal="left"/>
    </xf>
    <xf numFmtId="0" fontId="24" fillId="3" borderId="46" xfId="14" applyFont="1" applyFill="1" applyBorder="1" applyAlignment="1">
      <alignment horizontal="left"/>
    </xf>
    <xf numFmtId="0" fontId="24" fillId="3" borderId="32" xfId="14" applyFont="1" applyFill="1" applyBorder="1" applyAlignment="1">
      <alignment horizontal="left"/>
    </xf>
    <xf numFmtId="0" fontId="24" fillId="3" borderId="0" xfId="14" applyFont="1" applyFill="1" applyBorder="1" applyAlignment="1">
      <alignment horizontal="left"/>
    </xf>
    <xf numFmtId="0" fontId="24" fillId="3" borderId="2" xfId="14" applyFont="1" applyFill="1" applyBorder="1" applyAlignment="1">
      <alignment horizontal="left"/>
    </xf>
    <xf numFmtId="0" fontId="0" fillId="0" borderId="32" xfId="14" applyFont="1" applyFill="1" applyBorder="1" applyAlignment="1">
      <alignment horizontal="left"/>
    </xf>
    <xf numFmtId="0" fontId="9" fillId="3" borderId="0" xfId="14" applyFill="1" applyBorder="1"/>
    <xf numFmtId="0" fontId="0" fillId="3" borderId="49" xfId="14" applyFont="1" applyFill="1" applyBorder="1" applyAlignment="1">
      <alignment horizontal="left"/>
    </xf>
    <xf numFmtId="0" fontId="0" fillId="3" borderId="47" xfId="14" applyFont="1" applyFill="1" applyBorder="1" applyAlignment="1">
      <alignment horizontal="left"/>
    </xf>
    <xf numFmtId="0" fontId="0" fillId="22" borderId="0" xfId="14" applyFont="1" applyFill="1" applyBorder="1" applyAlignment="1">
      <alignment horizontal="left"/>
    </xf>
    <xf numFmtId="0" fontId="0" fillId="23" borderId="0" xfId="14" applyFont="1" applyFill="1" applyBorder="1" applyAlignment="1">
      <alignment horizontal="left"/>
    </xf>
    <xf numFmtId="0" fontId="0" fillId="23" borderId="2" xfId="14" applyFont="1" applyFill="1" applyBorder="1" applyAlignment="1">
      <alignment horizontal="left"/>
    </xf>
    <xf numFmtId="0" fontId="9" fillId="3" borderId="50" xfId="14" applyFont="1" applyFill="1" applyBorder="1" applyAlignment="1">
      <alignment horizontal="left"/>
    </xf>
    <xf numFmtId="0" fontId="0" fillId="3" borderId="50" xfId="14" applyFont="1" applyFill="1" applyBorder="1" applyAlignment="1">
      <alignment horizontal="left"/>
    </xf>
    <xf numFmtId="0" fontId="9" fillId="3" borderId="51" xfId="14" applyFont="1" applyFill="1" applyBorder="1" applyAlignment="1">
      <alignment horizontal="left"/>
    </xf>
    <xf numFmtId="0" fontId="9" fillId="3" borderId="49" xfId="14" applyFont="1" applyFill="1" applyBorder="1" applyAlignment="1">
      <alignment horizontal="left"/>
    </xf>
    <xf numFmtId="0" fontId="51" fillId="0" borderId="0" xfId="14" applyFont="1" applyFill="1" applyBorder="1" applyAlignment="1">
      <alignment horizontal="left"/>
    </xf>
    <xf numFmtId="0" fontId="51" fillId="22" borderId="0" xfId="14" applyFont="1" applyFill="1" applyBorder="1" applyAlignment="1">
      <alignment horizontal="left"/>
    </xf>
    <xf numFmtId="0" fontId="51" fillId="23" borderId="47" xfId="14" applyFont="1" applyFill="1" applyBorder="1" applyAlignment="1">
      <alignment horizontal="left"/>
    </xf>
    <xf numFmtId="0" fontId="51" fillId="22" borderId="47" xfId="14" applyFont="1" applyFill="1" applyBorder="1" applyAlignment="1">
      <alignment horizontal="left"/>
    </xf>
    <xf numFmtId="0" fontId="51" fillId="23" borderId="0" xfId="14" applyFont="1" applyFill="1" applyBorder="1" applyAlignment="1">
      <alignment horizontal="left"/>
    </xf>
    <xf numFmtId="0" fontId="51" fillId="23" borderId="48" xfId="14" applyFont="1" applyFill="1" applyBorder="1" applyAlignment="1">
      <alignment horizontal="left"/>
    </xf>
    <xf numFmtId="0" fontId="12" fillId="0" borderId="0" xfId="14" applyFont="1" applyFill="1" applyBorder="1" applyAlignment="1"/>
    <xf numFmtId="0" fontId="12" fillId="0" borderId="47" xfId="14" applyFont="1" applyFill="1" applyBorder="1" applyAlignment="1">
      <alignment horizontal="left" wrapText="1"/>
    </xf>
    <xf numFmtId="0" fontId="0" fillId="24" borderId="47" xfId="14" applyFont="1" applyFill="1" applyBorder="1" applyAlignment="1">
      <alignment horizontal="left"/>
    </xf>
    <xf numFmtId="0" fontId="0" fillId="24" borderId="0" xfId="14" applyFont="1" applyFill="1" applyBorder="1" applyAlignment="1">
      <alignment horizontal="left"/>
    </xf>
    <xf numFmtId="0" fontId="27" fillId="3" borderId="0" xfId="14" applyFont="1" applyFill="1" applyBorder="1" applyAlignment="1"/>
    <xf numFmtId="14" fontId="9" fillId="23" borderId="0" xfId="14" applyNumberFormat="1" applyFont="1" applyFill="1" applyBorder="1" applyAlignment="1">
      <alignment horizontal="left"/>
    </xf>
    <xf numFmtId="0" fontId="9" fillId="23" borderId="0" xfId="14" applyFont="1" applyFill="1" applyBorder="1" applyAlignment="1"/>
    <xf numFmtId="0" fontId="52" fillId="23" borderId="46" xfId="14" applyFont="1" applyFill="1" applyBorder="1" applyAlignment="1">
      <alignment horizontal="left"/>
    </xf>
    <xf numFmtId="0" fontId="25" fillId="23" borderId="0" xfId="14" applyFont="1" applyFill="1" applyBorder="1" applyAlignment="1"/>
    <xf numFmtId="0" fontId="9" fillId="23" borderId="46" xfId="14" applyFont="1" applyFill="1" applyBorder="1" applyAlignment="1">
      <alignment horizontal="left"/>
    </xf>
    <xf numFmtId="0" fontId="9" fillId="23" borderId="0" xfId="14" applyFill="1" applyBorder="1" applyAlignment="1"/>
    <xf numFmtId="14" fontId="52" fillId="23" borderId="0" xfId="14" applyNumberFormat="1" applyFont="1" applyFill="1" applyBorder="1" applyAlignment="1">
      <alignment horizontal="left"/>
    </xf>
    <xf numFmtId="0" fontId="52" fillId="23" borderId="0" xfId="14" applyFont="1" applyFill="1" applyBorder="1" applyAlignment="1"/>
    <xf numFmtId="14" fontId="45" fillId="23" borderId="0" xfId="14" applyNumberFormat="1" applyFont="1" applyFill="1" applyBorder="1" applyAlignment="1">
      <alignment horizontal="left"/>
    </xf>
    <xf numFmtId="0" fontId="45" fillId="23" borderId="0" xfId="14" applyFont="1" applyFill="1" applyBorder="1" applyAlignment="1"/>
    <xf numFmtId="0" fontId="45" fillId="23" borderId="46" xfId="14" applyFont="1" applyFill="1" applyBorder="1" applyAlignment="1">
      <alignment horizontal="left"/>
    </xf>
    <xf numFmtId="0" fontId="45" fillId="23" borderId="47" xfId="14" applyFont="1" applyFill="1" applyBorder="1" applyAlignment="1">
      <alignment horizontal="left"/>
    </xf>
    <xf numFmtId="0" fontId="45" fillId="23" borderId="48" xfId="14" applyFont="1" applyFill="1" applyBorder="1" applyAlignment="1">
      <alignment horizontal="left"/>
    </xf>
    <xf numFmtId="0" fontId="45" fillId="23" borderId="0" xfId="14" applyFont="1" applyFill="1" applyBorder="1" applyAlignment="1">
      <alignment horizontal="left"/>
    </xf>
    <xf numFmtId="0" fontId="45" fillId="23" borderId="2" xfId="14" applyFont="1" applyFill="1" applyBorder="1" applyAlignment="1">
      <alignment horizontal="left"/>
    </xf>
    <xf numFmtId="0" fontId="46" fillId="23" borderId="0" xfId="14" applyFont="1" applyFill="1" applyBorder="1" applyAlignment="1"/>
    <xf numFmtId="0" fontId="53" fillId="0" borderId="0" xfId="14" applyFont="1" applyFill="1" applyBorder="1" applyAlignment="1">
      <alignment wrapText="1"/>
    </xf>
    <xf numFmtId="14" fontId="12" fillId="0" borderId="0" xfId="14" applyNumberFormat="1" applyFont="1" applyFill="1" applyBorder="1" applyAlignment="1">
      <alignment horizontal="left"/>
    </xf>
    <xf numFmtId="0" fontId="12" fillId="0" borderId="0" xfId="14" applyFont="1" applyFill="1" applyBorder="1"/>
    <xf numFmtId="0" fontId="12" fillId="0" borderId="32" xfId="14" applyFont="1" applyFill="1" applyBorder="1" applyAlignment="1">
      <alignment horizontal="left"/>
    </xf>
    <xf numFmtId="0" fontId="12" fillId="23" borderId="0" xfId="14" applyFont="1" applyFill="1" applyBorder="1" applyAlignment="1">
      <alignment horizontal="left"/>
    </xf>
    <xf numFmtId="0" fontId="12" fillId="23" borderId="2" xfId="14" applyFont="1" applyFill="1" applyBorder="1" applyAlignment="1">
      <alignment horizontal="left"/>
    </xf>
    <xf numFmtId="0" fontId="12" fillId="0" borderId="2" xfId="14" applyFont="1" applyFill="1" applyBorder="1" applyAlignment="1">
      <alignment horizontal="left"/>
    </xf>
    <xf numFmtId="0" fontId="34" fillId="0" borderId="0" xfId="14" applyFont="1" applyFill="1" applyBorder="1"/>
    <xf numFmtId="0" fontId="12" fillId="22" borderId="0" xfId="14" applyFont="1" applyFill="1" applyBorder="1" applyAlignment="1">
      <alignment horizontal="left"/>
    </xf>
    <xf numFmtId="0" fontId="12" fillId="3" borderId="0" xfId="14" applyFont="1" applyFill="1" applyBorder="1"/>
    <xf numFmtId="0" fontId="27" fillId="0" borderId="0" xfId="14" applyFont="1" applyFill="1" applyBorder="1" applyAlignment="1"/>
    <xf numFmtId="49" fontId="9" fillId="0" borderId="0" xfId="14" applyNumberFormat="1" applyFont="1" applyFill="1" applyBorder="1" applyAlignment="1">
      <alignment horizontal="left"/>
    </xf>
    <xf numFmtId="0" fontId="9" fillId="0" borderId="0" xfId="14" applyFont="1" applyFill="1" applyBorder="1" applyAlignment="1">
      <alignment horizontal="left" vertical="top"/>
    </xf>
    <xf numFmtId="0" fontId="27" fillId="23" borderId="0" xfId="14" applyFont="1" applyFill="1" applyBorder="1" applyAlignment="1">
      <alignment horizontal="left"/>
    </xf>
    <xf numFmtId="0" fontId="27" fillId="0" borderId="0" xfId="14" applyFont="1" applyFill="1" applyBorder="1" applyAlignment="1">
      <alignment horizontal="left"/>
    </xf>
    <xf numFmtId="14" fontId="9" fillId="25" borderId="0" xfId="14" applyNumberFormat="1" applyFont="1" applyFill="1" applyBorder="1" applyAlignment="1">
      <alignment horizontal="left"/>
    </xf>
    <xf numFmtId="0" fontId="9" fillId="25" borderId="0" xfId="14" applyFont="1" applyFill="1" applyBorder="1" applyAlignment="1"/>
    <xf numFmtId="0" fontId="54" fillId="0" borderId="0" xfId="15" applyFill="1" applyBorder="1" applyAlignment="1">
      <alignment horizontal="left"/>
    </xf>
    <xf numFmtId="0" fontId="0" fillId="0" borderId="0" xfId="14" applyFont="1" applyFill="1" applyBorder="1" applyAlignment="1">
      <alignment horizontal="left" vertical="top"/>
    </xf>
    <xf numFmtId="0" fontId="55" fillId="0" borderId="0" xfId="14" applyFont="1" applyFill="1" applyBorder="1" applyAlignment="1">
      <alignment horizontal="left"/>
    </xf>
    <xf numFmtId="0" fontId="56" fillId="0" borderId="0" xfId="14" applyFont="1" applyFill="1" applyBorder="1" applyAlignment="1">
      <alignment horizontal="left"/>
    </xf>
    <xf numFmtId="0" fontId="52" fillId="0" borderId="0" xfId="14" applyFont="1" applyFill="1" applyBorder="1"/>
    <xf numFmtId="0" fontId="52" fillId="3" borderId="0" xfId="14" applyFont="1" applyFill="1" applyBorder="1"/>
    <xf numFmtId="0" fontId="52" fillId="0" borderId="0" xfId="14" applyFont="1" applyFill="1" applyBorder="1" applyAlignment="1">
      <alignment horizontal="left"/>
    </xf>
    <xf numFmtId="0" fontId="0" fillId="0" borderId="0" xfId="14" applyFont="1" applyFill="1" applyBorder="1" applyAlignment="1">
      <alignment wrapText="1"/>
    </xf>
    <xf numFmtId="0" fontId="9" fillId="0" borderId="0" xfId="14" applyAlignment="1">
      <alignment horizontal="left"/>
    </xf>
    <xf numFmtId="0" fontId="0" fillId="0" borderId="0" xfId="14" applyFont="1" applyAlignment="1">
      <alignment horizontal="left"/>
    </xf>
    <xf numFmtId="0" fontId="0" fillId="0" borderId="35" xfId="14" applyFont="1" applyBorder="1" applyAlignment="1">
      <alignment horizontal="left"/>
    </xf>
    <xf numFmtId="0" fontId="0" fillId="0" borderId="33" xfId="14" applyFont="1" applyBorder="1"/>
    <xf numFmtId="49" fontId="9" fillId="0" borderId="0" xfId="14" applyNumberFormat="1" applyAlignment="1">
      <alignment horizontal="left"/>
    </xf>
    <xf numFmtId="14" fontId="0" fillId="0" borderId="0" xfId="14" applyNumberFormat="1" applyFont="1" applyAlignment="1">
      <alignment horizontal="left"/>
    </xf>
    <xf numFmtId="49" fontId="0" fillId="0" borderId="0" xfId="14" applyNumberFormat="1" applyFont="1" applyAlignment="1">
      <alignment horizontal="left"/>
    </xf>
    <xf numFmtId="14" fontId="9" fillId="0" borderId="0" xfId="14" applyNumberFormat="1" applyAlignment="1">
      <alignment horizontal="left"/>
    </xf>
    <xf numFmtId="14" fontId="9" fillId="0" borderId="0" xfId="14" applyNumberFormat="1" applyAlignment="1">
      <alignment horizontal="right"/>
    </xf>
    <xf numFmtId="0" fontId="9" fillId="0" borderId="0" xfId="14" applyAlignment="1">
      <alignment horizontal="right"/>
    </xf>
    <xf numFmtId="14" fontId="24" fillId="0" borderId="0" xfId="14" applyNumberFormat="1" applyFont="1" applyAlignment="1">
      <alignment horizontal="left"/>
    </xf>
    <xf numFmtId="0" fontId="24" fillId="0" borderId="0" xfId="14" applyFont="1"/>
    <xf numFmtId="0" fontId="24" fillId="0" borderId="0" xfId="14" applyFont="1" applyAlignment="1">
      <alignment horizontal="left"/>
    </xf>
    <xf numFmtId="0" fontId="17" fillId="0" borderId="0" xfId="14" applyFont="1"/>
    <xf numFmtId="0" fontId="9" fillId="0" borderId="0" xfId="14" applyAlignment="1">
      <alignment horizontal="left" vertical="top"/>
    </xf>
    <xf numFmtId="0" fontId="0" fillId="0" borderId="0" xfId="14" applyFont="1" applyAlignment="1">
      <alignment horizontal="left" vertical="top"/>
    </xf>
    <xf numFmtId="0" fontId="27" fillId="0" borderId="0" xfId="14" applyFont="1"/>
    <xf numFmtId="14" fontId="9" fillId="3" borderId="0" xfId="14" applyNumberFormat="1" applyFill="1" applyAlignment="1">
      <alignment horizontal="left"/>
    </xf>
    <xf numFmtId="0" fontId="9" fillId="3" borderId="0" xfId="14" applyFill="1"/>
    <xf numFmtId="0" fontId="25" fillId="3" borderId="0" xfId="14" applyFont="1" applyFill="1"/>
    <xf numFmtId="14" fontId="45" fillId="3" borderId="0" xfId="14" applyNumberFormat="1" applyFont="1" applyFill="1" applyAlignment="1">
      <alignment horizontal="left"/>
    </xf>
    <xf numFmtId="0" fontId="45" fillId="3" borderId="0" xfId="14" applyFont="1" applyFill="1"/>
    <xf numFmtId="0" fontId="46" fillId="0" borderId="0" xfId="14" applyFont="1"/>
    <xf numFmtId="0" fontId="46" fillId="3" borderId="0" xfId="14" applyFont="1" applyFill="1"/>
    <xf numFmtId="14" fontId="49" fillId="0" borderId="0" xfId="14" applyNumberFormat="1" applyFont="1" applyAlignment="1">
      <alignment horizontal="left"/>
    </xf>
    <xf numFmtId="0" fontId="49" fillId="0" borderId="0" xfId="14" applyFont="1"/>
    <xf numFmtId="0" fontId="50" fillId="0" borderId="0" xfId="14" applyFont="1"/>
    <xf numFmtId="14" fontId="9" fillId="25" borderId="0" xfId="14" applyNumberFormat="1" applyFill="1" applyAlignment="1">
      <alignment horizontal="left"/>
    </xf>
    <xf numFmtId="0" fontId="9" fillId="25" borderId="0" xfId="14" applyFill="1"/>
    <xf numFmtId="0" fontId="27" fillId="0" borderId="0" xfId="14" applyFont="1" applyAlignment="1">
      <alignment horizontal="left"/>
    </xf>
    <xf numFmtId="14" fontId="45" fillId="23" borderId="0" xfId="14" applyNumberFormat="1" applyFont="1" applyFill="1" applyAlignment="1">
      <alignment horizontal="left"/>
    </xf>
    <xf numFmtId="0" fontId="45" fillId="23" borderId="0" xfId="14" applyFont="1" applyFill="1"/>
    <xf numFmtId="0" fontId="46" fillId="23" borderId="0" xfId="14" applyFont="1" applyFill="1"/>
    <xf numFmtId="14" fontId="45" fillId="0" borderId="0" xfId="14" applyNumberFormat="1" applyFont="1" applyAlignment="1">
      <alignment horizontal="left"/>
    </xf>
    <xf numFmtId="0" fontId="45" fillId="0" borderId="0" xfId="14" applyFont="1"/>
    <xf numFmtId="14" fontId="52" fillId="23" borderId="0" xfId="14" applyNumberFormat="1" applyFont="1" applyFill="1" applyAlignment="1">
      <alignment horizontal="left"/>
    </xf>
    <xf numFmtId="0" fontId="52" fillId="23" borderId="0" xfId="14" applyFont="1" applyFill="1"/>
    <xf numFmtId="0" fontId="25" fillId="23" borderId="0" xfId="14" applyFont="1" applyFill="1"/>
    <xf numFmtId="14" fontId="9" fillId="23" borderId="0" xfId="14" applyNumberFormat="1" applyFill="1" applyAlignment="1">
      <alignment horizontal="left"/>
    </xf>
    <xf numFmtId="0" fontId="9" fillId="23" borderId="0" xfId="14" applyFill="1"/>
    <xf numFmtId="14" fontId="12" fillId="3" borderId="0" xfId="14" applyNumberFormat="1" applyFont="1" applyFill="1" applyAlignment="1">
      <alignment horizontal="left"/>
    </xf>
    <xf numFmtId="0" fontId="12" fillId="3" borderId="0" xfId="14" applyFont="1" applyFill="1"/>
    <xf numFmtId="0" fontId="34" fillId="3" borderId="0" xfId="14" applyFont="1" applyFill="1"/>
    <xf numFmtId="0" fontId="12" fillId="0" borderId="0" xfId="14" applyFont="1"/>
    <xf numFmtId="14" fontId="47" fillId="0" borderId="0" xfId="14" applyNumberFormat="1" applyFont="1" applyAlignment="1">
      <alignment horizontal="left"/>
    </xf>
    <xf numFmtId="0" fontId="47" fillId="0" borderId="0" xfId="14" applyFont="1"/>
    <xf numFmtId="0" fontId="48" fillId="0" borderId="0" xfId="14" applyFont="1"/>
    <xf numFmtId="0" fontId="12" fillId="0" borderId="0" xfId="14" applyFont="1" applyAlignment="1">
      <alignment horizontal="left"/>
    </xf>
    <xf numFmtId="0" fontId="55" fillId="0" borderId="0" xfId="14" applyFont="1" applyAlignment="1">
      <alignment horizontal="left"/>
    </xf>
    <xf numFmtId="0" fontId="57" fillId="0" borderId="0" xfId="14" applyFont="1" applyAlignment="1">
      <alignment horizontal="left"/>
    </xf>
    <xf numFmtId="14" fontId="43" fillId="0" borderId="0" xfId="14" applyNumberFormat="1" applyFont="1" applyAlignment="1">
      <alignment horizontal="left"/>
    </xf>
    <xf numFmtId="0" fontId="43" fillId="0" borderId="0" xfId="14" applyFont="1"/>
    <xf numFmtId="0" fontId="44" fillId="3" borderId="0" xfId="14" applyFont="1" applyFill="1"/>
    <xf numFmtId="0" fontId="43" fillId="3" borderId="0" xfId="14" applyFont="1" applyFill="1"/>
    <xf numFmtId="14" fontId="45" fillId="26" borderId="0" xfId="14" applyNumberFormat="1" applyFont="1" applyFill="1" applyAlignment="1">
      <alignment horizontal="left"/>
    </xf>
    <xf numFmtId="0" fontId="12" fillId="26" borderId="0" xfId="14" applyFont="1" applyFill="1"/>
    <xf numFmtId="14" fontId="9" fillId="26" borderId="0" xfId="14" applyNumberFormat="1" applyFill="1" applyAlignment="1">
      <alignment horizontal="left"/>
    </xf>
    <xf numFmtId="14" fontId="9" fillId="22" borderId="0" xfId="14" applyNumberFormat="1" applyFill="1" applyAlignment="1">
      <alignment horizontal="left"/>
    </xf>
    <xf numFmtId="0" fontId="12" fillId="22" borderId="0" xfId="14" applyFont="1" applyFill="1"/>
    <xf numFmtId="0" fontId="0" fillId="3" borderId="0" xfId="14" applyFont="1" applyFill="1" applyAlignment="1">
      <alignment horizontal="left"/>
    </xf>
    <xf numFmtId="0" fontId="9" fillId="26" borderId="0" xfId="14" applyFill="1"/>
    <xf numFmtId="0" fontId="52" fillId="26" borderId="0" xfId="14" applyFont="1" applyFill="1"/>
    <xf numFmtId="0" fontId="52" fillId="3" borderId="0" xfId="14" applyFont="1" applyFill="1"/>
    <xf numFmtId="0" fontId="56" fillId="0" borderId="0" xfId="14" applyFont="1" applyAlignment="1">
      <alignment horizontal="left"/>
    </xf>
    <xf numFmtId="14" fontId="12" fillId="0" borderId="0" xfId="14" applyNumberFormat="1" applyFont="1" applyAlignment="1">
      <alignment horizontal="left"/>
    </xf>
    <xf numFmtId="0" fontId="0" fillId="0" borderId="47" xfId="14" applyFont="1" applyBorder="1" applyAlignment="1">
      <alignment horizontal="left"/>
    </xf>
    <xf numFmtId="14" fontId="12" fillId="22" borderId="0" xfId="14" applyNumberFormat="1" applyFont="1" applyFill="1" applyAlignment="1">
      <alignment horizontal="left"/>
    </xf>
    <xf numFmtId="0" fontId="58" fillId="0" borderId="0" xfId="14" applyFont="1" applyAlignment="1">
      <alignment horizontal="left"/>
    </xf>
    <xf numFmtId="14" fontId="12" fillId="26" borderId="0" xfId="14" applyNumberFormat="1" applyFont="1" applyFill="1" applyAlignment="1">
      <alignment horizontal="left"/>
    </xf>
    <xf numFmtId="0" fontId="4" fillId="0" borderId="7" xfId="0" applyNumberFormat="1" applyFont="1" applyBorder="1" applyAlignment="1">
      <alignment horizontal="center" readingOrder="1"/>
    </xf>
    <xf numFmtId="0" fontId="4" fillId="0" borderId="33" xfId="0" applyNumberFormat="1" applyFont="1" applyBorder="1" applyAlignment="1">
      <alignment horizontal="center" readingOrder="1"/>
    </xf>
    <xf numFmtId="0" fontId="4" fillId="0" borderId="34" xfId="0" applyNumberFormat="1" applyFont="1" applyBorder="1" applyAlignment="1">
      <alignment horizontal="center" readingOrder="1"/>
    </xf>
    <xf numFmtId="0" fontId="59" fillId="0" borderId="0" xfId="14" applyFont="1" applyAlignment="1">
      <alignment horizontal="left"/>
    </xf>
    <xf numFmtId="14" fontId="12" fillId="3" borderId="35" xfId="14" applyNumberFormat="1" applyFont="1" applyFill="1" applyBorder="1" applyAlignment="1">
      <alignment horizontal="left"/>
    </xf>
    <xf numFmtId="0" fontId="12" fillId="3" borderId="33" xfId="14" applyFont="1" applyFill="1" applyBorder="1"/>
    <xf numFmtId="0" fontId="0" fillId="0" borderId="33" xfId="14" applyFont="1" applyBorder="1" applyAlignment="1">
      <alignment horizontal="left"/>
    </xf>
    <xf numFmtId="0" fontId="55" fillId="0" borderId="33" xfId="14" applyFont="1" applyBorder="1" applyAlignment="1">
      <alignment horizontal="left"/>
    </xf>
    <xf numFmtId="0" fontId="59" fillId="0" borderId="33" xfId="14" applyFont="1" applyBorder="1" applyAlignment="1">
      <alignment horizontal="left"/>
    </xf>
    <xf numFmtId="0" fontId="9" fillId="0" borderId="33" xfId="14" applyBorder="1" applyAlignment="1">
      <alignment horizontal="left"/>
    </xf>
    <xf numFmtId="0" fontId="25" fillId="0" borderId="33" xfId="14" applyFont="1" applyBorder="1"/>
    <xf numFmtId="0" fontId="27" fillId="0" borderId="33" xfId="14" applyFont="1" applyBorder="1"/>
    <xf numFmtId="0" fontId="9" fillId="0" borderId="33" xfId="14" applyBorder="1"/>
    <xf numFmtId="14" fontId="9" fillId="26" borderId="35" xfId="14" applyNumberFormat="1" applyFill="1" applyBorder="1" applyAlignment="1">
      <alignment horizontal="left"/>
    </xf>
    <xf numFmtId="0" fontId="12" fillId="26" borderId="33" xfId="14" applyFont="1" applyFill="1" applyBorder="1"/>
    <xf numFmtId="0" fontId="12" fillId="0" borderId="33" xfId="14" applyFont="1" applyBorder="1" applyAlignment="1">
      <alignment horizontal="left"/>
    </xf>
    <xf numFmtId="0" fontId="52" fillId="26" borderId="33" xfId="14" applyFont="1" applyFill="1" applyBorder="1"/>
    <xf numFmtId="0" fontId="9" fillId="26" borderId="33" xfId="14" applyFill="1" applyBorder="1"/>
    <xf numFmtId="0" fontId="25" fillId="3" borderId="33" xfId="14" applyFont="1" applyFill="1" applyBorder="1"/>
    <xf numFmtId="14" fontId="9" fillId="3" borderId="35" xfId="14" applyNumberFormat="1" applyFill="1" applyBorder="1" applyAlignment="1">
      <alignment horizontal="left"/>
    </xf>
    <xf numFmtId="0" fontId="9" fillId="3" borderId="33" xfId="14" applyFill="1" applyBorder="1"/>
    <xf numFmtId="49" fontId="0" fillId="0" borderId="33" xfId="14" applyNumberFormat="1" applyFont="1" applyBorder="1" applyAlignment="1">
      <alignment horizontal="left"/>
    </xf>
  </cellXfs>
  <cellStyles count="16">
    <cellStyle name="bone" xfId="13" xr:uid="{00000000-0005-0000-0000-000000000000}"/>
    <cellStyle name="Cd" xfId="1" xr:uid="{00000000-0005-0000-0000-000001000000}"/>
    <cellStyle name="CD-PU" xfId="3" xr:uid="{00000000-0005-0000-0000-000002000000}"/>
    <cellStyle name="GP" xfId="12" xr:uid="{00000000-0005-0000-0000-000003000000}"/>
    <cellStyle name="GP-Cd" xfId="9" xr:uid="{00000000-0005-0000-0000-000004000000}"/>
    <cellStyle name="GP-Cd-Put" xfId="10" xr:uid="{00000000-0005-0000-0000-000005000000}"/>
    <cellStyle name="GP-Put" xfId="11" xr:uid="{00000000-0005-0000-0000-000006000000}"/>
    <cellStyle name="Hyperlink" xfId="15" builtinId="8"/>
    <cellStyle name="MFB" xfId="4" xr:uid="{00000000-0005-0000-0000-000008000000}"/>
    <cellStyle name="MFB-Cd" xfId="5" xr:uid="{00000000-0005-0000-0000-000009000000}"/>
    <cellStyle name="MFB-Cd-STN" xfId="6" xr:uid="{00000000-0005-0000-0000-00000A000000}"/>
    <cellStyle name="Normal" xfId="0" builtinId="0" customBuiltin="1"/>
    <cellStyle name="Normal 2" xfId="14" xr:uid="{00000000-0005-0000-0000-00000C000000}"/>
    <cellStyle name="Put" xfId="2" xr:uid="{00000000-0005-0000-0000-00000D000000}"/>
    <cellStyle name="STN" xfId="8" xr:uid="{00000000-0005-0000-0000-00000E000000}"/>
    <cellStyle name="STN-Cd" xfId="7" xr:uid="{00000000-0005-0000-0000-00000F000000}"/>
  </cellStyles>
  <dxfs count="0"/>
  <tableStyles count="0" defaultTableStyle="TableStyleMedium9" defaultPivotStyle="PivotStyleLight16"/>
  <colors>
    <mruColors>
      <color rgb="FF00FF00"/>
      <color rgb="FFFFFF89"/>
      <color rgb="FFFFFFCC"/>
      <color rgb="FFCCFFCC"/>
      <color rgb="FF0000FF"/>
      <color rgb="FFFFCE85"/>
      <color rgb="FF006600"/>
      <color rgb="FFCCCC00"/>
      <color rgb="FFFFE101"/>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taskRel!$G$1</c:f>
              <c:strCache>
                <c:ptCount val="1"/>
                <c:pt idx="0">
                  <c:v>% correct</c:v>
                </c:pt>
              </c:strCache>
            </c:strRef>
          </c:tx>
          <c:spPr>
            <a:ln w="25400" cap="rnd">
              <a:noFill/>
              <a:round/>
            </a:ln>
            <a:effectLst/>
          </c:spPr>
          <c:marker>
            <c:symbol val="circle"/>
            <c:size val="5"/>
            <c:spPr>
              <a:solidFill>
                <a:srgbClr val="FFC000">
                  <a:alpha val="65000"/>
                </a:srgbClr>
              </a:solidFill>
              <a:ln w="9525">
                <a:noFill/>
              </a:ln>
              <a:effectLst/>
            </c:spPr>
          </c:marker>
          <c:xVal>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xVal>
          <c:yVal>
            <c:numRef>
              <c:f>taskRel!$G$6:$G$120</c:f>
              <c:numCache>
                <c:formatCode>General</c:formatCode>
                <c:ptCount val="115"/>
                <c:pt idx="0">
                  <c:v>39.192399049881232</c:v>
                </c:pt>
                <c:pt idx="1">
                  <c:v>0</c:v>
                </c:pt>
                <c:pt idx="2">
                  <c:v>42.493175614194726</c:v>
                </c:pt>
                <c:pt idx="3">
                  <c:v>30.878186968838527</c:v>
                </c:pt>
                <c:pt idx="4">
                  <c:v>39.719626168224295</c:v>
                </c:pt>
                <c:pt idx="5">
                  <c:v>53.590192644483359</c:v>
                </c:pt>
                <c:pt idx="6">
                  <c:v>0</c:v>
                </c:pt>
                <c:pt idx="7">
                  <c:v>0</c:v>
                </c:pt>
                <c:pt idx="8">
                  <c:v>0</c:v>
                </c:pt>
                <c:pt idx="9">
                  <c:v>0</c:v>
                </c:pt>
                <c:pt idx="10">
                  <c:v>0</c:v>
                </c:pt>
                <c:pt idx="11">
                  <c:v>0</c:v>
                </c:pt>
                <c:pt idx="12">
                  <c:v>0</c:v>
                </c:pt>
                <c:pt idx="13">
                  <c:v>0</c:v>
                </c:pt>
                <c:pt idx="14">
                  <c:v>0</c:v>
                </c:pt>
                <c:pt idx="15">
                  <c:v>0</c:v>
                </c:pt>
                <c:pt idx="16">
                  <c:v>34.672619047619044</c:v>
                </c:pt>
                <c:pt idx="17">
                  <c:v>0</c:v>
                </c:pt>
                <c:pt idx="18">
                  <c:v>47.468354430379748</c:v>
                </c:pt>
                <c:pt idx="19">
                  <c:v>0</c:v>
                </c:pt>
                <c:pt idx="20">
                  <c:v>0</c:v>
                </c:pt>
                <c:pt idx="21">
                  <c:v>0</c:v>
                </c:pt>
                <c:pt idx="22">
                  <c:v>0</c:v>
                </c:pt>
                <c:pt idx="23">
                  <c:v>0</c:v>
                </c:pt>
                <c:pt idx="24">
                  <c:v>0</c:v>
                </c:pt>
                <c:pt idx="25">
                  <c:v>25.341130604288498</c:v>
                </c:pt>
                <c:pt idx="26">
                  <c:v>0</c:v>
                </c:pt>
                <c:pt idx="27">
                  <c:v>30.875576036866359</c:v>
                </c:pt>
                <c:pt idx="28">
                  <c:v>0</c:v>
                </c:pt>
                <c:pt idx="29">
                  <c:v>0</c:v>
                </c:pt>
                <c:pt idx="30">
                  <c:v>0</c:v>
                </c:pt>
                <c:pt idx="31">
                  <c:v>35.32934131736527</c:v>
                </c:pt>
                <c:pt idx="32">
                  <c:v>0</c:v>
                </c:pt>
                <c:pt idx="33">
                  <c:v>0</c:v>
                </c:pt>
                <c:pt idx="34">
                  <c:v>0</c:v>
                </c:pt>
                <c:pt idx="35">
                  <c:v>0</c:v>
                </c:pt>
                <c:pt idx="36">
                  <c:v>59.158751696065124</c:v>
                </c:pt>
                <c:pt idx="37">
                  <c:v>68.654646324549233</c:v>
                </c:pt>
                <c:pt idx="38">
                  <c:v>75.183553597650516</c:v>
                </c:pt>
                <c:pt idx="39">
                  <c:v>0</c:v>
                </c:pt>
                <c:pt idx="40">
                  <c:v>69.655172413793096</c:v>
                </c:pt>
                <c:pt idx="41">
                  <c:v>0</c:v>
                </c:pt>
                <c:pt idx="42">
                  <c:v>48.581997533908755</c:v>
                </c:pt>
                <c:pt idx="43">
                  <c:v>0</c:v>
                </c:pt>
                <c:pt idx="44">
                  <c:v>34.449760765550238</c:v>
                </c:pt>
                <c:pt idx="45">
                  <c:v>0</c:v>
                </c:pt>
                <c:pt idx="46">
                  <c:v>64.84375</c:v>
                </c:pt>
                <c:pt idx="47">
                  <c:v>51.355661881977674</c:v>
                </c:pt>
                <c:pt idx="48">
                  <c:v>64.821428571428569</c:v>
                </c:pt>
                <c:pt idx="49">
                  <c:v>80.379746835443029</c:v>
                </c:pt>
                <c:pt idx="50">
                  <c:v>67.704280155642024</c:v>
                </c:pt>
                <c:pt idx="51">
                  <c:v>56.156156156156158</c:v>
                </c:pt>
                <c:pt idx="52">
                  <c:v>61.802575107296143</c:v>
                </c:pt>
                <c:pt idx="53">
                  <c:v>76.872964169381106</c:v>
                </c:pt>
                <c:pt idx="54">
                  <c:v>0</c:v>
                </c:pt>
                <c:pt idx="55">
                  <c:v>0</c:v>
                </c:pt>
                <c:pt idx="56">
                  <c:v>0</c:v>
                </c:pt>
                <c:pt idx="57">
                  <c:v>66.835443037974684</c:v>
                </c:pt>
                <c:pt idx="58">
                  <c:v>0</c:v>
                </c:pt>
                <c:pt idx="59">
                  <c:v>45.774647887323944</c:v>
                </c:pt>
                <c:pt idx="60">
                  <c:v>66.129032258064512</c:v>
                </c:pt>
                <c:pt idx="61">
                  <c:v>62.068965517241381</c:v>
                </c:pt>
                <c:pt idx="62">
                  <c:v>0</c:v>
                </c:pt>
                <c:pt idx="63">
                  <c:v>0</c:v>
                </c:pt>
                <c:pt idx="64">
                  <c:v>71.063829787234042</c:v>
                </c:pt>
                <c:pt idx="65">
                  <c:v>0</c:v>
                </c:pt>
                <c:pt idx="66">
                  <c:v>66.985230234578637</c:v>
                </c:pt>
                <c:pt idx="67">
                  <c:v>0</c:v>
                </c:pt>
                <c:pt idx="68">
                  <c:v>79.117911791179125</c:v>
                </c:pt>
                <c:pt idx="69">
                  <c:v>0</c:v>
                </c:pt>
                <c:pt idx="70">
                  <c:v>0</c:v>
                </c:pt>
                <c:pt idx="71">
                  <c:v>0</c:v>
                </c:pt>
                <c:pt idx="72">
                  <c:v>76.54830718414533</c:v>
                </c:pt>
                <c:pt idx="73">
                  <c:v>0</c:v>
                </c:pt>
                <c:pt idx="74">
                  <c:v>0</c:v>
                </c:pt>
                <c:pt idx="75">
                  <c:v>0</c:v>
                </c:pt>
                <c:pt idx="76">
                  <c:v>0</c:v>
                </c:pt>
                <c:pt idx="77">
                  <c:v>72.410865874363324</c:v>
                </c:pt>
                <c:pt idx="78">
                  <c:v>59.547169811320757</c:v>
                </c:pt>
                <c:pt idx="79">
                  <c:v>0</c:v>
                </c:pt>
                <c:pt idx="80">
                  <c:v>0</c:v>
                </c:pt>
                <c:pt idx="81">
                  <c:v>62.773722627737229</c:v>
                </c:pt>
                <c:pt idx="82">
                  <c:v>61.515378844711179</c:v>
                </c:pt>
                <c:pt idx="83">
                  <c:v>0</c:v>
                </c:pt>
                <c:pt idx="84">
                  <c:v>0</c:v>
                </c:pt>
                <c:pt idx="85">
                  <c:v>0</c:v>
                </c:pt>
                <c:pt idx="86">
                  <c:v>64.280331574981162</c:v>
                </c:pt>
                <c:pt idx="87">
                  <c:v>53.04506699147381</c:v>
                </c:pt>
                <c:pt idx="88">
                  <c:v>74.220532319391623</c:v>
                </c:pt>
                <c:pt idx="89">
                  <c:v>0</c:v>
                </c:pt>
                <c:pt idx="90">
                  <c:v>0</c:v>
                </c:pt>
                <c:pt idx="91">
                  <c:v>68.375499334221033</c:v>
                </c:pt>
                <c:pt idx="92">
                  <c:v>54.785229841748304</c:v>
                </c:pt>
                <c:pt idx="93">
                  <c:v>0</c:v>
                </c:pt>
                <c:pt idx="94">
                  <c:v>0</c:v>
                </c:pt>
                <c:pt idx="95">
                  <c:v>0</c:v>
                </c:pt>
                <c:pt idx="96">
                  <c:v>65.034965034965026</c:v>
                </c:pt>
                <c:pt idx="97">
                  <c:v>0</c:v>
                </c:pt>
                <c:pt idx="98">
                  <c:v>56.626506024096393</c:v>
                </c:pt>
                <c:pt idx="99">
                  <c:v>0</c:v>
                </c:pt>
                <c:pt idx="100">
                  <c:v>0</c:v>
                </c:pt>
                <c:pt idx="101">
                  <c:v>0</c:v>
                </c:pt>
                <c:pt idx="102">
                  <c:v>74.514991181657848</c:v>
                </c:pt>
                <c:pt idx="103">
                  <c:v>59.145952836201396</c:v>
                </c:pt>
                <c:pt idx="104">
                  <c:v>60.434782608695649</c:v>
                </c:pt>
                <c:pt idx="105">
                  <c:v>82.139699381078685</c:v>
                </c:pt>
                <c:pt idx="109">
                  <c:v>66.579634464751962</c:v>
                </c:pt>
                <c:pt idx="110">
                  <c:v>77.468354430379748</c:v>
                </c:pt>
                <c:pt idx="111">
                  <c:v>57.329662766689601</c:v>
                </c:pt>
                <c:pt idx="113">
                  <c:v>71.213640922768306</c:v>
                </c:pt>
                <c:pt idx="114">
                  <c:v>66.262135922330103</c:v>
                </c:pt>
              </c:numCache>
            </c:numRef>
          </c:yVal>
          <c:smooth val="0"/>
          <c:extLst>
            <c:ext xmlns:c16="http://schemas.microsoft.com/office/drawing/2014/chart" uri="{C3380CC4-5D6E-409C-BE32-E72D297353CC}">
              <c16:uniqueId val="{00000000-3200-44A9-988C-CB1F00EF1DF8}"/>
            </c:ext>
          </c:extLst>
        </c:ser>
        <c:ser>
          <c:idx val="1"/>
          <c:order val="1"/>
          <c:tx>
            <c:v>% omitted (did not look at cue)</c:v>
          </c:tx>
          <c:spPr>
            <a:ln w="25400" cap="rnd">
              <a:noFill/>
              <a:round/>
            </a:ln>
            <a:effectLst/>
          </c:spPr>
          <c:marker>
            <c:symbol val="x"/>
            <c:size val="5"/>
            <c:spPr>
              <a:noFill/>
              <a:ln w="9525">
                <a:solidFill>
                  <a:srgbClr val="FF0000"/>
                </a:solidFill>
                <a:headEnd type="none"/>
                <a:tailEnd type="none"/>
              </a:ln>
              <a:effectLst/>
            </c:spPr>
          </c:marker>
          <c:xVal>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xVal>
          <c:yVal>
            <c:numRef>
              <c:f>taskRel!$H$6:$H$120</c:f>
              <c:numCache>
                <c:formatCode>General</c:formatCode>
                <c:ptCount val="115"/>
                <c:pt idx="0">
                  <c:v>25.22202486678508</c:v>
                </c:pt>
                <c:pt idx="1">
                  <c:v>0</c:v>
                </c:pt>
                <c:pt idx="2">
                  <c:v>12.984956452889945</c:v>
                </c:pt>
                <c:pt idx="3">
                  <c:v>17.715617715617714</c:v>
                </c:pt>
                <c:pt idx="4">
                  <c:v>35.493594574227586</c:v>
                </c:pt>
                <c:pt idx="5">
                  <c:v>17.604617604617605</c:v>
                </c:pt>
                <c:pt idx="6">
                  <c:v>0</c:v>
                </c:pt>
                <c:pt idx="7">
                  <c:v>0</c:v>
                </c:pt>
                <c:pt idx="8">
                  <c:v>0</c:v>
                </c:pt>
                <c:pt idx="9">
                  <c:v>0</c:v>
                </c:pt>
                <c:pt idx="10">
                  <c:v>0</c:v>
                </c:pt>
                <c:pt idx="11">
                  <c:v>0</c:v>
                </c:pt>
                <c:pt idx="12">
                  <c:v>0</c:v>
                </c:pt>
                <c:pt idx="13">
                  <c:v>0</c:v>
                </c:pt>
                <c:pt idx="14">
                  <c:v>0</c:v>
                </c:pt>
                <c:pt idx="15">
                  <c:v>0</c:v>
                </c:pt>
                <c:pt idx="16">
                  <c:v>35.260115606936417</c:v>
                </c:pt>
                <c:pt idx="17">
                  <c:v>0</c:v>
                </c:pt>
                <c:pt idx="18">
                  <c:v>26.283048211508554</c:v>
                </c:pt>
                <c:pt idx="19">
                  <c:v>0</c:v>
                </c:pt>
                <c:pt idx="20">
                  <c:v>0</c:v>
                </c:pt>
                <c:pt idx="21">
                  <c:v>0</c:v>
                </c:pt>
                <c:pt idx="22">
                  <c:v>0</c:v>
                </c:pt>
                <c:pt idx="23">
                  <c:v>0</c:v>
                </c:pt>
                <c:pt idx="24">
                  <c:v>0</c:v>
                </c:pt>
                <c:pt idx="25">
                  <c:v>47.004132231404959</c:v>
                </c:pt>
                <c:pt idx="26">
                  <c:v>0</c:v>
                </c:pt>
                <c:pt idx="27">
                  <c:v>58.587786259541986</c:v>
                </c:pt>
                <c:pt idx="28">
                  <c:v>0</c:v>
                </c:pt>
                <c:pt idx="29">
                  <c:v>0</c:v>
                </c:pt>
                <c:pt idx="30">
                  <c:v>0</c:v>
                </c:pt>
                <c:pt idx="31">
                  <c:v>49.849849849849846</c:v>
                </c:pt>
                <c:pt idx="32">
                  <c:v>0</c:v>
                </c:pt>
                <c:pt idx="33">
                  <c:v>0</c:v>
                </c:pt>
                <c:pt idx="34">
                  <c:v>0</c:v>
                </c:pt>
                <c:pt idx="35">
                  <c:v>0</c:v>
                </c:pt>
                <c:pt idx="36">
                  <c:v>0</c:v>
                </c:pt>
                <c:pt idx="37">
                  <c:v>35.968028419182943</c:v>
                </c:pt>
                <c:pt idx="38">
                  <c:v>28.088701161562827</c:v>
                </c:pt>
                <c:pt idx="39">
                  <c:v>0</c:v>
                </c:pt>
                <c:pt idx="40">
                  <c:v>0</c:v>
                </c:pt>
                <c:pt idx="41">
                  <c:v>0</c:v>
                </c:pt>
                <c:pt idx="42">
                  <c:v>34.963913392141137</c:v>
                </c:pt>
                <c:pt idx="43">
                  <c:v>0</c:v>
                </c:pt>
                <c:pt idx="44">
                  <c:v>38.074074074074076</c:v>
                </c:pt>
                <c:pt idx="45">
                  <c:v>0</c:v>
                </c:pt>
                <c:pt idx="46">
                  <c:v>0</c:v>
                </c:pt>
                <c:pt idx="47">
                  <c:v>0</c:v>
                </c:pt>
                <c:pt idx="48">
                  <c:v>32.20338983050847</c:v>
                </c:pt>
                <c:pt idx="49">
                  <c:v>38.40155945419103</c:v>
                </c:pt>
                <c:pt idx="50">
                  <c:v>36.386138613861384</c:v>
                </c:pt>
                <c:pt idx="51">
                  <c:v>34.448818897637793</c:v>
                </c:pt>
                <c:pt idx="52">
                  <c:v>37.365591397849464</c:v>
                </c:pt>
                <c:pt idx="53">
                  <c:v>38.6</c:v>
                </c:pt>
                <c:pt idx="54">
                  <c:v>0</c:v>
                </c:pt>
                <c:pt idx="55">
                  <c:v>0</c:v>
                </c:pt>
                <c:pt idx="56">
                  <c:v>0</c:v>
                </c:pt>
                <c:pt idx="57">
                  <c:v>33.389544688026987</c:v>
                </c:pt>
                <c:pt idx="58">
                  <c:v>0</c:v>
                </c:pt>
                <c:pt idx="59">
                  <c:v>22.826086956521738</c:v>
                </c:pt>
                <c:pt idx="60">
                  <c:v>4.4315992292870909</c:v>
                </c:pt>
                <c:pt idx="61">
                  <c:v>8.9256198347107443</c:v>
                </c:pt>
                <c:pt idx="62">
                  <c:v>0</c:v>
                </c:pt>
                <c:pt idx="63">
                  <c:v>0</c:v>
                </c:pt>
                <c:pt idx="64">
                  <c:v>9.3830334190231355</c:v>
                </c:pt>
                <c:pt idx="65">
                  <c:v>0</c:v>
                </c:pt>
                <c:pt idx="66">
                  <c:v>5.500821018062398</c:v>
                </c:pt>
                <c:pt idx="67">
                  <c:v>0</c:v>
                </c:pt>
                <c:pt idx="68">
                  <c:v>12.657232704402515</c:v>
                </c:pt>
                <c:pt idx="69">
                  <c:v>0</c:v>
                </c:pt>
                <c:pt idx="70">
                  <c:v>0</c:v>
                </c:pt>
                <c:pt idx="71">
                  <c:v>0</c:v>
                </c:pt>
                <c:pt idx="72">
                  <c:v>3.5828025477707004</c:v>
                </c:pt>
                <c:pt idx="73">
                  <c:v>0</c:v>
                </c:pt>
                <c:pt idx="74">
                  <c:v>0</c:v>
                </c:pt>
                <c:pt idx="75">
                  <c:v>0</c:v>
                </c:pt>
                <c:pt idx="76">
                  <c:v>0</c:v>
                </c:pt>
                <c:pt idx="77">
                  <c:v>4.8465266558966071</c:v>
                </c:pt>
                <c:pt idx="78">
                  <c:v>7.9221681723419035</c:v>
                </c:pt>
                <c:pt idx="79">
                  <c:v>0</c:v>
                </c:pt>
                <c:pt idx="80">
                  <c:v>0</c:v>
                </c:pt>
                <c:pt idx="81">
                  <c:v>4.1000000000000005</c:v>
                </c:pt>
                <c:pt idx="82">
                  <c:v>7.7508650519031139</c:v>
                </c:pt>
                <c:pt idx="83">
                  <c:v>0</c:v>
                </c:pt>
                <c:pt idx="84">
                  <c:v>0</c:v>
                </c:pt>
                <c:pt idx="85">
                  <c:v>0</c:v>
                </c:pt>
                <c:pt idx="86">
                  <c:v>3.420669577874818</c:v>
                </c:pt>
                <c:pt idx="87">
                  <c:v>8.011204481792717</c:v>
                </c:pt>
                <c:pt idx="88">
                  <c:v>6.2722736992159662</c:v>
                </c:pt>
                <c:pt idx="89">
                  <c:v>0</c:v>
                </c:pt>
                <c:pt idx="90">
                  <c:v>0</c:v>
                </c:pt>
                <c:pt idx="91">
                  <c:v>12.927536231884057</c:v>
                </c:pt>
                <c:pt idx="92">
                  <c:v>4.8063127690100433</c:v>
                </c:pt>
                <c:pt idx="93">
                  <c:v>0</c:v>
                </c:pt>
                <c:pt idx="94">
                  <c:v>0</c:v>
                </c:pt>
                <c:pt idx="95">
                  <c:v>0</c:v>
                </c:pt>
                <c:pt idx="96">
                  <c:v>13.122721749696234</c:v>
                </c:pt>
                <c:pt idx="97">
                  <c:v>0</c:v>
                </c:pt>
                <c:pt idx="98">
                  <c:v>3.9000609384521634</c:v>
                </c:pt>
                <c:pt idx="99">
                  <c:v>0</c:v>
                </c:pt>
                <c:pt idx="100">
                  <c:v>0</c:v>
                </c:pt>
                <c:pt idx="101">
                  <c:v>0</c:v>
                </c:pt>
                <c:pt idx="102">
                  <c:v>4.2229729729729728</c:v>
                </c:pt>
                <c:pt idx="103">
                  <c:v>5.0816696914700543</c:v>
                </c:pt>
                <c:pt idx="104">
                  <c:v>11.829134720700987</c:v>
                </c:pt>
                <c:pt idx="105">
                  <c:v>0.96322241681260945</c:v>
                </c:pt>
                <c:pt idx="106">
                  <c:v>0</c:v>
                </c:pt>
                <c:pt idx="107">
                  <c:v>0</c:v>
                </c:pt>
                <c:pt idx="108">
                  <c:v>0</c:v>
                </c:pt>
                <c:pt idx="109">
                  <c:v>7.1890145395799676</c:v>
                </c:pt>
                <c:pt idx="110">
                  <c:v>8.0682699767261443</c:v>
                </c:pt>
                <c:pt idx="111">
                  <c:v>10.086633663366337</c:v>
                </c:pt>
                <c:pt idx="112">
                  <c:v>0</c:v>
                </c:pt>
                <c:pt idx="113">
                  <c:v>14.347079037800686</c:v>
                </c:pt>
                <c:pt idx="114">
                  <c:v>8.7149187592319066</c:v>
                </c:pt>
              </c:numCache>
            </c:numRef>
          </c:yVal>
          <c:smooth val="0"/>
          <c:extLst>
            <c:ext xmlns:c16="http://schemas.microsoft.com/office/drawing/2014/chart" uri="{C3380CC4-5D6E-409C-BE32-E72D297353CC}">
              <c16:uniqueId val="{00000001-3200-44A9-988C-CB1F00EF1DF8}"/>
            </c:ext>
          </c:extLst>
        </c:ser>
        <c:dLbls>
          <c:showLegendKey val="0"/>
          <c:showVal val="0"/>
          <c:showCatName val="0"/>
          <c:showSerName val="0"/>
          <c:showPercent val="0"/>
          <c:showBubbleSize val="0"/>
        </c:dLbls>
        <c:axId val="392607808"/>
        <c:axId val="392608224"/>
      </c:scatterChart>
      <c:scatterChart>
        <c:scatterStyle val="lineMarker"/>
        <c:varyColors val="0"/>
        <c:ser>
          <c:idx val="2"/>
          <c:order val="2"/>
          <c:tx>
            <c:v>total correct trials performed</c:v>
          </c:tx>
          <c:spPr>
            <a:ln w="25400" cap="rnd">
              <a:noFill/>
              <a:round/>
            </a:ln>
            <a:effectLst/>
          </c:spPr>
          <c:marker>
            <c:symbol val="circle"/>
            <c:size val="3"/>
            <c:spPr>
              <a:solidFill>
                <a:schemeClr val="tx1">
                  <a:alpha val="50000"/>
                </a:schemeClr>
              </a:solidFill>
              <a:ln w="9525">
                <a:noFill/>
              </a:ln>
              <a:effectLst/>
            </c:spPr>
          </c:marker>
          <c:xVal>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xVal>
          <c:yVal>
            <c:numRef>
              <c:f>taskRel!$C$6:$C$120</c:f>
              <c:numCache>
                <c:formatCode>General</c:formatCode>
                <c:ptCount val="115"/>
                <c:pt idx="0">
                  <c:v>165</c:v>
                </c:pt>
                <c:pt idx="2">
                  <c:v>467</c:v>
                </c:pt>
                <c:pt idx="3">
                  <c:v>109</c:v>
                </c:pt>
                <c:pt idx="4">
                  <c:v>340</c:v>
                </c:pt>
                <c:pt idx="5">
                  <c:v>306</c:v>
                </c:pt>
                <c:pt idx="16">
                  <c:v>233</c:v>
                </c:pt>
                <c:pt idx="18">
                  <c:v>225</c:v>
                </c:pt>
                <c:pt idx="25">
                  <c:v>130</c:v>
                </c:pt>
                <c:pt idx="27">
                  <c:v>134</c:v>
                </c:pt>
                <c:pt idx="31">
                  <c:v>177</c:v>
                </c:pt>
                <c:pt idx="36">
                  <c:v>436</c:v>
                </c:pt>
                <c:pt idx="37">
                  <c:v>495</c:v>
                </c:pt>
                <c:pt idx="38">
                  <c:v>512</c:v>
                </c:pt>
                <c:pt idx="40">
                  <c:v>404</c:v>
                </c:pt>
                <c:pt idx="42">
                  <c:v>394</c:v>
                </c:pt>
                <c:pt idx="44">
                  <c:v>144</c:v>
                </c:pt>
                <c:pt idx="46">
                  <c:v>166</c:v>
                </c:pt>
                <c:pt idx="47">
                  <c:v>322</c:v>
                </c:pt>
                <c:pt idx="48">
                  <c:v>363</c:v>
                </c:pt>
                <c:pt idx="49">
                  <c:v>254</c:v>
                </c:pt>
                <c:pt idx="50">
                  <c:v>174</c:v>
                </c:pt>
                <c:pt idx="51">
                  <c:v>187</c:v>
                </c:pt>
                <c:pt idx="52">
                  <c:v>144</c:v>
                </c:pt>
                <c:pt idx="53">
                  <c:v>236</c:v>
                </c:pt>
                <c:pt idx="57">
                  <c:v>264</c:v>
                </c:pt>
                <c:pt idx="59">
                  <c:v>260</c:v>
                </c:pt>
                <c:pt idx="60">
                  <c:v>328</c:v>
                </c:pt>
                <c:pt idx="61">
                  <c:v>342</c:v>
                </c:pt>
                <c:pt idx="64">
                  <c:v>501</c:v>
                </c:pt>
                <c:pt idx="66">
                  <c:v>771</c:v>
                </c:pt>
                <c:pt idx="68">
                  <c:v>879</c:v>
                </c:pt>
                <c:pt idx="72">
                  <c:v>927</c:v>
                </c:pt>
                <c:pt idx="77">
                  <c:v>853</c:v>
                </c:pt>
                <c:pt idx="78">
                  <c:v>789</c:v>
                </c:pt>
                <c:pt idx="81">
                  <c:v>602</c:v>
                </c:pt>
                <c:pt idx="82">
                  <c:v>820</c:v>
                </c:pt>
                <c:pt idx="86">
                  <c:v>853</c:v>
                </c:pt>
                <c:pt idx="87">
                  <c:v>871</c:v>
                </c:pt>
                <c:pt idx="88">
                  <c:v>976</c:v>
                </c:pt>
                <c:pt idx="91">
                  <c:v>1027</c:v>
                </c:pt>
                <c:pt idx="92">
                  <c:v>727</c:v>
                </c:pt>
                <c:pt idx="96">
                  <c:v>930</c:v>
                </c:pt>
                <c:pt idx="98">
                  <c:v>893</c:v>
                </c:pt>
                <c:pt idx="102">
                  <c:v>845</c:v>
                </c:pt>
                <c:pt idx="103">
                  <c:v>928</c:v>
                </c:pt>
                <c:pt idx="104">
                  <c:v>973</c:v>
                </c:pt>
                <c:pt idx="105">
                  <c:v>929</c:v>
                </c:pt>
                <c:pt idx="109">
                  <c:v>765</c:v>
                </c:pt>
                <c:pt idx="110">
                  <c:v>918</c:v>
                </c:pt>
                <c:pt idx="111">
                  <c:v>833</c:v>
                </c:pt>
                <c:pt idx="113">
                  <c:v>710</c:v>
                </c:pt>
                <c:pt idx="114">
                  <c:v>819</c:v>
                </c:pt>
              </c:numCache>
            </c:numRef>
          </c:yVal>
          <c:smooth val="0"/>
          <c:extLst>
            <c:ext xmlns:c16="http://schemas.microsoft.com/office/drawing/2014/chart" uri="{C3380CC4-5D6E-409C-BE32-E72D297353CC}">
              <c16:uniqueId val="{00000002-3200-44A9-988C-CB1F00EF1DF8}"/>
            </c:ext>
          </c:extLst>
        </c:ser>
        <c:dLbls>
          <c:showLegendKey val="0"/>
          <c:showVal val="0"/>
          <c:showCatName val="0"/>
          <c:showSerName val="0"/>
          <c:showPercent val="0"/>
          <c:showBubbleSize val="0"/>
        </c:dLbls>
        <c:axId val="620603632"/>
        <c:axId val="511210592"/>
      </c:scatterChart>
      <c:valAx>
        <c:axId val="392607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Recording Session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92608224"/>
        <c:crosses val="autoZero"/>
        <c:crossBetween val="midCat"/>
      </c:valAx>
      <c:valAx>
        <c:axId val="392608224"/>
        <c:scaling>
          <c:orientation val="minMax"/>
          <c:max val="9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t>
                </a:r>
                <a:r>
                  <a:rPr lang="en-US" baseline="0"/>
                  <a:t> of offered trials in session</a:t>
                </a:r>
                <a:endParaRPr lang="en-US"/>
              </a:p>
            </c:rich>
          </c:tx>
          <c:layout>
            <c:manualLayout>
              <c:xMode val="edge"/>
              <c:yMode val="edge"/>
              <c:x val="1.3888888888888888E-2"/>
              <c:y val="8.222331583552057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92607808"/>
        <c:crosses val="autoZero"/>
        <c:crossBetween val="midCat"/>
        <c:majorUnit val="15"/>
      </c:valAx>
      <c:valAx>
        <c:axId val="511210592"/>
        <c:scaling>
          <c:orientation val="minMax"/>
          <c:min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 trials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20603632"/>
        <c:crosses val="max"/>
        <c:crossBetween val="midCat"/>
        <c:majorUnit val="200"/>
      </c:valAx>
      <c:valAx>
        <c:axId val="620603632"/>
        <c:scaling>
          <c:orientation val="minMax"/>
        </c:scaling>
        <c:delete val="1"/>
        <c:axPos val="b"/>
        <c:majorTickMark val="out"/>
        <c:minorTickMark val="none"/>
        <c:tickLblPos val="nextTo"/>
        <c:crossAx val="5112105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0"/>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taskRel!$G$1</c:f>
              <c:strCache>
                <c:ptCount val="1"/>
                <c:pt idx="0">
                  <c:v>% correct</c:v>
                </c:pt>
              </c:strCache>
            </c:strRef>
          </c:tx>
          <c:spPr>
            <a:ln w="19050" cap="rnd">
              <a:noFill/>
              <a:round/>
            </a:ln>
            <a:effectLst/>
          </c:spPr>
          <c:marker>
            <c:symbol val="circle"/>
            <c:size val="5"/>
            <c:spPr>
              <a:solidFill>
                <a:srgbClr val="FFC000">
                  <a:alpha val="65000"/>
                </a:srgbClr>
              </a:solidFill>
              <a:ln w="9525">
                <a:noFill/>
              </a:ln>
              <a:effectLst/>
            </c:spPr>
          </c:marker>
          <c:cat>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cat>
          <c:val>
            <c:numRef>
              <c:f>taskRel!$G$6:$G$120</c:f>
              <c:numCache>
                <c:formatCode>General</c:formatCode>
                <c:ptCount val="115"/>
                <c:pt idx="0">
                  <c:v>39.192399049881232</c:v>
                </c:pt>
                <c:pt idx="1">
                  <c:v>0</c:v>
                </c:pt>
                <c:pt idx="2">
                  <c:v>42.493175614194726</c:v>
                </c:pt>
                <c:pt idx="3">
                  <c:v>30.878186968838527</c:v>
                </c:pt>
                <c:pt idx="4">
                  <c:v>39.719626168224295</c:v>
                </c:pt>
                <c:pt idx="5">
                  <c:v>53.590192644483359</c:v>
                </c:pt>
                <c:pt idx="6">
                  <c:v>0</c:v>
                </c:pt>
                <c:pt idx="7">
                  <c:v>0</c:v>
                </c:pt>
                <c:pt idx="8">
                  <c:v>0</c:v>
                </c:pt>
                <c:pt idx="9">
                  <c:v>0</c:v>
                </c:pt>
                <c:pt idx="10">
                  <c:v>0</c:v>
                </c:pt>
                <c:pt idx="11">
                  <c:v>0</c:v>
                </c:pt>
                <c:pt idx="12">
                  <c:v>0</c:v>
                </c:pt>
                <c:pt idx="13">
                  <c:v>0</c:v>
                </c:pt>
                <c:pt idx="14">
                  <c:v>0</c:v>
                </c:pt>
                <c:pt idx="15">
                  <c:v>0</c:v>
                </c:pt>
                <c:pt idx="16">
                  <c:v>34.672619047619044</c:v>
                </c:pt>
                <c:pt idx="17">
                  <c:v>0</c:v>
                </c:pt>
                <c:pt idx="18">
                  <c:v>47.468354430379748</c:v>
                </c:pt>
                <c:pt idx="19">
                  <c:v>0</c:v>
                </c:pt>
                <c:pt idx="20">
                  <c:v>0</c:v>
                </c:pt>
                <c:pt idx="21">
                  <c:v>0</c:v>
                </c:pt>
                <c:pt idx="22">
                  <c:v>0</c:v>
                </c:pt>
                <c:pt idx="23">
                  <c:v>0</c:v>
                </c:pt>
                <c:pt idx="24">
                  <c:v>0</c:v>
                </c:pt>
                <c:pt idx="25">
                  <c:v>25.341130604288498</c:v>
                </c:pt>
                <c:pt idx="26">
                  <c:v>0</c:v>
                </c:pt>
                <c:pt idx="27">
                  <c:v>30.875576036866359</c:v>
                </c:pt>
                <c:pt idx="28">
                  <c:v>0</c:v>
                </c:pt>
                <c:pt idx="29">
                  <c:v>0</c:v>
                </c:pt>
                <c:pt idx="30">
                  <c:v>0</c:v>
                </c:pt>
                <c:pt idx="31">
                  <c:v>35.32934131736527</c:v>
                </c:pt>
                <c:pt idx="32">
                  <c:v>0</c:v>
                </c:pt>
                <c:pt idx="33">
                  <c:v>0</c:v>
                </c:pt>
                <c:pt idx="34">
                  <c:v>0</c:v>
                </c:pt>
                <c:pt idx="35">
                  <c:v>0</c:v>
                </c:pt>
                <c:pt idx="36">
                  <c:v>59.158751696065124</c:v>
                </c:pt>
                <c:pt idx="37">
                  <c:v>68.654646324549233</c:v>
                </c:pt>
                <c:pt idx="38">
                  <c:v>75.183553597650516</c:v>
                </c:pt>
                <c:pt idx="39">
                  <c:v>0</c:v>
                </c:pt>
                <c:pt idx="40">
                  <c:v>69.655172413793096</c:v>
                </c:pt>
                <c:pt idx="41">
                  <c:v>0</c:v>
                </c:pt>
                <c:pt idx="42">
                  <c:v>48.581997533908755</c:v>
                </c:pt>
                <c:pt idx="43">
                  <c:v>0</c:v>
                </c:pt>
                <c:pt idx="44">
                  <c:v>34.449760765550238</c:v>
                </c:pt>
                <c:pt idx="45">
                  <c:v>0</c:v>
                </c:pt>
                <c:pt idx="46">
                  <c:v>64.84375</c:v>
                </c:pt>
                <c:pt idx="47">
                  <c:v>51.355661881977674</c:v>
                </c:pt>
                <c:pt idx="48">
                  <c:v>64.821428571428569</c:v>
                </c:pt>
                <c:pt idx="49">
                  <c:v>80.379746835443029</c:v>
                </c:pt>
                <c:pt idx="50">
                  <c:v>67.704280155642024</c:v>
                </c:pt>
                <c:pt idx="51">
                  <c:v>56.156156156156158</c:v>
                </c:pt>
                <c:pt idx="52">
                  <c:v>61.802575107296143</c:v>
                </c:pt>
                <c:pt idx="53">
                  <c:v>76.872964169381106</c:v>
                </c:pt>
                <c:pt idx="54">
                  <c:v>0</c:v>
                </c:pt>
                <c:pt idx="55">
                  <c:v>0</c:v>
                </c:pt>
                <c:pt idx="56">
                  <c:v>0</c:v>
                </c:pt>
                <c:pt idx="57">
                  <c:v>66.835443037974684</c:v>
                </c:pt>
                <c:pt idx="58">
                  <c:v>0</c:v>
                </c:pt>
                <c:pt idx="59">
                  <c:v>45.774647887323944</c:v>
                </c:pt>
                <c:pt idx="60">
                  <c:v>66.129032258064512</c:v>
                </c:pt>
                <c:pt idx="61">
                  <c:v>62.068965517241381</c:v>
                </c:pt>
                <c:pt idx="62">
                  <c:v>0</c:v>
                </c:pt>
                <c:pt idx="63">
                  <c:v>0</c:v>
                </c:pt>
                <c:pt idx="64">
                  <c:v>71.063829787234042</c:v>
                </c:pt>
                <c:pt idx="65">
                  <c:v>0</c:v>
                </c:pt>
                <c:pt idx="66">
                  <c:v>66.985230234578637</c:v>
                </c:pt>
                <c:pt idx="67">
                  <c:v>0</c:v>
                </c:pt>
                <c:pt idx="68">
                  <c:v>79.117911791179125</c:v>
                </c:pt>
                <c:pt idx="69">
                  <c:v>0</c:v>
                </c:pt>
                <c:pt idx="70">
                  <c:v>0</c:v>
                </c:pt>
                <c:pt idx="71">
                  <c:v>0</c:v>
                </c:pt>
                <c:pt idx="72">
                  <c:v>76.54830718414533</c:v>
                </c:pt>
                <c:pt idx="73">
                  <c:v>0</c:v>
                </c:pt>
                <c:pt idx="74">
                  <c:v>0</c:v>
                </c:pt>
                <c:pt idx="75">
                  <c:v>0</c:v>
                </c:pt>
                <c:pt idx="76">
                  <c:v>0</c:v>
                </c:pt>
                <c:pt idx="77">
                  <c:v>72.410865874363324</c:v>
                </c:pt>
                <c:pt idx="78">
                  <c:v>59.547169811320757</c:v>
                </c:pt>
                <c:pt idx="79">
                  <c:v>0</c:v>
                </c:pt>
                <c:pt idx="80">
                  <c:v>0</c:v>
                </c:pt>
                <c:pt idx="81">
                  <c:v>62.773722627737229</c:v>
                </c:pt>
                <c:pt idx="82">
                  <c:v>61.515378844711179</c:v>
                </c:pt>
                <c:pt idx="83">
                  <c:v>0</c:v>
                </c:pt>
                <c:pt idx="84">
                  <c:v>0</c:v>
                </c:pt>
                <c:pt idx="85">
                  <c:v>0</c:v>
                </c:pt>
                <c:pt idx="86">
                  <c:v>64.280331574981162</c:v>
                </c:pt>
                <c:pt idx="87">
                  <c:v>53.04506699147381</c:v>
                </c:pt>
                <c:pt idx="88">
                  <c:v>74.220532319391623</c:v>
                </c:pt>
                <c:pt idx="89">
                  <c:v>0</c:v>
                </c:pt>
                <c:pt idx="90">
                  <c:v>0</c:v>
                </c:pt>
                <c:pt idx="91">
                  <c:v>68.375499334221033</c:v>
                </c:pt>
                <c:pt idx="92">
                  <c:v>54.785229841748304</c:v>
                </c:pt>
                <c:pt idx="93">
                  <c:v>0</c:v>
                </c:pt>
                <c:pt idx="94">
                  <c:v>0</c:v>
                </c:pt>
                <c:pt idx="95">
                  <c:v>0</c:v>
                </c:pt>
                <c:pt idx="96">
                  <c:v>65.034965034965026</c:v>
                </c:pt>
                <c:pt idx="97">
                  <c:v>0</c:v>
                </c:pt>
                <c:pt idx="98">
                  <c:v>56.626506024096393</c:v>
                </c:pt>
                <c:pt idx="99">
                  <c:v>0</c:v>
                </c:pt>
                <c:pt idx="100">
                  <c:v>0</c:v>
                </c:pt>
                <c:pt idx="101">
                  <c:v>0</c:v>
                </c:pt>
                <c:pt idx="102">
                  <c:v>74.514991181657848</c:v>
                </c:pt>
                <c:pt idx="103">
                  <c:v>59.145952836201396</c:v>
                </c:pt>
                <c:pt idx="104">
                  <c:v>60.434782608695649</c:v>
                </c:pt>
                <c:pt idx="105">
                  <c:v>82.139699381078685</c:v>
                </c:pt>
                <c:pt idx="109">
                  <c:v>66.579634464751962</c:v>
                </c:pt>
                <c:pt idx="110">
                  <c:v>77.468354430379748</c:v>
                </c:pt>
                <c:pt idx="111">
                  <c:v>57.329662766689601</c:v>
                </c:pt>
                <c:pt idx="113">
                  <c:v>71.213640922768306</c:v>
                </c:pt>
                <c:pt idx="114">
                  <c:v>66.262135922330103</c:v>
                </c:pt>
              </c:numCache>
            </c:numRef>
          </c:val>
          <c:smooth val="0"/>
          <c:extLst>
            <c:ext xmlns:c16="http://schemas.microsoft.com/office/drawing/2014/chart" uri="{C3380CC4-5D6E-409C-BE32-E72D297353CC}">
              <c16:uniqueId val="{00000000-E6BF-4A07-B27C-9BF28737B533}"/>
            </c:ext>
          </c:extLst>
        </c:ser>
        <c:ser>
          <c:idx val="1"/>
          <c:order val="1"/>
          <c:tx>
            <c:v>% omitted (did not look at cue)</c:v>
          </c:tx>
          <c:spPr>
            <a:ln w="19050" cap="rnd">
              <a:noFill/>
              <a:round/>
            </a:ln>
            <a:effectLst/>
          </c:spPr>
          <c:marker>
            <c:symbol val="x"/>
            <c:size val="5"/>
            <c:spPr>
              <a:noFill/>
              <a:ln w="9525">
                <a:solidFill>
                  <a:srgbClr val="FF0000"/>
                </a:solidFill>
                <a:headEnd type="none"/>
                <a:tailEnd type="none"/>
              </a:ln>
              <a:effectLst/>
            </c:spPr>
          </c:marker>
          <c:cat>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cat>
          <c:val>
            <c:numRef>
              <c:f>taskRel!$H$6:$H$120</c:f>
              <c:numCache>
                <c:formatCode>General</c:formatCode>
                <c:ptCount val="115"/>
                <c:pt idx="0">
                  <c:v>25.22202486678508</c:v>
                </c:pt>
                <c:pt idx="1">
                  <c:v>0</c:v>
                </c:pt>
                <c:pt idx="2">
                  <c:v>12.984956452889945</c:v>
                </c:pt>
                <c:pt idx="3">
                  <c:v>17.715617715617714</c:v>
                </c:pt>
                <c:pt idx="4">
                  <c:v>35.493594574227586</c:v>
                </c:pt>
                <c:pt idx="5">
                  <c:v>17.604617604617605</c:v>
                </c:pt>
                <c:pt idx="6">
                  <c:v>0</c:v>
                </c:pt>
                <c:pt idx="7">
                  <c:v>0</c:v>
                </c:pt>
                <c:pt idx="8">
                  <c:v>0</c:v>
                </c:pt>
                <c:pt idx="9">
                  <c:v>0</c:v>
                </c:pt>
                <c:pt idx="10">
                  <c:v>0</c:v>
                </c:pt>
                <c:pt idx="11">
                  <c:v>0</c:v>
                </c:pt>
                <c:pt idx="12">
                  <c:v>0</c:v>
                </c:pt>
                <c:pt idx="13">
                  <c:v>0</c:v>
                </c:pt>
                <c:pt idx="14">
                  <c:v>0</c:v>
                </c:pt>
                <c:pt idx="15">
                  <c:v>0</c:v>
                </c:pt>
                <c:pt idx="16">
                  <c:v>35.260115606936417</c:v>
                </c:pt>
                <c:pt idx="17">
                  <c:v>0</c:v>
                </c:pt>
                <c:pt idx="18">
                  <c:v>26.283048211508554</c:v>
                </c:pt>
                <c:pt idx="19">
                  <c:v>0</c:v>
                </c:pt>
                <c:pt idx="20">
                  <c:v>0</c:v>
                </c:pt>
                <c:pt idx="21">
                  <c:v>0</c:v>
                </c:pt>
                <c:pt idx="22">
                  <c:v>0</c:v>
                </c:pt>
                <c:pt idx="23">
                  <c:v>0</c:v>
                </c:pt>
                <c:pt idx="24">
                  <c:v>0</c:v>
                </c:pt>
                <c:pt idx="25">
                  <c:v>47.004132231404959</c:v>
                </c:pt>
                <c:pt idx="26">
                  <c:v>0</c:v>
                </c:pt>
                <c:pt idx="27">
                  <c:v>58.587786259541986</c:v>
                </c:pt>
                <c:pt idx="28">
                  <c:v>0</c:v>
                </c:pt>
                <c:pt idx="29">
                  <c:v>0</c:v>
                </c:pt>
                <c:pt idx="30">
                  <c:v>0</c:v>
                </c:pt>
                <c:pt idx="31">
                  <c:v>49.849849849849846</c:v>
                </c:pt>
                <c:pt idx="32">
                  <c:v>0</c:v>
                </c:pt>
                <c:pt idx="33">
                  <c:v>0</c:v>
                </c:pt>
                <c:pt idx="34">
                  <c:v>0</c:v>
                </c:pt>
                <c:pt idx="35">
                  <c:v>0</c:v>
                </c:pt>
                <c:pt idx="36">
                  <c:v>0</c:v>
                </c:pt>
                <c:pt idx="37">
                  <c:v>35.968028419182943</c:v>
                </c:pt>
                <c:pt idx="38">
                  <c:v>28.088701161562827</c:v>
                </c:pt>
                <c:pt idx="39">
                  <c:v>0</c:v>
                </c:pt>
                <c:pt idx="40">
                  <c:v>0</c:v>
                </c:pt>
                <c:pt idx="41">
                  <c:v>0</c:v>
                </c:pt>
                <c:pt idx="42">
                  <c:v>34.963913392141137</c:v>
                </c:pt>
                <c:pt idx="43">
                  <c:v>0</c:v>
                </c:pt>
                <c:pt idx="44">
                  <c:v>38.074074074074076</c:v>
                </c:pt>
                <c:pt idx="45">
                  <c:v>0</c:v>
                </c:pt>
                <c:pt idx="46">
                  <c:v>0</c:v>
                </c:pt>
                <c:pt idx="47">
                  <c:v>0</c:v>
                </c:pt>
                <c:pt idx="48">
                  <c:v>32.20338983050847</c:v>
                </c:pt>
                <c:pt idx="49">
                  <c:v>38.40155945419103</c:v>
                </c:pt>
                <c:pt idx="50">
                  <c:v>36.386138613861384</c:v>
                </c:pt>
                <c:pt idx="51">
                  <c:v>34.448818897637793</c:v>
                </c:pt>
                <c:pt idx="52">
                  <c:v>37.365591397849464</c:v>
                </c:pt>
                <c:pt idx="53">
                  <c:v>38.6</c:v>
                </c:pt>
                <c:pt idx="54">
                  <c:v>0</c:v>
                </c:pt>
                <c:pt idx="55">
                  <c:v>0</c:v>
                </c:pt>
                <c:pt idx="56">
                  <c:v>0</c:v>
                </c:pt>
                <c:pt idx="57">
                  <c:v>33.389544688026987</c:v>
                </c:pt>
                <c:pt idx="58">
                  <c:v>0</c:v>
                </c:pt>
                <c:pt idx="59">
                  <c:v>22.826086956521738</c:v>
                </c:pt>
                <c:pt idx="60">
                  <c:v>4.4315992292870909</c:v>
                </c:pt>
                <c:pt idx="61">
                  <c:v>8.9256198347107443</c:v>
                </c:pt>
                <c:pt idx="62">
                  <c:v>0</c:v>
                </c:pt>
                <c:pt idx="63">
                  <c:v>0</c:v>
                </c:pt>
                <c:pt idx="64">
                  <c:v>9.3830334190231355</c:v>
                </c:pt>
                <c:pt idx="65">
                  <c:v>0</c:v>
                </c:pt>
                <c:pt idx="66">
                  <c:v>5.500821018062398</c:v>
                </c:pt>
                <c:pt idx="67">
                  <c:v>0</c:v>
                </c:pt>
                <c:pt idx="68">
                  <c:v>12.657232704402515</c:v>
                </c:pt>
                <c:pt idx="69">
                  <c:v>0</c:v>
                </c:pt>
                <c:pt idx="70">
                  <c:v>0</c:v>
                </c:pt>
                <c:pt idx="71">
                  <c:v>0</c:v>
                </c:pt>
                <c:pt idx="72">
                  <c:v>3.5828025477707004</c:v>
                </c:pt>
                <c:pt idx="73">
                  <c:v>0</c:v>
                </c:pt>
                <c:pt idx="74">
                  <c:v>0</c:v>
                </c:pt>
                <c:pt idx="75">
                  <c:v>0</c:v>
                </c:pt>
                <c:pt idx="76">
                  <c:v>0</c:v>
                </c:pt>
                <c:pt idx="77">
                  <c:v>4.8465266558966071</c:v>
                </c:pt>
                <c:pt idx="78">
                  <c:v>7.9221681723419035</c:v>
                </c:pt>
                <c:pt idx="79">
                  <c:v>0</c:v>
                </c:pt>
                <c:pt idx="80">
                  <c:v>0</c:v>
                </c:pt>
                <c:pt idx="81">
                  <c:v>4.1000000000000005</c:v>
                </c:pt>
                <c:pt idx="82">
                  <c:v>7.7508650519031139</c:v>
                </c:pt>
                <c:pt idx="83">
                  <c:v>0</c:v>
                </c:pt>
                <c:pt idx="84">
                  <c:v>0</c:v>
                </c:pt>
                <c:pt idx="85">
                  <c:v>0</c:v>
                </c:pt>
                <c:pt idx="86">
                  <c:v>3.420669577874818</c:v>
                </c:pt>
                <c:pt idx="87">
                  <c:v>8.011204481792717</c:v>
                </c:pt>
                <c:pt idx="88">
                  <c:v>6.2722736992159662</c:v>
                </c:pt>
                <c:pt idx="89">
                  <c:v>0</c:v>
                </c:pt>
                <c:pt idx="90">
                  <c:v>0</c:v>
                </c:pt>
                <c:pt idx="91">
                  <c:v>12.927536231884057</c:v>
                </c:pt>
                <c:pt idx="92">
                  <c:v>4.8063127690100433</c:v>
                </c:pt>
                <c:pt idx="93">
                  <c:v>0</c:v>
                </c:pt>
                <c:pt idx="94">
                  <c:v>0</c:v>
                </c:pt>
                <c:pt idx="95">
                  <c:v>0</c:v>
                </c:pt>
                <c:pt idx="96">
                  <c:v>13.122721749696234</c:v>
                </c:pt>
                <c:pt idx="97">
                  <c:v>0</c:v>
                </c:pt>
                <c:pt idx="98">
                  <c:v>3.9000609384521634</c:v>
                </c:pt>
                <c:pt idx="99">
                  <c:v>0</c:v>
                </c:pt>
                <c:pt idx="100">
                  <c:v>0</c:v>
                </c:pt>
                <c:pt idx="101">
                  <c:v>0</c:v>
                </c:pt>
                <c:pt idx="102">
                  <c:v>4.2229729729729728</c:v>
                </c:pt>
                <c:pt idx="103">
                  <c:v>5.0816696914700543</c:v>
                </c:pt>
                <c:pt idx="104">
                  <c:v>11.829134720700987</c:v>
                </c:pt>
                <c:pt idx="105">
                  <c:v>0.96322241681260945</c:v>
                </c:pt>
                <c:pt idx="106">
                  <c:v>0</c:v>
                </c:pt>
                <c:pt idx="107">
                  <c:v>0</c:v>
                </c:pt>
                <c:pt idx="108">
                  <c:v>0</c:v>
                </c:pt>
                <c:pt idx="109">
                  <c:v>7.1890145395799676</c:v>
                </c:pt>
                <c:pt idx="110">
                  <c:v>8.0682699767261443</c:v>
                </c:pt>
                <c:pt idx="111">
                  <c:v>10.086633663366337</c:v>
                </c:pt>
                <c:pt idx="112">
                  <c:v>0</c:v>
                </c:pt>
                <c:pt idx="113">
                  <c:v>14.347079037800686</c:v>
                </c:pt>
                <c:pt idx="114">
                  <c:v>8.7149187592319066</c:v>
                </c:pt>
              </c:numCache>
            </c:numRef>
          </c:val>
          <c:smooth val="0"/>
          <c:extLst>
            <c:ext xmlns:c16="http://schemas.microsoft.com/office/drawing/2014/chart" uri="{C3380CC4-5D6E-409C-BE32-E72D297353CC}">
              <c16:uniqueId val="{00000001-E6BF-4A07-B27C-9BF28737B533}"/>
            </c:ext>
          </c:extLst>
        </c:ser>
        <c:dLbls>
          <c:showLegendKey val="0"/>
          <c:showVal val="0"/>
          <c:showCatName val="0"/>
          <c:showSerName val="0"/>
          <c:showPercent val="0"/>
          <c:showBubbleSize val="0"/>
        </c:dLbls>
        <c:marker val="1"/>
        <c:smooth val="0"/>
        <c:axId val="392607808"/>
        <c:axId val="392608224"/>
      </c:lineChart>
      <c:lineChart>
        <c:grouping val="standard"/>
        <c:varyColors val="0"/>
        <c:ser>
          <c:idx val="2"/>
          <c:order val="2"/>
          <c:tx>
            <c:v>total correct trials performed</c:v>
          </c:tx>
          <c:spPr>
            <a:ln w="19050" cap="rnd">
              <a:noFill/>
              <a:round/>
            </a:ln>
            <a:effectLst/>
          </c:spPr>
          <c:marker>
            <c:symbol val="circle"/>
            <c:size val="3"/>
            <c:spPr>
              <a:solidFill>
                <a:schemeClr val="tx1">
                  <a:alpha val="50000"/>
                </a:schemeClr>
              </a:solidFill>
              <a:ln w="9525">
                <a:noFill/>
              </a:ln>
              <a:effectLst/>
            </c:spPr>
          </c:marker>
          <c:cat>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cat>
          <c:val>
            <c:numRef>
              <c:f>taskRel!$C$6:$C$120</c:f>
              <c:numCache>
                <c:formatCode>General</c:formatCode>
                <c:ptCount val="115"/>
                <c:pt idx="0">
                  <c:v>165</c:v>
                </c:pt>
                <c:pt idx="2">
                  <c:v>467</c:v>
                </c:pt>
                <c:pt idx="3">
                  <c:v>109</c:v>
                </c:pt>
                <c:pt idx="4">
                  <c:v>340</c:v>
                </c:pt>
                <c:pt idx="5">
                  <c:v>306</c:v>
                </c:pt>
                <c:pt idx="16">
                  <c:v>233</c:v>
                </c:pt>
                <c:pt idx="18">
                  <c:v>225</c:v>
                </c:pt>
                <c:pt idx="25">
                  <c:v>130</c:v>
                </c:pt>
                <c:pt idx="27">
                  <c:v>134</c:v>
                </c:pt>
                <c:pt idx="31">
                  <c:v>177</c:v>
                </c:pt>
                <c:pt idx="36">
                  <c:v>436</c:v>
                </c:pt>
                <c:pt idx="37">
                  <c:v>495</c:v>
                </c:pt>
                <c:pt idx="38">
                  <c:v>512</c:v>
                </c:pt>
                <c:pt idx="40">
                  <c:v>404</c:v>
                </c:pt>
                <c:pt idx="42">
                  <c:v>394</c:v>
                </c:pt>
                <c:pt idx="44">
                  <c:v>144</c:v>
                </c:pt>
                <c:pt idx="46">
                  <c:v>166</c:v>
                </c:pt>
                <c:pt idx="47">
                  <c:v>322</c:v>
                </c:pt>
                <c:pt idx="48">
                  <c:v>363</c:v>
                </c:pt>
                <c:pt idx="49">
                  <c:v>254</c:v>
                </c:pt>
                <c:pt idx="50">
                  <c:v>174</c:v>
                </c:pt>
                <c:pt idx="51">
                  <c:v>187</c:v>
                </c:pt>
                <c:pt idx="52">
                  <c:v>144</c:v>
                </c:pt>
                <c:pt idx="53">
                  <c:v>236</c:v>
                </c:pt>
                <c:pt idx="57">
                  <c:v>264</c:v>
                </c:pt>
                <c:pt idx="59">
                  <c:v>260</c:v>
                </c:pt>
                <c:pt idx="60">
                  <c:v>328</c:v>
                </c:pt>
                <c:pt idx="61">
                  <c:v>342</c:v>
                </c:pt>
                <c:pt idx="64">
                  <c:v>501</c:v>
                </c:pt>
                <c:pt idx="66">
                  <c:v>771</c:v>
                </c:pt>
                <c:pt idx="68">
                  <c:v>879</c:v>
                </c:pt>
                <c:pt idx="72">
                  <c:v>927</c:v>
                </c:pt>
                <c:pt idx="77">
                  <c:v>853</c:v>
                </c:pt>
                <c:pt idx="78">
                  <c:v>789</c:v>
                </c:pt>
                <c:pt idx="81">
                  <c:v>602</c:v>
                </c:pt>
                <c:pt idx="82">
                  <c:v>820</c:v>
                </c:pt>
                <c:pt idx="86">
                  <c:v>853</c:v>
                </c:pt>
                <c:pt idx="87">
                  <c:v>871</c:v>
                </c:pt>
                <c:pt idx="88">
                  <c:v>976</c:v>
                </c:pt>
                <c:pt idx="91">
                  <c:v>1027</c:v>
                </c:pt>
                <c:pt idx="92">
                  <c:v>727</c:v>
                </c:pt>
                <c:pt idx="96">
                  <c:v>930</c:v>
                </c:pt>
                <c:pt idx="98">
                  <c:v>893</c:v>
                </c:pt>
                <c:pt idx="102">
                  <c:v>845</c:v>
                </c:pt>
                <c:pt idx="103">
                  <c:v>928</c:v>
                </c:pt>
                <c:pt idx="104">
                  <c:v>973</c:v>
                </c:pt>
                <c:pt idx="105">
                  <c:v>929</c:v>
                </c:pt>
                <c:pt idx="109">
                  <c:v>765</c:v>
                </c:pt>
                <c:pt idx="110">
                  <c:v>918</c:v>
                </c:pt>
                <c:pt idx="111">
                  <c:v>833</c:v>
                </c:pt>
                <c:pt idx="113">
                  <c:v>710</c:v>
                </c:pt>
                <c:pt idx="114">
                  <c:v>819</c:v>
                </c:pt>
              </c:numCache>
            </c:numRef>
          </c:val>
          <c:smooth val="0"/>
          <c:extLst>
            <c:ext xmlns:c16="http://schemas.microsoft.com/office/drawing/2014/chart" uri="{C3380CC4-5D6E-409C-BE32-E72D297353CC}">
              <c16:uniqueId val="{00000002-E6BF-4A07-B27C-9BF28737B533}"/>
            </c:ext>
          </c:extLst>
        </c:ser>
        <c:dLbls>
          <c:showLegendKey val="0"/>
          <c:showVal val="0"/>
          <c:showCatName val="0"/>
          <c:showSerName val="0"/>
          <c:showPercent val="0"/>
          <c:showBubbleSize val="0"/>
        </c:dLbls>
        <c:marker val="1"/>
        <c:smooth val="0"/>
        <c:axId val="620603632"/>
        <c:axId val="511210592"/>
      </c:lineChart>
      <c:catAx>
        <c:axId val="392607808"/>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Recording Session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92608224"/>
        <c:crosses val="autoZero"/>
        <c:auto val="1"/>
        <c:lblAlgn val="ctr"/>
        <c:lblOffset val="100"/>
        <c:noMultiLvlLbl val="0"/>
      </c:catAx>
      <c:valAx>
        <c:axId val="392608224"/>
        <c:scaling>
          <c:orientation val="minMax"/>
          <c:max val="9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t>
                </a:r>
                <a:r>
                  <a:rPr lang="en-US" baseline="0"/>
                  <a:t> of offered trials in session</a:t>
                </a:r>
                <a:endParaRPr lang="en-US"/>
              </a:p>
            </c:rich>
          </c:tx>
          <c:layout>
            <c:manualLayout>
              <c:xMode val="edge"/>
              <c:yMode val="edge"/>
              <c:x val="1.3888888888888888E-2"/>
              <c:y val="8.222331583552057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92607808"/>
        <c:crossesAt val="1"/>
        <c:crossBetween val="between"/>
        <c:majorUnit val="15"/>
      </c:valAx>
      <c:valAx>
        <c:axId val="511210592"/>
        <c:scaling>
          <c:orientation val="minMax"/>
          <c:min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 trials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20603632"/>
        <c:crosses val="max"/>
        <c:crossBetween val="between"/>
        <c:majorUnit val="200"/>
      </c:valAx>
      <c:catAx>
        <c:axId val="620603632"/>
        <c:scaling>
          <c:orientation val="minMax"/>
        </c:scaling>
        <c:delete val="1"/>
        <c:axPos val="b"/>
        <c:numFmt formatCode="General" sourceLinked="1"/>
        <c:majorTickMark val="out"/>
        <c:minorTickMark val="none"/>
        <c:tickLblPos val="nextTo"/>
        <c:crossAx val="5112105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0"/>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371475</xdr:colOff>
      <xdr:row>34</xdr:row>
      <xdr:rowOff>104775</xdr:rowOff>
    </xdr:from>
    <xdr:to>
      <xdr:col>16</xdr:col>
      <xdr:colOff>2314575</xdr:colOff>
      <xdr:row>46</xdr:row>
      <xdr:rowOff>104775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10668000" y="5610225"/>
          <a:ext cx="194310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calculate correct/error/omission trials from getperformancesimple.m script</a:t>
          </a:r>
        </a:p>
        <a:p>
          <a:endParaRPr lang="en-US" sz="1100"/>
        </a:p>
        <a:p>
          <a:r>
            <a:rPr lang="en-US" sz="1100"/>
            <a:t>do not include lastserialerrors as part of total errors (error column already subtracts it)</a:t>
          </a:r>
        </a:p>
      </xdr:txBody>
    </xdr:sp>
    <xdr:clientData/>
  </xdr:twoCellAnchor>
  <xdr:twoCellAnchor>
    <xdr:from>
      <xdr:col>16</xdr:col>
      <xdr:colOff>219075</xdr:colOff>
      <xdr:row>11</xdr:row>
      <xdr:rowOff>114299</xdr:rowOff>
    </xdr:from>
    <xdr:to>
      <xdr:col>21</xdr:col>
      <xdr:colOff>561975</xdr:colOff>
      <xdr:row>36</xdr:row>
      <xdr:rowOff>66675</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1543050</xdr:colOff>
      <xdr:row>44</xdr:row>
      <xdr:rowOff>76200</xdr:rowOff>
    </xdr:from>
    <xdr:to>
      <xdr:col>24</xdr:col>
      <xdr:colOff>57150</xdr:colOff>
      <xdr:row>61</xdr:row>
      <xdr:rowOff>66675</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85725</xdr:colOff>
      <xdr:row>56</xdr:row>
      <xdr:rowOff>9525</xdr:rowOff>
    </xdr:from>
    <xdr:to>
      <xdr:col>24</xdr:col>
      <xdr:colOff>647700</xdr:colOff>
      <xdr:row>94</xdr:row>
      <xdr:rowOff>38100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3287375" y="9734550"/>
          <a:ext cx="1857375" cy="668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Arial" panose="020B0604020202020204" pitchFamily="34" charset="0"/>
              <a:ea typeface="+mn-ea"/>
              <a:cs typeface="Arial" panose="020B0604020202020204" pitchFamily="34" charset="0"/>
            </a:rPr>
            <a:t>csc_map={</a:t>
          </a:r>
        </a:p>
        <a:p>
          <a:r>
            <a:rPr lang="en-US" sz="1100" b="0" i="0" u="none" strike="noStrike" baseline="0">
              <a:solidFill>
                <a:schemeClr val="dk1"/>
              </a:solidFill>
              <a:latin typeface="Arial" panose="020B0604020202020204" pitchFamily="34" charset="0"/>
              <a:ea typeface="+mn-ea"/>
              <a:cs typeface="Arial" panose="020B0604020202020204" pitchFamily="34" charset="0"/>
            </a:rPr>
            <a:t>    '2'     'p1' ...</a:t>
          </a:r>
        </a:p>
        <a:p>
          <a:r>
            <a:rPr lang="en-US" sz="1100" b="0" i="0" u="none" strike="noStrike" baseline="0">
              <a:solidFill>
                <a:schemeClr val="dk1"/>
              </a:solidFill>
              <a:latin typeface="Arial" panose="020B0604020202020204" pitchFamily="34" charset="0"/>
              <a:ea typeface="+mn-ea"/>
              <a:cs typeface="Arial" panose="020B0604020202020204" pitchFamily="34" charset="0"/>
            </a:rPr>
            <a:t>    '3'     'p2' ...</a:t>
          </a:r>
        </a:p>
        <a:p>
          <a:r>
            <a:rPr lang="en-US" sz="1100" b="0" i="0" u="none" strike="noStrike" baseline="0">
              <a:solidFill>
                <a:schemeClr val="dk1"/>
              </a:solidFill>
              <a:latin typeface="Arial" panose="020B0604020202020204" pitchFamily="34" charset="0"/>
              <a:ea typeface="+mn-ea"/>
              <a:cs typeface="Arial" panose="020B0604020202020204" pitchFamily="34" charset="0"/>
            </a:rPr>
            <a:t>    '4'     'p3' ...</a:t>
          </a:r>
        </a:p>
        <a:p>
          <a:r>
            <a:rPr lang="en-US" sz="1100" b="0" i="0" u="none" strike="noStrike" baseline="0">
              <a:solidFill>
                <a:schemeClr val="dk1"/>
              </a:solidFill>
              <a:latin typeface="Arial" panose="020B0604020202020204" pitchFamily="34" charset="0"/>
              <a:ea typeface="+mn-ea"/>
              <a:cs typeface="Arial" panose="020B0604020202020204" pitchFamily="34" charset="0"/>
            </a:rPr>
            <a:t>    '204'   'p1-p3' ...</a:t>
          </a:r>
        </a:p>
        <a:p>
          <a:r>
            <a:rPr lang="en-US" sz="1100" b="0" i="0" u="none" strike="noStrike" baseline="0">
              <a:solidFill>
                <a:schemeClr val="dk1"/>
              </a:solidFill>
              <a:latin typeface="Arial" panose="020B0604020202020204" pitchFamily="34" charset="0"/>
              <a:ea typeface="+mn-ea"/>
              <a:cs typeface="Arial" panose="020B0604020202020204" pitchFamily="34" charset="0"/>
            </a:rPr>
            <a:t>    '5'     'p5' ...</a:t>
          </a:r>
        </a:p>
        <a:p>
          <a:r>
            <a:rPr lang="en-US" sz="1100" b="0" i="0" u="none" strike="noStrike" baseline="0">
              <a:solidFill>
                <a:schemeClr val="dk1"/>
              </a:solidFill>
              <a:latin typeface="Arial" panose="020B0604020202020204" pitchFamily="34" charset="0"/>
              <a:ea typeface="+mn-ea"/>
              <a:cs typeface="Arial" panose="020B0604020202020204" pitchFamily="34" charset="0"/>
            </a:rPr>
            <a:t>    '7'     'pm3' ...</a:t>
          </a:r>
        </a:p>
        <a:p>
          <a:r>
            <a:rPr lang="en-US" sz="1100" b="0" i="0" u="none" strike="noStrike" baseline="0">
              <a:solidFill>
                <a:schemeClr val="dk1"/>
              </a:solidFill>
              <a:latin typeface="Arial" panose="020B0604020202020204" pitchFamily="34" charset="0"/>
              <a:ea typeface="+mn-ea"/>
              <a:cs typeface="Arial" panose="020B0604020202020204" pitchFamily="34" charset="0"/>
            </a:rPr>
            <a:t>    '8'     'pl1' ...</a:t>
          </a:r>
        </a:p>
        <a:p>
          <a:r>
            <a:rPr lang="en-US" sz="1100" b="0" i="0" u="none" strike="noStrike" baseline="0">
              <a:solidFill>
                <a:schemeClr val="dk1"/>
              </a:solidFill>
              <a:latin typeface="Arial" panose="020B0604020202020204" pitchFamily="34" charset="0"/>
              <a:ea typeface="+mn-ea"/>
              <a:cs typeface="Arial" panose="020B0604020202020204" pitchFamily="34" charset="0"/>
            </a:rPr>
            <a:t>    '9'     'pl2' ...</a:t>
          </a:r>
        </a:p>
        <a:p>
          <a:r>
            <a:rPr lang="en-US" sz="1100" b="0" i="0" u="none" strike="noStrike" baseline="0">
              <a:solidFill>
                <a:schemeClr val="dk1"/>
              </a:solidFill>
              <a:latin typeface="Arial" panose="020B0604020202020204" pitchFamily="34" charset="0"/>
              <a:ea typeface="+mn-ea"/>
              <a:cs typeface="Arial" panose="020B0604020202020204" pitchFamily="34" charset="0"/>
            </a:rPr>
            <a:t>    '10'    'pl3'   ...</a:t>
          </a:r>
        </a:p>
        <a:p>
          <a:r>
            <a:rPr lang="en-US" sz="1100" b="0" i="0" u="none" strike="noStrike" baseline="0">
              <a:solidFill>
                <a:schemeClr val="dk1"/>
              </a:solidFill>
              <a:latin typeface="Arial" panose="020B0604020202020204" pitchFamily="34" charset="0"/>
              <a:ea typeface="+mn-ea"/>
              <a:cs typeface="Arial" panose="020B0604020202020204" pitchFamily="34" charset="0"/>
            </a:rPr>
            <a:t>    '11'    'cl1'   ...</a:t>
          </a:r>
        </a:p>
        <a:p>
          <a:r>
            <a:rPr lang="en-US" sz="1100" b="0" i="0" u="none" strike="noStrike" baseline="0">
              <a:solidFill>
                <a:schemeClr val="dk1"/>
              </a:solidFill>
              <a:latin typeface="Arial" panose="020B0604020202020204" pitchFamily="34" charset="0"/>
              <a:ea typeface="+mn-ea"/>
              <a:cs typeface="Arial" panose="020B0604020202020204" pitchFamily="34" charset="0"/>
            </a:rPr>
            <a:t>    '12'    'cl3'   ...</a:t>
          </a:r>
        </a:p>
        <a:p>
          <a:r>
            <a:rPr lang="en-US" sz="1100" b="0" i="0" u="none" strike="noStrike" baseline="0">
              <a:solidFill>
                <a:schemeClr val="dk1"/>
              </a:solidFill>
              <a:latin typeface="Arial" panose="020B0604020202020204" pitchFamily="34" charset="0"/>
              <a:ea typeface="+mn-ea"/>
              <a:cs typeface="Arial" panose="020B0604020202020204" pitchFamily="34" charset="0"/>
            </a:rPr>
            <a:t>    '14'    'cl4'   ...</a:t>
          </a:r>
        </a:p>
        <a:p>
          <a:r>
            <a:rPr lang="en-US" sz="1100" b="0" i="0" u="none" strike="noStrike" baseline="0">
              <a:solidFill>
                <a:schemeClr val="dk1"/>
              </a:solidFill>
              <a:latin typeface="Arial" panose="020B0604020202020204" pitchFamily="34" charset="0"/>
              <a:ea typeface="+mn-ea"/>
              <a:cs typeface="Arial" panose="020B0604020202020204" pitchFamily="34" charset="0"/>
            </a:rPr>
            <a:t>    '11014'    'cl1-cl4'   ...</a:t>
          </a:r>
        </a:p>
        <a:p>
          <a:r>
            <a:rPr lang="en-US" sz="1100" b="0" i="0" u="none" strike="noStrike" baseline="0">
              <a:solidFill>
                <a:schemeClr val="dk1"/>
              </a:solidFill>
              <a:latin typeface="Arial" panose="020B0604020202020204" pitchFamily="34" charset="0"/>
              <a:ea typeface="+mn-ea"/>
              <a:cs typeface="Arial" panose="020B0604020202020204" pitchFamily="34" charset="0"/>
            </a:rPr>
            <a:t>    '15'    'cl5'       ...</a:t>
          </a:r>
        </a:p>
        <a:p>
          <a:r>
            <a:rPr lang="en-US" sz="1100" b="0" i="0" u="none" strike="noStrike" baseline="0">
              <a:solidFill>
                <a:schemeClr val="dk1"/>
              </a:solidFill>
              <a:latin typeface="Arial" panose="020B0604020202020204" pitchFamily="34" charset="0"/>
              <a:ea typeface="+mn-ea"/>
              <a:cs typeface="Arial" panose="020B0604020202020204" pitchFamily="34" charset="0"/>
            </a:rPr>
            <a:t>    '14015'    'cl4-cl5'   ...</a:t>
          </a:r>
        </a:p>
        <a:p>
          <a:r>
            <a:rPr lang="en-US" sz="1100" b="0" i="0" u="none" strike="noStrike" baseline="0">
              <a:solidFill>
                <a:schemeClr val="dk1"/>
              </a:solidFill>
              <a:latin typeface="Arial" panose="020B0604020202020204" pitchFamily="34" charset="0"/>
              <a:ea typeface="+mn-ea"/>
              <a:cs typeface="Arial" panose="020B0604020202020204" pitchFamily="34" charset="0"/>
            </a:rPr>
            <a:t>    '23'    'g3'    ...</a:t>
          </a:r>
        </a:p>
        <a:p>
          <a:r>
            <a:rPr lang="en-US" sz="1100" b="0" i="0" u="none" strike="noStrike" baseline="0">
              <a:solidFill>
                <a:schemeClr val="dk1"/>
              </a:solidFill>
              <a:latin typeface="Arial" panose="020B0604020202020204" pitchFamily="34" charset="0"/>
              <a:ea typeface="+mn-ea"/>
              <a:cs typeface="Arial" panose="020B0604020202020204" pitchFamily="34" charset="0"/>
            </a:rPr>
            <a:t>    '24'    'g2'    ...</a:t>
          </a:r>
        </a:p>
        <a:p>
          <a:r>
            <a:rPr lang="en-US" sz="1100" b="0" i="0" u="none" strike="noStrike" baseline="0">
              <a:solidFill>
                <a:schemeClr val="dk1"/>
              </a:solidFill>
              <a:latin typeface="Arial" panose="020B0604020202020204" pitchFamily="34" charset="0"/>
              <a:ea typeface="+mn-ea"/>
              <a:cs typeface="Arial" panose="020B0604020202020204" pitchFamily="34" charset="0"/>
            </a:rPr>
            <a:t>    '25'    'g1'    ...</a:t>
          </a:r>
        </a:p>
        <a:p>
          <a:r>
            <a:rPr lang="en-US" sz="1100" b="0" i="0" u="none" strike="noStrike" baseline="0">
              <a:solidFill>
                <a:schemeClr val="dk1"/>
              </a:solidFill>
              <a:latin typeface="Arial" panose="020B0604020202020204" pitchFamily="34" charset="0"/>
              <a:ea typeface="+mn-ea"/>
              <a:cs typeface="Arial" panose="020B0604020202020204" pitchFamily="34" charset="0"/>
            </a:rPr>
            <a:t>    '26'    'cl6'   ...</a:t>
          </a:r>
        </a:p>
        <a:p>
          <a:r>
            <a:rPr lang="en-US" sz="1100" b="0" i="0" u="none" strike="noStrike" baseline="0">
              <a:solidFill>
                <a:schemeClr val="dk1"/>
              </a:solidFill>
              <a:latin typeface="Arial" panose="020B0604020202020204" pitchFamily="34" charset="0"/>
              <a:ea typeface="+mn-ea"/>
              <a:cs typeface="Arial" panose="020B0604020202020204" pitchFamily="34" charset="0"/>
            </a:rPr>
            <a:t>    '27'    's6'    ...</a:t>
          </a:r>
        </a:p>
        <a:p>
          <a:r>
            <a:rPr lang="en-US" sz="1100" b="0" i="0" u="none" strike="noStrike" baseline="0">
              <a:solidFill>
                <a:schemeClr val="dk1"/>
              </a:solidFill>
              <a:latin typeface="Arial" panose="020B0604020202020204" pitchFamily="34" charset="0"/>
              <a:ea typeface="+mn-ea"/>
              <a:cs typeface="Arial" panose="020B0604020202020204" pitchFamily="34" charset="0"/>
            </a:rPr>
            <a:t>    '28'    's5'    ...</a:t>
          </a:r>
        </a:p>
        <a:p>
          <a:r>
            <a:rPr lang="en-US" sz="1100" b="0" i="0" u="none" strike="noStrike" baseline="0">
              <a:solidFill>
                <a:schemeClr val="dk1"/>
              </a:solidFill>
              <a:latin typeface="Arial" panose="020B0604020202020204" pitchFamily="34" charset="0"/>
              <a:ea typeface="+mn-ea"/>
              <a:cs typeface="Arial" panose="020B0604020202020204" pitchFamily="34" charset="0"/>
            </a:rPr>
            <a:t>    '27028'    's6-s5'   ...</a:t>
          </a:r>
        </a:p>
        <a:p>
          <a:r>
            <a:rPr lang="en-US" sz="1100" b="0" i="0" u="none" strike="noStrike" baseline="0">
              <a:solidFill>
                <a:schemeClr val="dk1"/>
              </a:solidFill>
              <a:latin typeface="Arial" panose="020B0604020202020204" pitchFamily="34" charset="0"/>
              <a:ea typeface="+mn-ea"/>
              <a:cs typeface="Arial" panose="020B0604020202020204" pitchFamily="34" charset="0"/>
            </a:rPr>
            <a:t>    '29'    's4'    ...</a:t>
          </a:r>
        </a:p>
        <a:p>
          <a:r>
            <a:rPr lang="en-US" sz="1100" b="0" i="0" u="none" strike="noStrike" baseline="0">
              <a:solidFill>
                <a:schemeClr val="dk1"/>
              </a:solidFill>
              <a:latin typeface="Arial" panose="020B0604020202020204" pitchFamily="34" charset="0"/>
              <a:ea typeface="+mn-ea"/>
              <a:cs typeface="Arial" panose="020B0604020202020204" pitchFamily="34" charset="0"/>
            </a:rPr>
            <a:t>    '28029'    's5-s4'   ...</a:t>
          </a:r>
        </a:p>
        <a:p>
          <a:r>
            <a:rPr lang="en-US" sz="1100" b="0" i="0" u="none" strike="noStrike" baseline="0">
              <a:solidFill>
                <a:schemeClr val="dk1"/>
              </a:solidFill>
              <a:latin typeface="Arial" panose="020B0604020202020204" pitchFamily="34" charset="0"/>
              <a:ea typeface="+mn-ea"/>
              <a:cs typeface="Arial" panose="020B0604020202020204" pitchFamily="34" charset="0"/>
            </a:rPr>
            <a:t>    '30'    's3'    ...</a:t>
          </a:r>
        </a:p>
        <a:p>
          <a:r>
            <a:rPr lang="en-US" sz="1100" b="0" i="0" u="none" strike="noStrike" baseline="0">
              <a:solidFill>
                <a:schemeClr val="dk1"/>
              </a:solidFill>
              <a:latin typeface="Arial" panose="020B0604020202020204" pitchFamily="34" charset="0"/>
              <a:ea typeface="+mn-ea"/>
              <a:cs typeface="Arial" panose="020B0604020202020204" pitchFamily="34" charset="0"/>
            </a:rPr>
            <a:t>    '31'    's2'    ...</a:t>
          </a:r>
        </a:p>
        <a:p>
          <a:r>
            <a:rPr lang="en-US" sz="1100" b="0" i="0" u="none" strike="noStrike" baseline="0">
              <a:solidFill>
                <a:schemeClr val="dk1"/>
              </a:solidFill>
              <a:latin typeface="Arial" panose="020B0604020202020204" pitchFamily="34" charset="0"/>
              <a:ea typeface="+mn-ea"/>
              <a:cs typeface="Arial" panose="020B0604020202020204" pitchFamily="34" charset="0"/>
            </a:rPr>
            <a:t>    '30031'    's3-s2'   ...</a:t>
          </a:r>
        </a:p>
        <a:p>
          <a:r>
            <a:rPr lang="en-US" sz="1100" b="0" i="0" u="none" strike="noStrike" baseline="0">
              <a:solidFill>
                <a:schemeClr val="dk1"/>
              </a:solidFill>
              <a:latin typeface="Arial" panose="020B0604020202020204" pitchFamily="34" charset="0"/>
              <a:ea typeface="+mn-ea"/>
              <a:cs typeface="Arial" panose="020B0604020202020204" pitchFamily="34" charset="0"/>
            </a:rPr>
            <a:t>    '32'    's1'    ... </a:t>
          </a:r>
        </a:p>
        <a:p>
          <a:r>
            <a:rPr lang="en-US" sz="1100" b="0" i="0" u="none" strike="noStrike" baseline="0">
              <a:solidFill>
                <a:schemeClr val="dk1"/>
              </a:solidFill>
              <a:latin typeface="Arial" panose="020B0604020202020204" pitchFamily="34" charset="0"/>
              <a:ea typeface="+mn-ea"/>
              <a:cs typeface="Arial" panose="020B0604020202020204" pitchFamily="34" charset="0"/>
            </a:rPr>
            <a:t>    '31032' 's2-s1' ...</a:t>
          </a:r>
        </a:p>
        <a:p>
          <a:r>
            <a:rPr lang="en-US" sz="1100" b="0" i="0" u="none" strike="noStrike" baseline="0">
              <a:solidFill>
                <a:schemeClr val="dk1"/>
              </a:solidFill>
              <a:latin typeface="Arial" panose="020B0604020202020204" pitchFamily="34" charset="0"/>
              <a:ea typeface="+mn-ea"/>
              <a:cs typeface="Arial" panose="020B0604020202020204" pitchFamily="34" charset="0"/>
            </a:rPr>
            <a:t>    '33'    'eyed'   ...</a:t>
          </a:r>
        </a:p>
        <a:p>
          <a:r>
            <a:rPr lang="en-US" sz="1100" b="0" i="0" u="none" strike="noStrike" baseline="0">
              <a:solidFill>
                <a:schemeClr val="dk1"/>
              </a:solidFill>
              <a:latin typeface="Arial" panose="020B0604020202020204" pitchFamily="34" charset="0"/>
              <a:ea typeface="+mn-ea"/>
              <a:cs typeface="Arial" panose="020B0604020202020204" pitchFamily="34" charset="0"/>
            </a:rPr>
            <a:t>    '34'    'eyex'  ...</a:t>
          </a:r>
        </a:p>
        <a:p>
          <a:r>
            <a:rPr lang="en-US" sz="1100" b="0" i="0" u="none" strike="noStrike" baseline="0">
              <a:solidFill>
                <a:schemeClr val="dk1"/>
              </a:solidFill>
              <a:latin typeface="Arial" panose="020B0604020202020204" pitchFamily="34" charset="0"/>
              <a:ea typeface="+mn-ea"/>
              <a:cs typeface="Arial" panose="020B0604020202020204" pitchFamily="34" charset="0"/>
            </a:rPr>
            <a:t>    '35'    'eyey'  ...</a:t>
          </a:r>
        </a:p>
        <a:p>
          <a:r>
            <a:rPr lang="en-US" sz="1100" b="0" i="0" u="none" strike="noStrike" baseline="0">
              <a:solidFill>
                <a:schemeClr val="dk1"/>
              </a:solidFill>
              <a:latin typeface="Arial" panose="020B0604020202020204" pitchFamily="34" charset="0"/>
              <a:ea typeface="+mn-ea"/>
              <a:cs typeface="Arial" panose="020B0604020202020204" pitchFamily="34" charset="0"/>
            </a:rPr>
            <a:t>    '37'    'oldlick'   ...</a:t>
          </a:r>
        </a:p>
        <a:p>
          <a:r>
            <a:rPr lang="en-US" sz="1100" b="0" i="0" u="none" strike="noStrike" baseline="0">
              <a:solidFill>
                <a:schemeClr val="dk1"/>
              </a:solidFill>
              <a:latin typeface="Arial" panose="020B0604020202020204" pitchFamily="34" charset="0"/>
              <a:ea typeface="+mn-ea"/>
              <a:cs typeface="Arial" panose="020B0604020202020204" pitchFamily="34" charset="0"/>
            </a:rPr>
            <a:t>    '38'    'oldlick2'   ...</a:t>
          </a:r>
        </a:p>
        <a:p>
          <a:r>
            <a:rPr lang="en-US" sz="1100" b="0" i="0" u="none" strike="noStrike" baseline="0">
              <a:solidFill>
                <a:schemeClr val="dk1"/>
              </a:solidFill>
              <a:latin typeface="Arial" panose="020B0604020202020204" pitchFamily="34" charset="0"/>
              <a:ea typeface="+mn-ea"/>
              <a:cs typeface="Arial" panose="020B0604020202020204" pitchFamily="34" charset="0"/>
            </a:rPr>
            <a:t>    '39'    'lickx' ...</a:t>
          </a:r>
        </a:p>
        <a:p>
          <a:r>
            <a:rPr lang="en-US" sz="1100" b="0" i="0" u="none" strike="noStrike" baseline="0">
              <a:solidFill>
                <a:schemeClr val="dk1"/>
              </a:solidFill>
              <a:latin typeface="Arial" panose="020B0604020202020204" pitchFamily="34" charset="0"/>
              <a:ea typeface="+mn-ea"/>
              <a:cs typeface="Arial" panose="020B0604020202020204" pitchFamily="34" charset="0"/>
            </a:rPr>
            <a:t>    '40'    'licky' ...</a:t>
          </a:r>
        </a:p>
        <a:p>
          <a:r>
            <a:rPr lang="en-US" sz="1100" b="0" i="0" u="none" strike="noStrike" baseline="0">
              <a:solidFill>
                <a:schemeClr val="dk1"/>
              </a:solidFill>
              <a:latin typeface="Arial" panose="020B0604020202020204" pitchFamily="34" charset="0"/>
              <a:ea typeface="+mn-ea"/>
              <a:cs typeface="Arial" panose="020B0604020202020204" pitchFamily="34" charset="0"/>
            </a:rPr>
            <a:t>    '41'    'lickz' ...</a:t>
          </a:r>
        </a:p>
        <a:p>
          <a:r>
            <a:rPr lang="en-US" sz="1100" b="0" i="0" u="none" strike="noStrike" baseline="0">
              <a:solidFill>
                <a:schemeClr val="dk1"/>
              </a:solidFill>
              <a:latin typeface="Arial" panose="020B0604020202020204" pitchFamily="34" charset="0"/>
              <a:ea typeface="+mn-ea"/>
              <a:cs typeface="Arial" panose="020B0604020202020204" pitchFamily="34" charset="0"/>
            </a:rPr>
            <a:t>    '42'    'pulse' ...</a:t>
          </a:r>
        </a:p>
        <a:p>
          <a:r>
            <a:rPr lang="en-US" sz="1100" b="0" i="0" u="none" strike="noStrike" baseline="0">
              <a:solidFill>
                <a:schemeClr val="dk1"/>
              </a:solidFill>
              <a:latin typeface="Arial" panose="020B0604020202020204" pitchFamily="34" charset="0"/>
              <a:ea typeface="+mn-ea"/>
              <a:cs typeface="Arial" panose="020B0604020202020204" pitchFamily="34" charset="0"/>
            </a:rPr>
            <a:t>    };</a:t>
          </a:r>
        </a:p>
        <a:p>
          <a:endParaRPr lang="en-US" sz="11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35</xdr:col>
      <xdr:colOff>40319</xdr:colOff>
      <xdr:row>3</xdr:row>
      <xdr:rowOff>80545</xdr:rowOff>
    </xdr:from>
    <xdr:to>
      <xdr:col>44</xdr:col>
      <xdr:colOff>113388</xdr:colOff>
      <xdr:row>28</xdr:row>
      <xdr:rowOff>5069</xdr:rowOff>
    </xdr:to>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1"/>
        <a:stretch>
          <a:fillRect/>
        </a:stretch>
      </xdr:blipFill>
      <xdr:spPr>
        <a:xfrm>
          <a:off x="15799864" y="1223545"/>
          <a:ext cx="4125524" cy="944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file:///\\chunky.mit.edu\smbshare\inj-monkey2\patra_fscv2\patra_chronic65_05082018\1dr\cvtotxt\matlab\smallreward_pro\analyzed" TargetMode="External"/><Relationship Id="rId21" Type="http://schemas.openxmlformats.org/officeDocument/2006/relationships/hyperlink" Target="file:///\\chunky.mit.edu\smbshare\inj-monkey2\patra_fscv2\patra_chronic68_05142018\1dr\cvtotxt\matlab\targetbreak_pro\analyzed" TargetMode="External"/><Relationship Id="rId42" Type="http://schemas.openxmlformats.org/officeDocument/2006/relationships/hyperlink" Target="file:///\\chunky.mit.edu\smbshare\inj-monkey\raw\patra_fscv\patra_chronic31_02232018\1dr\cvtotxt\matlab\targetbreak_pro\analyzed" TargetMode="External"/><Relationship Id="rId47" Type="http://schemas.openxmlformats.org/officeDocument/2006/relationships/hyperlink" Target="file:///\\chunky.mit.edu\smbshare\inj-monkey2\patra_fscv2\patra_chronic179_11052018\1dr\cvtotxt\matlab\smallreward_pro\analyzed" TargetMode="External"/><Relationship Id="rId63" Type="http://schemas.openxmlformats.org/officeDocument/2006/relationships/hyperlink" Target="file:///\\chunky.mit.edu\smbshare\inj-monkey2\patra_fscv2\patra_chronic67_05112018\" TargetMode="External"/><Relationship Id="rId68" Type="http://schemas.openxmlformats.org/officeDocument/2006/relationships/hyperlink" Target="file:///\\chunky.mit.edu\smbshare\inj-monkey2\patra_fscv2\patra_chronic186_11202018\" TargetMode="External"/><Relationship Id="rId84" Type="http://schemas.openxmlformats.org/officeDocument/2006/relationships/hyperlink" Target="file:///\\chunky.mit.edu\smbshare\inj-monkey\raw\patra_fscv\patra_chronic30_02222018\" TargetMode="External"/><Relationship Id="rId89" Type="http://schemas.openxmlformats.org/officeDocument/2006/relationships/hyperlink" Target="file:///\\chunky.mit.edu\smbshare\inj-monkey2\patra_fscv2\patra_chronic57_04262018\" TargetMode="External"/><Relationship Id="rId16" Type="http://schemas.openxmlformats.org/officeDocument/2006/relationships/hyperlink" Target="file:///\\chunky.mit.edu\smbshare\inj-monkey2\patra_fscv2\patra_chronic73_05212018\1dr\cvtotxt\matlab\bigreward_pro\analyzed" TargetMode="External"/><Relationship Id="rId11" Type="http://schemas.openxmlformats.org/officeDocument/2006/relationships/hyperlink" Target="file:///\\chunky.mit.edu\smbshare\inj-monkey2\patra_fscv2\patra_chronic92_06212018\1dr\cvtotxt\matlab\smallreward_pro\analyzed" TargetMode="External"/><Relationship Id="rId32" Type="http://schemas.openxmlformats.org/officeDocument/2006/relationships/hyperlink" Target="file:///\\chunky.mit.edu\smbshare\inj-monkey2\patra_fscv2\patra_chronic46_03302018\1dr\cvtotxt\matlab\smallreward_pro\analyzed" TargetMode="External"/><Relationship Id="rId37" Type="http://schemas.openxmlformats.org/officeDocument/2006/relationships/hyperlink" Target="file:///\\chunky.mit.edu\smbshare\inj-monkey\raw\patra_fscv\patra_chronic35_03082018\1dr\cvtotxt\matlab\bigreward_pro\analyzed" TargetMode="External"/><Relationship Id="rId53" Type="http://schemas.openxmlformats.org/officeDocument/2006/relationships/hyperlink" Target="file:///\\chunky.mit.edu\smbshare\inj-monkey2\patra_fscv2\patra_chronic186_11202018\1dr\cvtotxt\matlab\smallreward_pro\analyzed" TargetMode="External"/><Relationship Id="rId58" Type="http://schemas.openxmlformats.org/officeDocument/2006/relationships/hyperlink" Target="file:///\\chunky.mit.edu\smbshare\inj-monkey2\patra_fscv2\patra_chronic73_05212018\" TargetMode="External"/><Relationship Id="rId74" Type="http://schemas.openxmlformats.org/officeDocument/2006/relationships/hyperlink" Target="file:///\\chunky.mit.edu\smbshare\inj-monkey\raw\patra_fscv\patra_chronic38_03162018\" TargetMode="External"/><Relationship Id="rId79" Type="http://schemas.openxmlformats.org/officeDocument/2006/relationships/hyperlink" Target="file:///\\chunky.mit.edu\smbshare\inj-monkey\raw\patra_fscv\patra_chronic10_12072017\" TargetMode="External"/><Relationship Id="rId5" Type="http://schemas.openxmlformats.org/officeDocument/2006/relationships/hyperlink" Target="file:///\\chunky.mit.edu\smbshare\inj-monkey2\patra_fscv2\patra_chronic114_07262018\1dr\cvtotxt\matlab\smallreward_pro\analyzed" TargetMode="External"/><Relationship Id="rId90" Type="http://schemas.openxmlformats.org/officeDocument/2006/relationships/hyperlink" Target="file:///\\chunky.mit.edu\smbshare\inj-monkey2\patra_fscv2\patra_chronic63_05042018\" TargetMode="External"/><Relationship Id="rId95" Type="http://schemas.openxmlformats.org/officeDocument/2006/relationships/hyperlink" Target="file:///\\chunky.mit.edu\smbshare\inj-monkey2\patra_fscv2\patra_chronic99_07032018\" TargetMode="External"/><Relationship Id="rId22" Type="http://schemas.openxmlformats.org/officeDocument/2006/relationships/hyperlink" Target="file:///\\chunky.mit.edu\smbshare\inj-monkey2\patra_fscv2\patra_chronic67_05112018\1dr\cvtotxt\matlab\bigreward_pro\analyzed" TargetMode="External"/><Relationship Id="rId27" Type="http://schemas.openxmlformats.org/officeDocument/2006/relationships/hyperlink" Target="file:///\\chunky.mit.edu\smbshare\inj-monkey2\patra_fscv2\patra_chronic65_05082018\1dr\cvtotxt\matlab\targetbreak_pro\analyzed" TargetMode="External"/><Relationship Id="rId43" Type="http://schemas.openxmlformats.org/officeDocument/2006/relationships/hyperlink" Target="file:///\\chunky.mit.edu\smbshare\inj-monkey2\patra_fscv2\patra_chronic127_08142018\1dr\cvtotxt\matlab\bigreward_pro\analyzed" TargetMode="External"/><Relationship Id="rId48" Type="http://schemas.openxmlformats.org/officeDocument/2006/relationships/hyperlink" Target="file:///\\chunky.mit.edu\smbshare\inj-monkey2\patra_fscv2\patra_chronic179_11052018\1dr\cvtotxt\matlab\targetbreak_pro\analyzed" TargetMode="External"/><Relationship Id="rId64" Type="http://schemas.openxmlformats.org/officeDocument/2006/relationships/hyperlink" Target="file:///\\chunky.mit.edu\smbshare\inj-monkey2\patra_fscv2\patra_chronic65_05082018\" TargetMode="External"/><Relationship Id="rId69" Type="http://schemas.openxmlformats.org/officeDocument/2006/relationships/hyperlink" Target="file:///\\chunky.mit.edu\smbshare\inj-monkey2\patra_fscv2\patra_chronic192_12112018\" TargetMode="External"/><Relationship Id="rId8" Type="http://schemas.openxmlformats.org/officeDocument/2006/relationships/hyperlink" Target="file:///\\chunky.mit.edu\smbshare\inj-monkey2\patra_fscv2\patra_chronic100_07052018\1dr\cvtotxt\matlab\smallreward_pro\analyzed" TargetMode="External"/><Relationship Id="rId51" Type="http://schemas.openxmlformats.org/officeDocument/2006/relationships/hyperlink" Target="file:///\\chunky.mit.edu\smbshare\inj-monkey2\patra_fscv2\patra_chronic181_11072018\1dr\cvtotxt\matlab\targetbreak_pro\analyzed" TargetMode="External"/><Relationship Id="rId72" Type="http://schemas.openxmlformats.org/officeDocument/2006/relationships/hyperlink" Target="file:///\\chunky.mit.edu\smbshare\inj-monkey2\patra_fscv2\patra_chronic127_08142018\" TargetMode="External"/><Relationship Id="rId80" Type="http://schemas.openxmlformats.org/officeDocument/2006/relationships/hyperlink" Target="file:///\\chunky.mit.edu\smbshare\inj-monkey\raw\patra_fscv\patra_chronic11_12082017\" TargetMode="External"/><Relationship Id="rId85" Type="http://schemas.openxmlformats.org/officeDocument/2006/relationships/hyperlink" Target="file:///\\chunky.mit.edu\smbshare\inj-monkey\raw\patra_fscv\patra_chronic34_03072018\" TargetMode="External"/><Relationship Id="rId93" Type="http://schemas.openxmlformats.org/officeDocument/2006/relationships/hyperlink" Target="file:///\\chunky.mit.edu\smbshare\inj-monkey2\patra_fscv2\patra_chronic41_03222018\" TargetMode="External"/><Relationship Id="rId3" Type="http://schemas.openxmlformats.org/officeDocument/2006/relationships/hyperlink" Target="file:///\\chunky.mit.edu\smbshare\inj-monkey2\patra_fscv2\patra_chronic114_07262018\1dr\cvtotxt\matlab\bigreward_pro\analyzed" TargetMode="External"/><Relationship Id="rId12" Type="http://schemas.openxmlformats.org/officeDocument/2006/relationships/hyperlink" Target="file:///\\chunky.mit.edu\smbshare\inj-monkey2\patra_fscv2\patra_chronic92_06212018\1dr\cvtotxt\matlab\targetbreak_pro\analyzed" TargetMode="External"/><Relationship Id="rId17" Type="http://schemas.openxmlformats.org/officeDocument/2006/relationships/hyperlink" Target="file:///\\chunky.mit.edu\smbshare\inj-monkey2\patra_fscv2\patra_chronic73_05212018\1dr\cvtotxt\matlab\smallreward_pro\analyzed" TargetMode="External"/><Relationship Id="rId25" Type="http://schemas.openxmlformats.org/officeDocument/2006/relationships/hyperlink" Target="file:///\\chunky.mit.edu\smbshare\inj-monkey2\patra_fscv2\patra_chronic65_05082018\1dr\cvtotxt\matlab\bigreward_pro\analyzed" TargetMode="External"/><Relationship Id="rId33" Type="http://schemas.openxmlformats.org/officeDocument/2006/relationships/hyperlink" Target="file:///\\chunky.mit.edu\smbshare\inj-monkey2\patra_fscv2\patra_chronic46_03302018\1dr\cvtotxt\matlab\targetbreak_pro\analyzed" TargetMode="External"/><Relationship Id="rId38" Type="http://schemas.openxmlformats.org/officeDocument/2006/relationships/hyperlink" Target="file:///\\chunky.mit.edu\smbshare\inj-monkey\raw\patra_fscv\patra_chronic35_03082018\1dr\cvtotxt\matlab\smallreward_pro\analyzed" TargetMode="External"/><Relationship Id="rId46" Type="http://schemas.openxmlformats.org/officeDocument/2006/relationships/hyperlink" Target="file:///\\chunky.mit.edu\smbshare\inj-monkey2\patra_fscv2\patra_chronic179_11052018\1dr\cvtotxt\matlab\bigreward_pro\analyzed" TargetMode="External"/><Relationship Id="rId59" Type="http://schemas.openxmlformats.org/officeDocument/2006/relationships/hyperlink" Target="file:///\\chunky.mit.edu\smbshare\inj-monkey2\patra_fscv2\patra_chronic83_06082018\" TargetMode="External"/><Relationship Id="rId67" Type="http://schemas.openxmlformats.org/officeDocument/2006/relationships/hyperlink" Target="file:///\\chunky.mit.edu\smbshare\inj-monkey2\patra_fscv2\patra_chronic181_11072018\" TargetMode="External"/><Relationship Id="rId20" Type="http://schemas.openxmlformats.org/officeDocument/2006/relationships/hyperlink" Target="file:///\\chunky.mit.edu\smbshare\inj-monkey2\patra_fscv2\patra_chronic68_05142018\1dr\cvtotxt\matlab\smallreward_pro\analyzed" TargetMode="External"/><Relationship Id="rId41" Type="http://schemas.openxmlformats.org/officeDocument/2006/relationships/hyperlink" Target="file:///\\chunky.mit.edu\smbshare\inj-monkey\raw\patra_fscv\patra_chronic31_02232018\1dr\cvtotxt\matlab\smallreward_pro\analyzed" TargetMode="External"/><Relationship Id="rId54" Type="http://schemas.openxmlformats.org/officeDocument/2006/relationships/hyperlink" Target="file:///\\chunky.mit.edu\smbshare\inj-monkey2\patra_fscv2\patra_chronic186_11202018\1dr\cvtotxt\matlab\targetbreak_pro\analyzed" TargetMode="External"/><Relationship Id="rId62" Type="http://schemas.openxmlformats.org/officeDocument/2006/relationships/hyperlink" Target="file:///\\chunky.mit.edu\smbshare\inj-monkey2\patra_fscv2\patra_chronic68_05142018\" TargetMode="External"/><Relationship Id="rId70" Type="http://schemas.openxmlformats.org/officeDocument/2006/relationships/hyperlink" Target="file:///\\chunky.mit.edu\smbshare\inj-monkey2\patra_fscv2\patra_chronic113_07252018\" TargetMode="External"/><Relationship Id="rId75" Type="http://schemas.openxmlformats.org/officeDocument/2006/relationships/hyperlink" Target="file:///\\chunky.mit.edu\smbshare\inj-monkey\raw\patra_fscv\patra_chronic35_03082018\" TargetMode="External"/><Relationship Id="rId83" Type="http://schemas.openxmlformats.org/officeDocument/2006/relationships/hyperlink" Target="file:///\\chunky.mit.edu\smbshare\inj-monkey\raw\patra_fscv\patra_chronic28_02162018\" TargetMode="External"/><Relationship Id="rId88" Type="http://schemas.openxmlformats.org/officeDocument/2006/relationships/hyperlink" Target="file:///\\chunky.mit.edu\smbshare\inj-monkey2\patra_fscv2\patra_chronic48_04042018\" TargetMode="External"/><Relationship Id="rId91" Type="http://schemas.openxmlformats.org/officeDocument/2006/relationships/hyperlink" Target="file:///\\chunky.mit.edu\smbshare\inj-monkey2\patra_fscv2\patra_chronic66_05102018\" TargetMode="External"/><Relationship Id="rId96" Type="http://schemas.openxmlformats.org/officeDocument/2006/relationships/printerSettings" Target="../printerSettings/printerSettings4.bin"/><Relationship Id="rId1" Type="http://schemas.openxmlformats.org/officeDocument/2006/relationships/hyperlink" Target="file:///\\chunky.mit.edu\smbshare\inj-monkey2\patra_fscv2\patra_chronic113_07252018\1dr\cvtotxt\matlab\bigreward_pro\analyzed" TargetMode="External"/><Relationship Id="rId6" Type="http://schemas.openxmlformats.org/officeDocument/2006/relationships/hyperlink" Target="file:///\\chunky.mit.edu\smbshare\inj-monkey2\patra_fscv2\patra_chronic114_07262018\1dr\cvtotxt\matlab\targetbreak_pro\analyzed" TargetMode="External"/><Relationship Id="rId15" Type="http://schemas.openxmlformats.org/officeDocument/2006/relationships/hyperlink" Target="file:///\\chunky.mit.edu\smbshare\inj-monkey2\patra_fscv2\patra_chronic83_06082018\1dr\cvtotxt\matlab\targetbreak_pro\analyzed" TargetMode="External"/><Relationship Id="rId23" Type="http://schemas.openxmlformats.org/officeDocument/2006/relationships/hyperlink" Target="file:///\\chunky.mit.edu\smbshare\inj-monkey2\patra_fscv2\patra_chronic67_05112018\1dr\cvtotxt\matlab\smallreward_pro\analyzed" TargetMode="External"/><Relationship Id="rId28" Type="http://schemas.openxmlformats.org/officeDocument/2006/relationships/hyperlink" Target="file:///\\chunky.mit.edu\smbshare\inj-monkey2\patra_fscv2\patra_chronic58_04272018\1dr\cvtotxt\matlab\bigreward_pro\analyzed" TargetMode="External"/><Relationship Id="rId36" Type="http://schemas.openxmlformats.org/officeDocument/2006/relationships/hyperlink" Target="file:///\\chunky.mit.edu\smbshare\inj-monkey\raw\patra_fscv\patra_chronic38_03162018\1dr\cvtotxt\matlab\targetbreak_pro\analyzed" TargetMode="External"/><Relationship Id="rId49" Type="http://schemas.openxmlformats.org/officeDocument/2006/relationships/hyperlink" Target="file:///\\chunky.mit.edu\smbshare\inj-monkey2\patra_fscv2\patra_chronic181_11072018\1dr\cvtotxt\matlab\bigreward_pro\analyzed" TargetMode="External"/><Relationship Id="rId57" Type="http://schemas.openxmlformats.org/officeDocument/2006/relationships/hyperlink" Target="file:///\\chunky.mit.edu\smbshare\inj-monkey2\patra_fscv2\patra_chronic192_12112018\1dr\cvtotxt\matlab\targetbreak_pro\analyzed" TargetMode="External"/><Relationship Id="rId10" Type="http://schemas.openxmlformats.org/officeDocument/2006/relationships/hyperlink" Target="file:///\\chunky.mit.edu\smbshare\inj-monkey2\patra_fscv2\patra_chronic92_06212018\1dr\cvtotxt\matlab\bigreward_pro\analyzed" TargetMode="External"/><Relationship Id="rId31" Type="http://schemas.openxmlformats.org/officeDocument/2006/relationships/hyperlink" Target="file:///\\chunky.mit.edu\smbshare\inj-monkey2\patra_fscv2\patra_chronic46_03302018\1dr\cvtotxt\matlab\bigreward_pro\analyzed" TargetMode="External"/><Relationship Id="rId44" Type="http://schemas.openxmlformats.org/officeDocument/2006/relationships/hyperlink" Target="file:///\\chunky.mit.edu\smbshare\inj-monkey2\patra_fscv2\patra_chronic127_08142018\1dr\cvtotxt\matlab\smallreward_pro\analyzed" TargetMode="External"/><Relationship Id="rId52" Type="http://schemas.openxmlformats.org/officeDocument/2006/relationships/hyperlink" Target="file:///\\chunky.mit.edu\smbshare\inj-monkey2\patra_fscv2\patra_chronic186_11202018\1dr\cvtotxt\matlab\bigreward_pro\analyzed" TargetMode="External"/><Relationship Id="rId60" Type="http://schemas.openxmlformats.org/officeDocument/2006/relationships/hyperlink" Target="file:///\\chunky.mit.edu\smbshare\inj-monkey2\patra_fscv2\patra_chronic92_06212018\" TargetMode="External"/><Relationship Id="rId65" Type="http://schemas.openxmlformats.org/officeDocument/2006/relationships/hyperlink" Target="file:///\\chunky.mit.edu\smbshare\inj-monkey2\patra_fscv2\patra_chronic58_04272018\" TargetMode="External"/><Relationship Id="rId73" Type="http://schemas.openxmlformats.org/officeDocument/2006/relationships/hyperlink" Target="file:///\\chunky.mit.edu\smbshare\inj-monkey2\patra_fscv2\patra_chronic46_03302018\" TargetMode="External"/><Relationship Id="rId78" Type="http://schemas.openxmlformats.org/officeDocument/2006/relationships/hyperlink" Target="file:///\\chunky.mit.edu\smbshare\inj-monkey2\patra_fscv2\patra_chronic54_04132018\" TargetMode="External"/><Relationship Id="rId81" Type="http://schemas.openxmlformats.org/officeDocument/2006/relationships/hyperlink" Target="file:///\\chunky.mit.edu\smbshare\inj-monkey\raw\patra_fscv\patra_chronic12_12112017\" TargetMode="External"/><Relationship Id="rId86" Type="http://schemas.openxmlformats.org/officeDocument/2006/relationships/hyperlink" Target="file:///\\chunky.mit.edu\smbshare\inj-monkey\raw\patra_fscv\patra_chronic33_03062018\" TargetMode="External"/><Relationship Id="rId94" Type="http://schemas.openxmlformats.org/officeDocument/2006/relationships/hyperlink" Target="file:///\\chunky.mit.edu\smbshare\inj-monkey2\patra_fscv2\patra_chronic79_05312018\" TargetMode="External"/><Relationship Id="rId4" Type="http://schemas.openxmlformats.org/officeDocument/2006/relationships/hyperlink" Target="file:///\\chunky.mit.edu\smbshare\inj-monkey2\patra_fscv2\patra_chronic113_07252018\1dr\cvtotxt\matlab\targetbreak_pro\analyzed" TargetMode="External"/><Relationship Id="rId9" Type="http://schemas.openxmlformats.org/officeDocument/2006/relationships/hyperlink" Target="file:///\\chunky.mit.edu\smbshare\inj-monkey2\patra_fscv2\patra_chronic100_07052018\1dr\cvtotxt\matlab\targetbreak_pro\analyzed" TargetMode="External"/><Relationship Id="rId13" Type="http://schemas.openxmlformats.org/officeDocument/2006/relationships/hyperlink" Target="file:///\\chunky.mit.edu\smbshare\inj-monkey2\patra_fscv2\patra_chronic83_06082018\1dr\cvtotxt\matlab\bigreward_pro\analyzed" TargetMode="External"/><Relationship Id="rId18" Type="http://schemas.openxmlformats.org/officeDocument/2006/relationships/hyperlink" Target="file:///\\chunky.mit.edu\smbshare\inj-monkey2\patra_fscv2\patra_chronic73_05212018\1dr\cvtotxt\matlab\targetbreak_pro\analyzed" TargetMode="External"/><Relationship Id="rId39" Type="http://schemas.openxmlformats.org/officeDocument/2006/relationships/hyperlink" Target="file:///\\chunky.mit.edu\smbshare\inj-monkey\raw\patra_fscv\patra_chronic35_03082018\1dr\cvtotxt\matlab\targetbreak_pro\analyzed" TargetMode="External"/><Relationship Id="rId34" Type="http://schemas.openxmlformats.org/officeDocument/2006/relationships/hyperlink" Target="file:///\\chunky.mit.edu\smbshare\inj-monkey\raw\patra_fscv\patra_chronic38_03162018\1dr\cvtotxt\matlab\bigreward_pro\analyzed" TargetMode="External"/><Relationship Id="rId50" Type="http://schemas.openxmlformats.org/officeDocument/2006/relationships/hyperlink" Target="file:///\\chunky.mit.edu\smbshare\inj-monkey2\patra_fscv2\patra_chronic181_11072018\1dr\cvtotxt\matlab\smallreward_pro\analyzed" TargetMode="External"/><Relationship Id="rId55" Type="http://schemas.openxmlformats.org/officeDocument/2006/relationships/hyperlink" Target="file:///\\chunky.mit.edu\smbshare\inj-monkey2\patra_fscv2\patra_chronic192_12112018\1dr\cvtotxt\matlab\bigreward_pro\analyzed" TargetMode="External"/><Relationship Id="rId76" Type="http://schemas.openxmlformats.org/officeDocument/2006/relationships/hyperlink" Target="file:///\\chunky.mit.edu\smbshare\inj-monkey\raw\patra_fscv\patra_chronic31_02232018\" TargetMode="External"/><Relationship Id="rId7" Type="http://schemas.openxmlformats.org/officeDocument/2006/relationships/hyperlink" Target="file:///\\chunky.mit.edu\smbshare\inj-monkey2\patra_fscv2\patra_chronic100_07052018\1dr\cvtotxt\matlab\bigreward_pro\analyzed" TargetMode="External"/><Relationship Id="rId71" Type="http://schemas.openxmlformats.org/officeDocument/2006/relationships/hyperlink" Target="file:///\\chunky.mit.edu\smbshare\inj-monkey2\patra_fscv2\patra_chronic114_07262018\" TargetMode="External"/><Relationship Id="rId92" Type="http://schemas.openxmlformats.org/officeDocument/2006/relationships/hyperlink" Target="file:///\\chunky.mit.edu\smbshare\inj-monkey2\patra_fscv2\patra_chronic69_05152018\" TargetMode="External"/><Relationship Id="rId2" Type="http://schemas.openxmlformats.org/officeDocument/2006/relationships/hyperlink" Target="file:///\\chunky.mit.edu\smbshare\inj-monkey2\patra_fscv2\patra_chronic113_07252018\1dr\cvtotxt\matlab\smallreward_pro\analyzed" TargetMode="External"/><Relationship Id="rId29" Type="http://schemas.openxmlformats.org/officeDocument/2006/relationships/hyperlink" Target="file:///\\chunky.mit.edu\smbshare\inj-monkey2\patra_fscv2\patra_chronic58_04272018\1dr\cvtotxt\matlab\smallreward_pro\analyzed" TargetMode="External"/><Relationship Id="rId24" Type="http://schemas.openxmlformats.org/officeDocument/2006/relationships/hyperlink" Target="file:///\\chunky.mit.edu\smbshare\inj-monkey2\patra_fscv2\patra_chronic67_05112018\1dr\cvtotxt\matlab\targetbreak_pro\analyzed" TargetMode="External"/><Relationship Id="rId40" Type="http://schemas.openxmlformats.org/officeDocument/2006/relationships/hyperlink" Target="file:///\\chunky.mit.edu\smbshare\inj-monkey\raw\patra_fscv\patra_chronic31_02232018\1dr\cvtotxt\matlab\bigreward_pro\analyzed" TargetMode="External"/><Relationship Id="rId45" Type="http://schemas.openxmlformats.org/officeDocument/2006/relationships/hyperlink" Target="file:///\\chunky.mit.edu\smbshare\inj-monkey2\patra_fscv2\patra_chronic127_08142018\1dr\cvtotxt\matlab\targetbreak_pro\analyzed" TargetMode="External"/><Relationship Id="rId66" Type="http://schemas.openxmlformats.org/officeDocument/2006/relationships/hyperlink" Target="file:///\\chunky.mit.edu\smbshare\inj-monkey2\patra_fscv2\patra_chronic179_11052018\1dr\cvtotxt\matlab\targetbreak_pro\analyzed" TargetMode="External"/><Relationship Id="rId87" Type="http://schemas.openxmlformats.org/officeDocument/2006/relationships/hyperlink" Target="file:///\\chunky.mit.edu\smbshare\inj-monkey\raw\patra_fscv\patra_chronic32_03022018\" TargetMode="External"/><Relationship Id="rId61" Type="http://schemas.openxmlformats.org/officeDocument/2006/relationships/hyperlink" Target="file:///\\chunky.mit.edu\smbshare\inj-monkey2\patra_fscv2\patra_chronic100_07052018\" TargetMode="External"/><Relationship Id="rId82" Type="http://schemas.openxmlformats.org/officeDocument/2006/relationships/hyperlink" Target="file:///\\chunky.mit.edu\smbshare\inj-monkey\raw\patra_fscv\patra_chronic13_12122017\" TargetMode="External"/><Relationship Id="rId19" Type="http://schemas.openxmlformats.org/officeDocument/2006/relationships/hyperlink" Target="file:///\\chunky.mit.edu\smbshare\inj-monkey2\patra_fscv2\patra_chronic68_05142018\1dr\cvtotxt\matlab\bigreward_pro\analyzed" TargetMode="External"/><Relationship Id="rId14" Type="http://schemas.openxmlformats.org/officeDocument/2006/relationships/hyperlink" Target="file:///\\chunky.mit.edu\smbshare\inj-monkey2\patra_fscv2\patra_chronic83_06082018\1dr\cvtotxt\matlab\smallreward_pro\analyzed" TargetMode="External"/><Relationship Id="rId30" Type="http://schemas.openxmlformats.org/officeDocument/2006/relationships/hyperlink" Target="file:///\\chunky.mit.edu\smbshare\inj-monkey2\patra_fscv2\patra_chronic58_04272018\1dr\cvtotxt\matlab\targetbreak_pro\analyzed" TargetMode="External"/><Relationship Id="rId35" Type="http://schemas.openxmlformats.org/officeDocument/2006/relationships/hyperlink" Target="file:///\\chunky.mit.edu\smbshare\inj-monkey\raw\patra_fscv\patra_chronic38_03162018\1dr\cvtotxt\matlab\smallreward_pro\analyzed" TargetMode="External"/><Relationship Id="rId56" Type="http://schemas.openxmlformats.org/officeDocument/2006/relationships/hyperlink" Target="file:///\\chunky.mit.edu\smbshare\inj-monkey2\patra_fscv2\patra_chronic192_12112018\1dr\cvtotxt\matlab\smallreward_pro\analyzed" TargetMode="External"/><Relationship Id="rId77" Type="http://schemas.openxmlformats.org/officeDocument/2006/relationships/hyperlink" Target="file:///\\chunky.mit.edu\smbshare\inj-monkey2\patra_fscv2\patra_chronic50_04062018\"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90427-D8B6-434F-8BB0-55E76ADCDE10}">
  <sheetPr>
    <pageSetUpPr fitToPage="1"/>
  </sheetPr>
  <dimension ref="A1:AI343"/>
  <sheetViews>
    <sheetView tabSelected="1" workbookViewId="0">
      <pane xSplit="2" ySplit="1" topLeftCell="C101" activePane="bottomRight" state="frozen"/>
      <selection activeCell="M24" sqref="M24"/>
      <selection pane="topRight" activeCell="M24" sqref="M24"/>
      <selection pane="bottomLeft" activeCell="M24" sqref="M24"/>
      <selection pane="bottomRight" activeCell="F110" sqref="F110"/>
    </sheetView>
  </sheetViews>
  <sheetFormatPr defaultRowHeight="12.75"/>
  <cols>
    <col min="1" max="1" width="10.7109375" style="590" customWidth="1"/>
    <col min="2" max="2" width="5.7109375" style="48" customWidth="1"/>
    <col min="3" max="10" width="5.7109375" style="590" customWidth="1"/>
    <col min="11" max="11" width="79.140625" style="590" customWidth="1"/>
    <col min="12" max="12" width="24.5703125" style="590" customWidth="1"/>
    <col min="13" max="18" width="5.7109375" style="590" customWidth="1"/>
    <col min="19" max="19" width="22" style="590" customWidth="1"/>
    <col min="20" max="29" width="5.7109375" style="590" customWidth="1"/>
    <col min="30" max="30" width="55.5703125" style="48" customWidth="1"/>
    <col min="31" max="31" width="17.42578125" style="48" customWidth="1"/>
    <col min="32" max="32" width="19.42578125" style="48" customWidth="1"/>
    <col min="33" max="33" width="19.85546875" style="48" customWidth="1"/>
    <col min="34" max="34" width="21.42578125" style="402" customWidth="1"/>
    <col min="35" max="35" width="59.140625" style="402" customWidth="1"/>
    <col min="36" max="36" width="71.140625" style="48" customWidth="1"/>
    <col min="37" max="16384" width="9.140625" style="48"/>
  </cols>
  <sheetData>
    <row r="1" spans="1:33" s="402" customFormat="1">
      <c r="A1" s="590">
        <v>0</v>
      </c>
      <c r="B1" s="48">
        <v>0</v>
      </c>
      <c r="C1" s="590" t="s">
        <v>690</v>
      </c>
      <c r="D1" s="590" t="s">
        <v>691</v>
      </c>
      <c r="E1" s="590" t="s">
        <v>692</v>
      </c>
      <c r="F1" s="590" t="s">
        <v>693</v>
      </c>
      <c r="G1" s="591" t="s">
        <v>825</v>
      </c>
      <c r="H1" s="591" t="s">
        <v>826</v>
      </c>
      <c r="I1" s="591" t="s">
        <v>827</v>
      </c>
      <c r="J1" s="591" t="s">
        <v>828</v>
      </c>
      <c r="K1" s="591" t="s">
        <v>954</v>
      </c>
      <c r="L1" s="590" t="s">
        <v>955</v>
      </c>
      <c r="M1" s="590" t="s">
        <v>956</v>
      </c>
      <c r="N1" s="590"/>
      <c r="O1" s="590"/>
      <c r="P1" s="590"/>
      <c r="Q1" s="590"/>
      <c r="R1" s="590"/>
      <c r="S1" s="590"/>
      <c r="T1" s="590"/>
      <c r="U1" s="590"/>
      <c r="V1" s="590"/>
      <c r="W1" s="590"/>
      <c r="X1" s="590"/>
      <c r="Y1" s="590"/>
      <c r="Z1" s="590"/>
      <c r="AA1" s="590"/>
      <c r="AB1" s="590"/>
      <c r="AC1" s="590"/>
      <c r="AD1" s="48"/>
      <c r="AE1" s="48"/>
      <c r="AF1" s="48"/>
      <c r="AG1" s="48"/>
    </row>
    <row r="2" spans="1:33" s="402" customFormat="1">
      <c r="A2" s="592" t="s">
        <v>172</v>
      </c>
      <c r="B2" s="593" t="s">
        <v>173</v>
      </c>
      <c r="C2" s="590"/>
      <c r="D2" s="590"/>
      <c r="E2" s="590"/>
      <c r="F2" s="590"/>
      <c r="G2" s="590"/>
      <c r="H2" s="590"/>
      <c r="I2" s="590"/>
      <c r="J2" s="590"/>
      <c r="K2" s="590"/>
      <c r="L2" s="590"/>
      <c r="M2" s="590"/>
      <c r="N2" s="590"/>
      <c r="O2" s="590"/>
      <c r="P2" s="590"/>
      <c r="Q2" s="590"/>
      <c r="R2" s="590"/>
      <c r="S2" s="590"/>
      <c r="T2" s="590"/>
      <c r="U2" s="590"/>
      <c r="V2" s="590"/>
      <c r="W2" s="590"/>
      <c r="X2" s="590"/>
      <c r="Y2" s="590"/>
      <c r="Z2" s="590"/>
      <c r="AA2" s="590"/>
      <c r="AB2" s="590"/>
      <c r="AC2" s="590"/>
      <c r="AD2" s="48"/>
      <c r="AE2" s="48"/>
      <c r="AF2" s="48"/>
      <c r="AG2" s="48"/>
    </row>
    <row r="3" spans="1:33" s="402" customFormat="1">
      <c r="A3" s="591"/>
      <c r="B3" s="67" t="s">
        <v>198</v>
      </c>
      <c r="C3" s="594"/>
      <c r="D3" s="594"/>
      <c r="E3" s="594"/>
      <c r="F3" s="594"/>
      <c r="G3" s="594"/>
      <c r="H3" s="594"/>
      <c r="I3" s="594"/>
      <c r="J3" s="594"/>
      <c r="K3" s="594"/>
      <c r="L3" s="594"/>
      <c r="M3" s="594"/>
      <c r="N3" s="594"/>
      <c r="O3" s="594"/>
      <c r="P3" s="594"/>
      <c r="Q3" s="594"/>
      <c r="R3" s="594"/>
      <c r="S3" s="594"/>
      <c r="T3" s="594"/>
      <c r="U3" s="594"/>
      <c r="V3" s="594"/>
      <c r="W3" s="594"/>
      <c r="X3" s="594"/>
      <c r="Y3" s="594"/>
      <c r="Z3" s="594"/>
      <c r="AA3" s="594"/>
      <c r="AB3" s="594"/>
      <c r="AC3" s="594"/>
      <c r="AD3" s="48"/>
      <c r="AE3" s="48"/>
      <c r="AF3" s="48"/>
      <c r="AG3" s="48"/>
    </row>
    <row r="4" spans="1:33" s="402" customFormat="1">
      <c r="A4" s="595">
        <v>42935</v>
      </c>
      <c r="B4" s="67"/>
      <c r="C4" s="596" t="s">
        <v>161</v>
      </c>
      <c r="D4" s="596" t="s">
        <v>168</v>
      </c>
      <c r="E4" s="596" t="s">
        <v>163</v>
      </c>
      <c r="F4" s="596" t="s">
        <v>183</v>
      </c>
      <c r="G4" s="596" t="s">
        <v>891</v>
      </c>
      <c r="H4" s="596" t="s">
        <v>892</v>
      </c>
      <c r="I4" s="596" t="s">
        <v>893</v>
      </c>
      <c r="J4" s="596" t="s">
        <v>894</v>
      </c>
      <c r="K4" s="596"/>
      <c r="L4" s="596" t="s">
        <v>895</v>
      </c>
      <c r="M4" s="594"/>
      <c r="N4" s="594"/>
      <c r="O4" s="594"/>
      <c r="P4" s="594"/>
      <c r="Q4" s="594"/>
      <c r="R4" s="594"/>
      <c r="S4" s="594"/>
      <c r="T4" s="594"/>
      <c r="U4" s="594"/>
      <c r="V4" s="594"/>
      <c r="W4" s="594"/>
      <c r="X4" s="594"/>
      <c r="Y4" s="594"/>
      <c r="Z4" s="594"/>
      <c r="AA4" s="594"/>
      <c r="AB4" s="594"/>
      <c r="AC4" s="594"/>
      <c r="AD4" s="48"/>
      <c r="AE4" s="48"/>
      <c r="AF4" s="48"/>
      <c r="AG4" s="48"/>
    </row>
    <row r="5" spans="1:33" s="402" customFormat="1">
      <c r="A5" s="597">
        <v>43056</v>
      </c>
      <c r="B5" s="598" t="s">
        <v>179</v>
      </c>
      <c r="C5" s="590"/>
      <c r="D5" s="590"/>
      <c r="E5" s="590"/>
      <c r="F5" s="590"/>
      <c r="G5" s="590"/>
      <c r="H5" s="590"/>
      <c r="I5" s="590"/>
      <c r="J5" s="590"/>
      <c r="K5" s="590"/>
      <c r="L5" s="590"/>
      <c r="M5" s="590"/>
      <c r="N5" s="590"/>
      <c r="O5" s="590"/>
      <c r="P5" s="590"/>
      <c r="Q5" s="590"/>
      <c r="R5" s="590"/>
      <c r="S5" s="590"/>
      <c r="T5" s="590"/>
      <c r="U5" s="590"/>
      <c r="V5" s="590"/>
      <c r="W5" s="590"/>
      <c r="X5" s="590"/>
      <c r="Y5" s="590"/>
      <c r="Z5" s="590"/>
      <c r="AA5" s="590"/>
      <c r="AB5" s="590"/>
      <c r="AC5" s="590"/>
      <c r="AD5" s="48"/>
      <c r="AE5" s="48"/>
      <c r="AF5" s="48"/>
      <c r="AG5" s="48"/>
    </row>
    <row r="6" spans="1:33" s="402" customFormat="1">
      <c r="A6" s="590"/>
      <c r="B6" s="599" t="s">
        <v>177</v>
      </c>
      <c r="C6" s="590"/>
      <c r="D6" s="590"/>
      <c r="E6" s="590"/>
      <c r="F6" s="590"/>
      <c r="G6" s="590"/>
      <c r="H6" s="590"/>
      <c r="I6" s="590"/>
      <c r="J6" s="590"/>
      <c r="K6" s="590"/>
      <c r="L6" s="590"/>
      <c r="M6" s="590"/>
      <c r="N6" s="590"/>
      <c r="O6" s="590"/>
      <c r="P6" s="590"/>
      <c r="Q6" s="590"/>
      <c r="R6" s="590"/>
      <c r="S6" s="590"/>
      <c r="T6" s="590"/>
      <c r="U6" s="590"/>
      <c r="V6" s="590"/>
      <c r="W6" s="590"/>
      <c r="X6" s="590"/>
      <c r="Y6" s="590"/>
      <c r="Z6" s="590"/>
      <c r="AA6" s="590"/>
      <c r="AB6" s="590"/>
      <c r="AC6" s="590"/>
      <c r="AD6" s="48"/>
      <c r="AE6" s="48"/>
      <c r="AF6" s="48"/>
      <c r="AG6" s="48"/>
    </row>
    <row r="7" spans="1:33" s="402" customFormat="1">
      <c r="A7" s="600">
        <v>43059</v>
      </c>
      <c r="B7" s="601">
        <v>1</v>
      </c>
      <c r="C7" s="590"/>
      <c r="D7" s="590"/>
      <c r="E7" s="590"/>
      <c r="F7" s="590"/>
      <c r="G7" s="590"/>
      <c r="H7" s="590"/>
      <c r="I7" s="590"/>
      <c r="J7" s="590"/>
      <c r="K7" s="590"/>
      <c r="L7" s="590"/>
      <c r="M7" s="590"/>
      <c r="N7" s="590"/>
      <c r="O7" s="590"/>
      <c r="P7" s="590"/>
      <c r="Q7" s="590"/>
      <c r="R7" s="590"/>
      <c r="S7" s="590"/>
      <c r="T7" s="590"/>
      <c r="U7" s="590"/>
      <c r="V7" s="590"/>
      <c r="W7" s="590"/>
      <c r="X7" s="590"/>
      <c r="Y7" s="590"/>
      <c r="Z7" s="590"/>
      <c r="AA7" s="590"/>
      <c r="AB7" s="590"/>
      <c r="AC7" s="590"/>
      <c r="AD7" s="48"/>
      <c r="AE7" s="48"/>
      <c r="AF7" s="48"/>
      <c r="AG7" s="48"/>
    </row>
    <row r="8" spans="1:33" s="402" customFormat="1">
      <c r="A8" s="602"/>
      <c r="B8" s="603" t="s">
        <v>185</v>
      </c>
      <c r="C8" s="590"/>
      <c r="D8" s="590"/>
      <c r="E8" s="590"/>
      <c r="F8" s="590"/>
      <c r="G8" s="590"/>
      <c r="H8" s="590"/>
      <c r="I8" s="590"/>
      <c r="J8" s="590"/>
      <c r="K8" s="590"/>
      <c r="L8" s="590"/>
      <c r="M8" s="590"/>
      <c r="N8" s="590"/>
      <c r="O8" s="590"/>
      <c r="P8" s="590"/>
      <c r="Q8" s="590"/>
      <c r="R8" s="590"/>
      <c r="S8" s="590"/>
      <c r="T8" s="590"/>
      <c r="U8" s="590"/>
      <c r="V8" s="590"/>
      <c r="W8" s="590"/>
      <c r="X8" s="590"/>
      <c r="Y8" s="590"/>
      <c r="Z8" s="590"/>
      <c r="AA8" s="590"/>
      <c r="AB8" s="590"/>
      <c r="AC8" s="590"/>
      <c r="AD8" s="48"/>
      <c r="AE8" s="48"/>
      <c r="AF8" s="48"/>
      <c r="AG8" s="48"/>
    </row>
    <row r="9" spans="1:33" s="402" customFormat="1">
      <c r="A9" s="602"/>
      <c r="B9" s="601" t="s">
        <v>186</v>
      </c>
      <c r="C9" s="590"/>
      <c r="D9" s="590"/>
      <c r="E9" s="590"/>
      <c r="F9" s="590"/>
      <c r="G9" s="590"/>
      <c r="H9" s="590"/>
      <c r="I9" s="590"/>
      <c r="J9" s="590"/>
      <c r="K9" s="590"/>
      <c r="L9" s="590"/>
      <c r="M9" s="590"/>
      <c r="N9" s="590"/>
      <c r="O9" s="590"/>
      <c r="P9" s="590"/>
      <c r="Q9" s="590"/>
      <c r="R9" s="590"/>
      <c r="S9" s="590"/>
      <c r="T9" s="590"/>
      <c r="U9" s="590"/>
      <c r="V9" s="590"/>
      <c r="W9" s="590"/>
      <c r="X9" s="590"/>
      <c r="Y9" s="590"/>
      <c r="Z9" s="590"/>
      <c r="AA9" s="590"/>
      <c r="AB9" s="590"/>
      <c r="AC9" s="590"/>
      <c r="AD9" s="48"/>
      <c r="AE9" s="48"/>
      <c r="AF9" s="48"/>
      <c r="AG9" s="48"/>
    </row>
    <row r="10" spans="1:33" s="402" customFormat="1">
      <c r="A10" s="600">
        <v>43060</v>
      </c>
      <c r="B10" s="601">
        <v>2</v>
      </c>
      <c r="C10" s="590"/>
      <c r="D10" s="590"/>
      <c r="E10" s="590"/>
      <c r="F10" s="590"/>
      <c r="G10" s="590"/>
      <c r="H10" s="590"/>
      <c r="I10" s="590"/>
      <c r="J10" s="590"/>
      <c r="K10" s="590"/>
      <c r="L10" s="590"/>
      <c r="M10" s="590"/>
      <c r="N10" s="590"/>
      <c r="O10" s="590"/>
      <c r="P10" s="590"/>
      <c r="Q10" s="590"/>
      <c r="R10" s="590"/>
      <c r="S10" s="590"/>
      <c r="T10" s="590"/>
      <c r="U10" s="590"/>
      <c r="V10" s="590"/>
      <c r="W10" s="590"/>
      <c r="X10" s="590"/>
      <c r="Y10" s="590"/>
      <c r="Z10" s="590"/>
      <c r="AA10" s="590"/>
      <c r="AB10" s="590"/>
      <c r="AC10" s="590"/>
      <c r="AD10" s="48"/>
      <c r="AE10" s="48"/>
      <c r="AF10" s="48"/>
      <c r="AG10" s="48"/>
    </row>
    <row r="11" spans="1:33" s="402" customFormat="1">
      <c r="A11" s="600">
        <v>43061</v>
      </c>
      <c r="B11" s="601">
        <v>3</v>
      </c>
      <c r="C11" s="590"/>
      <c r="D11" s="590"/>
      <c r="E11" s="590"/>
      <c r="F11" s="590"/>
      <c r="G11" s="590"/>
      <c r="H11" s="590"/>
      <c r="I11" s="590"/>
      <c r="J11" s="590"/>
      <c r="K11" s="590"/>
      <c r="L11" s="590"/>
      <c r="M11" s="590"/>
      <c r="N11" s="590"/>
      <c r="O11" s="590"/>
      <c r="P11" s="590"/>
      <c r="Q11" s="590"/>
      <c r="R11" s="590"/>
      <c r="S11" s="590"/>
      <c r="T11" s="590"/>
      <c r="U11" s="590"/>
      <c r="V11" s="590"/>
      <c r="W11" s="590"/>
      <c r="X11" s="590"/>
      <c r="Y11" s="590"/>
      <c r="Z11" s="590"/>
      <c r="AA11" s="590"/>
      <c r="AB11" s="590"/>
      <c r="AC11" s="590"/>
      <c r="AD11" s="48"/>
      <c r="AE11" s="48"/>
      <c r="AF11" s="48"/>
      <c r="AG11" s="48"/>
    </row>
    <row r="12" spans="1:33" s="402" customFormat="1">
      <c r="A12" s="600">
        <v>43066</v>
      </c>
      <c r="B12" s="601">
        <v>4</v>
      </c>
      <c r="C12" s="590"/>
      <c r="D12" s="590"/>
      <c r="E12" s="590"/>
      <c r="F12" s="590"/>
      <c r="G12" s="590"/>
      <c r="H12" s="590"/>
      <c r="I12" s="590"/>
      <c r="J12" s="590"/>
      <c r="K12" s="590"/>
      <c r="L12" s="590"/>
      <c r="M12" s="590"/>
      <c r="N12" s="590"/>
      <c r="O12" s="590"/>
      <c r="P12" s="590"/>
      <c r="Q12" s="590"/>
      <c r="R12" s="590"/>
      <c r="S12" s="590"/>
      <c r="T12" s="590"/>
      <c r="U12" s="590"/>
      <c r="V12" s="590"/>
      <c r="W12" s="590"/>
      <c r="X12" s="590"/>
      <c r="Y12" s="590"/>
      <c r="Z12" s="590"/>
      <c r="AA12" s="590"/>
      <c r="AB12" s="590"/>
      <c r="AC12" s="590"/>
      <c r="AD12" s="48"/>
      <c r="AE12" s="48"/>
      <c r="AF12" s="48"/>
      <c r="AG12" s="48"/>
    </row>
    <row r="13" spans="1:33" s="402" customFormat="1">
      <c r="A13" s="600">
        <v>43068</v>
      </c>
      <c r="B13" s="601">
        <v>5</v>
      </c>
      <c r="C13" s="590"/>
      <c r="D13" s="590"/>
      <c r="E13" s="590"/>
      <c r="F13" s="590"/>
      <c r="G13" s="590"/>
      <c r="H13" s="590"/>
      <c r="I13" s="590"/>
      <c r="J13" s="590"/>
      <c r="K13" s="590"/>
      <c r="L13" s="590"/>
      <c r="M13" s="590"/>
      <c r="N13" s="590"/>
      <c r="O13" s="590"/>
      <c r="P13" s="590"/>
      <c r="Q13" s="590"/>
      <c r="R13" s="590"/>
      <c r="S13" s="590"/>
      <c r="T13" s="590"/>
      <c r="U13" s="590"/>
      <c r="V13" s="590"/>
      <c r="W13" s="590"/>
      <c r="X13" s="590"/>
      <c r="Y13" s="590"/>
      <c r="Z13" s="590"/>
      <c r="AA13" s="590"/>
      <c r="AB13" s="590"/>
      <c r="AC13" s="590"/>
      <c r="AD13" s="48"/>
      <c r="AE13" s="48"/>
      <c r="AF13" s="48"/>
      <c r="AG13" s="48"/>
    </row>
    <row r="14" spans="1:33" s="402" customFormat="1">
      <c r="A14" s="590"/>
      <c r="B14" s="48"/>
      <c r="C14" s="591" t="s">
        <v>182</v>
      </c>
      <c r="D14" s="590"/>
      <c r="E14" s="590"/>
      <c r="F14" s="590"/>
      <c r="G14" s="591"/>
      <c r="H14" s="590"/>
      <c r="I14" s="590"/>
      <c r="J14" s="590"/>
      <c r="K14" s="590"/>
      <c r="L14" s="590"/>
      <c r="M14" s="590"/>
      <c r="N14" s="590"/>
      <c r="O14" s="590"/>
      <c r="P14" s="590"/>
      <c r="Q14" s="590"/>
      <c r="R14" s="590"/>
      <c r="S14" s="590"/>
      <c r="T14" s="590"/>
      <c r="U14" s="590"/>
      <c r="V14" s="590"/>
      <c r="W14" s="590"/>
      <c r="X14" s="590"/>
      <c r="Y14" s="590"/>
      <c r="Z14" s="590"/>
      <c r="AA14" s="590"/>
      <c r="AB14" s="590"/>
      <c r="AC14" s="590"/>
      <c r="AD14" s="48"/>
      <c r="AE14" s="48"/>
      <c r="AF14" s="48"/>
      <c r="AG14" s="48"/>
    </row>
    <row r="15" spans="1:33" s="402" customFormat="1">
      <c r="A15" s="590"/>
      <c r="B15" s="48"/>
      <c r="C15" s="590">
        <v>36.43</v>
      </c>
      <c r="D15" s="590"/>
      <c r="E15" s="590"/>
      <c r="F15" s="590"/>
      <c r="G15" s="590"/>
      <c r="H15" s="590"/>
      <c r="I15" s="590"/>
      <c r="J15" s="590"/>
      <c r="K15" s="590"/>
      <c r="L15" s="590"/>
      <c r="M15" s="590"/>
      <c r="N15" s="590"/>
      <c r="O15" s="590"/>
      <c r="P15" s="590"/>
      <c r="Q15" s="590"/>
      <c r="R15" s="590"/>
      <c r="S15" s="590"/>
      <c r="T15" s="590"/>
      <c r="U15" s="590"/>
      <c r="V15" s="590"/>
      <c r="W15" s="590"/>
      <c r="X15" s="590"/>
      <c r="Y15" s="590"/>
      <c r="Z15" s="590"/>
      <c r="AA15" s="590"/>
      <c r="AB15" s="590"/>
      <c r="AC15" s="590"/>
      <c r="AD15" s="48"/>
      <c r="AE15" s="48"/>
      <c r="AF15" s="48"/>
      <c r="AG15" s="48"/>
    </row>
    <row r="16" spans="1:33" s="402" customFormat="1">
      <c r="A16" s="600">
        <v>43069</v>
      </c>
      <c r="B16" s="601">
        <v>6</v>
      </c>
      <c r="C16" s="590"/>
      <c r="D16" s="590"/>
      <c r="E16" s="590"/>
      <c r="F16" s="590"/>
      <c r="G16" s="590"/>
      <c r="H16" s="590"/>
      <c r="I16" s="590"/>
      <c r="J16" s="590"/>
      <c r="K16" s="590"/>
      <c r="L16" s="590"/>
      <c r="M16" s="590"/>
      <c r="N16" s="590"/>
      <c r="O16" s="590"/>
      <c r="P16" s="590"/>
      <c r="Q16" s="590"/>
      <c r="R16" s="590"/>
      <c r="S16" s="590"/>
      <c r="T16" s="590"/>
      <c r="U16" s="590"/>
      <c r="V16" s="590"/>
      <c r="W16" s="590"/>
      <c r="X16" s="590"/>
      <c r="Y16" s="590"/>
      <c r="Z16" s="590"/>
      <c r="AA16" s="590"/>
      <c r="AB16" s="590"/>
      <c r="AC16" s="590"/>
      <c r="AD16" s="48"/>
      <c r="AE16" s="48"/>
      <c r="AF16" s="48"/>
      <c r="AG16" s="48"/>
    </row>
    <row r="17" spans="1:33" s="402" customFormat="1">
      <c r="A17" s="600">
        <v>43070</v>
      </c>
      <c r="B17" s="601">
        <v>7</v>
      </c>
      <c r="C17" s="590"/>
      <c r="D17" s="590"/>
      <c r="E17" s="590"/>
      <c r="F17" s="590"/>
      <c r="G17" s="590"/>
      <c r="H17" s="590"/>
      <c r="I17" s="590"/>
      <c r="J17" s="590"/>
      <c r="K17" s="590"/>
      <c r="L17" s="590"/>
      <c r="M17" s="590"/>
      <c r="N17" s="590"/>
      <c r="O17" s="590"/>
      <c r="P17" s="590"/>
      <c r="Q17" s="590"/>
      <c r="R17" s="590"/>
      <c r="S17" s="590"/>
      <c r="T17" s="590"/>
      <c r="U17" s="590"/>
      <c r="V17" s="590"/>
      <c r="W17" s="590"/>
      <c r="X17" s="590"/>
      <c r="Y17" s="590"/>
      <c r="Z17" s="590"/>
      <c r="AA17" s="590"/>
      <c r="AB17" s="590"/>
      <c r="AC17" s="590"/>
      <c r="AD17" s="48"/>
      <c r="AE17" s="48"/>
      <c r="AF17" s="48"/>
      <c r="AG17" s="48"/>
    </row>
    <row r="18" spans="1:33" s="402" customFormat="1">
      <c r="A18" s="597">
        <v>43073</v>
      </c>
      <c r="B18" s="67">
        <v>8</v>
      </c>
      <c r="C18" s="590"/>
      <c r="D18" s="590"/>
      <c r="E18" s="590"/>
      <c r="F18" s="590"/>
      <c r="G18" s="590"/>
      <c r="H18" s="590"/>
      <c r="I18" s="590"/>
      <c r="J18" s="590"/>
      <c r="K18" s="590"/>
      <c r="L18" s="590"/>
      <c r="M18" s="590"/>
      <c r="N18" s="590"/>
      <c r="O18" s="590"/>
      <c r="P18" s="590"/>
      <c r="Q18" s="590"/>
      <c r="R18" s="590"/>
      <c r="S18" s="590"/>
      <c r="T18" s="590"/>
      <c r="U18" s="590"/>
      <c r="V18" s="590"/>
      <c r="W18" s="590"/>
      <c r="X18" s="590"/>
      <c r="Y18" s="590"/>
      <c r="Z18" s="590"/>
      <c r="AA18" s="590"/>
      <c r="AB18" s="590"/>
      <c r="AC18" s="590"/>
      <c r="AD18" s="48"/>
      <c r="AE18" s="48"/>
      <c r="AF18" s="48"/>
      <c r="AG18" s="48"/>
    </row>
    <row r="19" spans="1:33" s="402" customFormat="1">
      <c r="A19" s="597">
        <v>43075</v>
      </c>
      <c r="B19" s="67">
        <v>9</v>
      </c>
      <c r="C19" s="590"/>
      <c r="D19" s="590"/>
      <c r="E19" s="590"/>
      <c r="F19" s="590"/>
      <c r="G19" s="590"/>
      <c r="H19" s="590"/>
      <c r="I19" s="590"/>
      <c r="J19" s="590"/>
      <c r="K19" s="590"/>
      <c r="L19" s="590"/>
      <c r="M19" s="590"/>
      <c r="N19" s="590"/>
      <c r="O19" s="590"/>
      <c r="P19" s="590"/>
      <c r="Q19" s="590"/>
      <c r="R19" s="590"/>
      <c r="S19" s="590"/>
      <c r="T19" s="590"/>
      <c r="U19" s="590"/>
      <c r="V19" s="590"/>
      <c r="W19" s="590"/>
      <c r="X19" s="590"/>
      <c r="Y19" s="590"/>
      <c r="Z19" s="590"/>
      <c r="AA19" s="590"/>
      <c r="AB19" s="590"/>
      <c r="AC19" s="590"/>
      <c r="AD19" s="48"/>
      <c r="AE19" s="48"/>
      <c r="AF19" s="48"/>
      <c r="AG19" s="48"/>
    </row>
    <row r="20" spans="1:33" s="402" customFormat="1">
      <c r="A20" s="591" t="s">
        <v>694</v>
      </c>
      <c r="B20" s="603"/>
      <c r="C20" s="591" t="s">
        <v>160</v>
      </c>
      <c r="D20" s="591" t="s">
        <v>166</v>
      </c>
      <c r="E20" s="590"/>
      <c r="F20" s="590"/>
      <c r="G20" s="591"/>
      <c r="H20" s="591"/>
      <c r="I20" s="590"/>
      <c r="J20" s="590"/>
      <c r="K20" s="590"/>
      <c r="L20" s="590"/>
      <c r="M20" s="590"/>
      <c r="N20" s="590"/>
      <c r="O20" s="590"/>
      <c r="P20" s="590"/>
      <c r="Q20" s="590"/>
      <c r="R20" s="590"/>
      <c r="S20" s="590"/>
      <c r="T20" s="590"/>
      <c r="U20" s="590"/>
      <c r="V20" s="590"/>
      <c r="W20" s="590"/>
      <c r="X20" s="590"/>
      <c r="Y20" s="590"/>
      <c r="Z20" s="590"/>
      <c r="AA20" s="590"/>
      <c r="AB20" s="590"/>
      <c r="AC20" s="590"/>
      <c r="AD20" s="48"/>
      <c r="AE20" s="48"/>
      <c r="AF20" s="48"/>
      <c r="AG20" s="48"/>
    </row>
    <row r="21" spans="1:33" s="402" customFormat="1">
      <c r="A21" s="601" t="s">
        <v>186</v>
      </c>
      <c r="C21" s="590">
        <v>35.975999999999999</v>
      </c>
      <c r="D21" s="590">
        <v>35.475000000000001</v>
      </c>
      <c r="E21" s="590"/>
      <c r="F21" s="604"/>
      <c r="G21" s="590"/>
      <c r="H21" s="590"/>
      <c r="I21" s="590"/>
      <c r="J21" s="604"/>
      <c r="K21" s="604"/>
      <c r="L21" s="604"/>
      <c r="M21" s="604"/>
      <c r="N21" s="604"/>
      <c r="O21" s="604"/>
      <c r="P21" s="604"/>
      <c r="Q21" s="604"/>
      <c r="R21" s="604"/>
      <c r="S21" s="604"/>
      <c r="T21" s="604"/>
      <c r="U21" s="604"/>
      <c r="V21" s="590"/>
      <c r="W21" s="590"/>
      <c r="X21" s="604"/>
      <c r="Y21" s="604"/>
      <c r="Z21" s="604"/>
      <c r="AA21" s="604"/>
      <c r="AB21" s="604"/>
      <c r="AC21" s="604"/>
      <c r="AD21" s="48"/>
      <c r="AE21" s="48"/>
      <c r="AF21" s="48"/>
      <c r="AG21" s="48"/>
    </row>
    <row r="22" spans="1:33" s="402" customFormat="1">
      <c r="A22" s="597">
        <v>43076</v>
      </c>
      <c r="B22" s="67">
        <v>10</v>
      </c>
      <c r="C22" s="590"/>
      <c r="D22" s="590"/>
      <c r="E22" s="590"/>
      <c r="F22" s="590"/>
      <c r="G22" s="590"/>
      <c r="H22" s="590"/>
      <c r="I22" s="590"/>
      <c r="J22" s="590"/>
      <c r="K22" s="590"/>
      <c r="L22" s="590"/>
      <c r="M22" s="590"/>
      <c r="N22" s="590"/>
      <c r="O22" s="590"/>
      <c r="P22" s="590"/>
      <c r="Q22" s="590"/>
      <c r="R22" s="590"/>
      <c r="S22" s="590"/>
      <c r="T22" s="605" t="s">
        <v>817</v>
      </c>
      <c r="U22" s="590"/>
      <c r="V22" s="590"/>
      <c r="W22" s="590"/>
      <c r="X22" s="590"/>
      <c r="Y22" s="590"/>
      <c r="Z22" s="590"/>
      <c r="AA22" s="590"/>
      <c r="AB22" s="590"/>
      <c r="AC22" s="590"/>
      <c r="AD22" s="48"/>
      <c r="AE22" s="48"/>
      <c r="AF22" s="48"/>
      <c r="AG22" s="48"/>
    </row>
    <row r="23" spans="1:33" s="402" customFormat="1">
      <c r="A23" s="597">
        <v>43077</v>
      </c>
      <c r="B23" s="67">
        <v>11</v>
      </c>
      <c r="C23" s="590"/>
      <c r="D23" s="590"/>
      <c r="E23" s="590"/>
      <c r="F23" s="590"/>
      <c r="G23" s="590"/>
      <c r="H23" s="590"/>
      <c r="I23" s="590"/>
      <c r="J23" s="590"/>
      <c r="K23" s="590"/>
      <c r="L23" s="590"/>
      <c r="M23" s="590"/>
      <c r="N23" s="590"/>
      <c r="O23" s="590"/>
      <c r="P23" s="590"/>
      <c r="Q23" s="590"/>
      <c r="R23" s="590"/>
      <c r="S23" s="590"/>
      <c r="T23" s="605" t="s">
        <v>817</v>
      </c>
      <c r="U23" s="590"/>
      <c r="V23" s="590"/>
      <c r="W23" s="590"/>
      <c r="X23" s="590"/>
      <c r="Y23" s="590"/>
      <c r="Z23" s="590"/>
      <c r="AA23" s="590"/>
      <c r="AB23" s="590"/>
      <c r="AC23" s="590"/>
      <c r="AD23" s="48"/>
      <c r="AE23" s="48"/>
      <c r="AF23" s="48"/>
      <c r="AG23" s="48"/>
    </row>
    <row r="24" spans="1:33" s="402" customFormat="1">
      <c r="A24" s="597">
        <v>43080</v>
      </c>
      <c r="B24" s="67">
        <v>12</v>
      </c>
      <c r="C24" s="590"/>
      <c r="D24" s="590"/>
      <c r="E24" s="590"/>
      <c r="F24" s="590"/>
      <c r="G24" s="590"/>
      <c r="H24" s="590"/>
      <c r="I24" s="590"/>
      <c r="J24" s="590"/>
      <c r="K24" s="590"/>
      <c r="L24" s="590"/>
      <c r="M24" s="590"/>
      <c r="N24" s="590"/>
      <c r="O24" s="590"/>
      <c r="P24" s="590"/>
      <c r="Q24" s="590"/>
      <c r="R24" s="590"/>
      <c r="S24" s="590"/>
      <c r="T24" s="605" t="s">
        <v>817</v>
      </c>
      <c r="U24" s="590"/>
      <c r="V24" s="590"/>
      <c r="W24" s="590"/>
      <c r="X24" s="590"/>
      <c r="Y24" s="590"/>
      <c r="Z24" s="590"/>
      <c r="AA24" s="590"/>
      <c r="AB24" s="590"/>
      <c r="AC24" s="590"/>
      <c r="AD24" s="48"/>
      <c r="AE24" s="48"/>
      <c r="AF24" s="48"/>
      <c r="AG24" s="48"/>
    </row>
    <row r="25" spans="1:33" s="402" customFormat="1">
      <c r="A25" s="597">
        <v>43081</v>
      </c>
      <c r="B25" s="67">
        <v>13</v>
      </c>
      <c r="C25" s="590"/>
      <c r="D25" s="590"/>
      <c r="E25" s="590"/>
      <c r="F25" s="590"/>
      <c r="G25" s="590"/>
      <c r="H25" s="590"/>
      <c r="I25" s="590"/>
      <c r="J25" s="590"/>
      <c r="K25" s="590"/>
      <c r="L25" s="590"/>
      <c r="M25" s="590"/>
      <c r="N25" s="590"/>
      <c r="O25" s="590"/>
      <c r="P25" s="590"/>
      <c r="Q25" s="590"/>
      <c r="R25" s="590"/>
      <c r="S25" s="590"/>
      <c r="T25" s="605" t="s">
        <v>817</v>
      </c>
      <c r="U25" s="590"/>
      <c r="V25" s="590"/>
      <c r="W25" s="590"/>
      <c r="X25" s="590"/>
      <c r="Y25" s="590"/>
      <c r="Z25" s="590"/>
      <c r="AA25" s="590"/>
      <c r="AB25" s="590"/>
      <c r="AC25" s="590"/>
      <c r="AD25" s="48"/>
      <c r="AE25" s="48"/>
      <c r="AF25" s="48"/>
      <c r="AG25" s="48"/>
    </row>
    <row r="26" spans="1:33" s="402" customFormat="1">
      <c r="A26" s="597">
        <v>43082</v>
      </c>
      <c r="B26" s="67">
        <v>14</v>
      </c>
      <c r="C26" s="590"/>
      <c r="D26" s="590"/>
      <c r="E26" s="590"/>
      <c r="F26" s="590"/>
      <c r="G26" s="590"/>
      <c r="H26" s="590"/>
      <c r="I26" s="590"/>
      <c r="J26" s="590"/>
      <c r="K26" s="590"/>
      <c r="L26" s="590"/>
      <c r="M26" s="590"/>
      <c r="N26" s="590"/>
      <c r="O26" s="590"/>
      <c r="P26" s="590"/>
      <c r="Q26" s="590"/>
      <c r="R26" s="590"/>
      <c r="S26" s="590"/>
      <c r="T26" s="590"/>
      <c r="U26" s="590"/>
      <c r="V26" s="590"/>
      <c r="W26" s="590"/>
      <c r="X26" s="590"/>
      <c r="Y26" s="590"/>
      <c r="Z26" s="590"/>
      <c r="AA26" s="590"/>
      <c r="AB26" s="590"/>
      <c r="AC26" s="590"/>
      <c r="AD26" s="48"/>
      <c r="AE26" s="48"/>
      <c r="AF26" s="48"/>
      <c r="AG26" s="48"/>
    </row>
    <row r="27" spans="1:33" s="402" customFormat="1">
      <c r="A27" s="597">
        <v>43083</v>
      </c>
      <c r="B27" s="67">
        <v>15</v>
      </c>
      <c r="C27" s="591" t="s">
        <v>162</v>
      </c>
      <c r="D27" s="591" t="s">
        <v>167</v>
      </c>
      <c r="E27" s="591" t="s">
        <v>160</v>
      </c>
      <c r="F27" s="591" t="s">
        <v>166</v>
      </c>
      <c r="G27" s="591" t="s">
        <v>841</v>
      </c>
      <c r="H27" s="591" t="s">
        <v>830</v>
      </c>
      <c r="I27" s="591" t="s">
        <v>839</v>
      </c>
      <c r="J27" s="591" t="s">
        <v>864</v>
      </c>
      <c r="K27" s="591"/>
      <c r="L27" s="590"/>
      <c r="M27" s="590"/>
      <c r="N27" s="590"/>
      <c r="O27" s="590"/>
      <c r="P27" s="590"/>
      <c r="Q27" s="590"/>
      <c r="R27" s="590"/>
      <c r="S27" s="590"/>
      <c r="T27" s="590"/>
      <c r="U27" s="590"/>
      <c r="V27" s="590"/>
      <c r="W27" s="590"/>
      <c r="X27" s="590"/>
      <c r="Y27" s="590"/>
      <c r="Z27" s="590"/>
      <c r="AA27" s="590"/>
      <c r="AB27" s="590"/>
      <c r="AC27" s="590"/>
      <c r="AD27" s="48"/>
      <c r="AE27" s="48"/>
      <c r="AF27" s="48"/>
      <c r="AG27" s="48"/>
    </row>
    <row r="28" spans="1:33" s="402" customFormat="1">
      <c r="A28" s="597">
        <v>43084</v>
      </c>
      <c r="B28" s="67">
        <v>16</v>
      </c>
      <c r="C28" s="590"/>
      <c r="D28" s="590"/>
      <c r="E28" s="590"/>
      <c r="F28" s="590"/>
      <c r="G28" s="590"/>
      <c r="H28" s="590"/>
      <c r="I28" s="590"/>
      <c r="J28" s="590"/>
      <c r="K28" s="590"/>
      <c r="L28" s="590"/>
      <c r="M28" s="590"/>
      <c r="N28" s="590"/>
      <c r="O28" s="590"/>
      <c r="P28" s="590"/>
      <c r="Q28" s="590"/>
      <c r="R28" s="590"/>
      <c r="S28" s="590"/>
      <c r="T28" s="590"/>
      <c r="U28" s="590"/>
      <c r="V28" s="590"/>
      <c r="W28" s="590"/>
      <c r="X28" s="590"/>
      <c r="Y28" s="590"/>
      <c r="Z28" s="590"/>
      <c r="AA28" s="590"/>
      <c r="AB28" s="590"/>
      <c r="AC28" s="590"/>
      <c r="AD28" s="606"/>
      <c r="AE28" s="48"/>
      <c r="AF28" s="48"/>
      <c r="AG28" s="48"/>
    </row>
    <row r="29" spans="1:33" s="402" customFormat="1">
      <c r="A29" s="590"/>
      <c r="B29" s="48"/>
      <c r="C29" s="591" t="s">
        <v>162</v>
      </c>
      <c r="D29" s="591" t="s">
        <v>169</v>
      </c>
      <c r="E29" s="590"/>
      <c r="F29" s="604"/>
      <c r="G29" s="591"/>
      <c r="H29" s="591"/>
      <c r="I29" s="590"/>
      <c r="J29" s="604"/>
      <c r="K29" s="604"/>
      <c r="L29" s="604"/>
      <c r="M29" s="604"/>
      <c r="N29" s="604"/>
      <c r="O29" s="604"/>
      <c r="P29" s="604"/>
      <c r="Q29" s="604"/>
      <c r="R29" s="604"/>
      <c r="S29" s="604"/>
      <c r="T29" s="604"/>
      <c r="U29" s="604"/>
      <c r="V29" s="590"/>
      <c r="W29" s="590"/>
      <c r="X29" s="604"/>
      <c r="Y29" s="604"/>
      <c r="Z29" s="604"/>
      <c r="AA29" s="604"/>
      <c r="AB29" s="604"/>
      <c r="AC29" s="604"/>
      <c r="AD29" s="48"/>
      <c r="AE29" s="48"/>
      <c r="AF29" s="48"/>
      <c r="AG29" s="48"/>
    </row>
    <row r="30" spans="1:33" s="402" customFormat="1">
      <c r="A30" s="590"/>
      <c r="B30" s="48"/>
      <c r="C30" s="590">
        <v>36.450000000000003</v>
      </c>
      <c r="D30" s="590">
        <v>36.130000000000003</v>
      </c>
      <c r="E30" s="590"/>
      <c r="F30" s="590"/>
      <c r="G30" s="590"/>
      <c r="H30" s="590"/>
      <c r="I30" s="590"/>
      <c r="J30" s="590"/>
      <c r="K30" s="590"/>
      <c r="L30" s="590"/>
      <c r="M30" s="590"/>
      <c r="N30" s="590"/>
      <c r="O30" s="590"/>
      <c r="P30" s="590"/>
      <c r="Q30" s="590"/>
      <c r="R30" s="590"/>
      <c r="S30" s="590"/>
      <c r="T30" s="590"/>
      <c r="U30" s="590"/>
      <c r="V30" s="590"/>
      <c r="W30" s="590"/>
      <c r="X30" s="590"/>
      <c r="Y30" s="590"/>
      <c r="Z30" s="590"/>
      <c r="AA30" s="590"/>
      <c r="AB30" s="590"/>
      <c r="AC30" s="590"/>
      <c r="AD30" s="48"/>
      <c r="AE30" s="48"/>
      <c r="AF30" s="48"/>
      <c r="AG30" s="48"/>
    </row>
    <row r="31" spans="1:33" s="402" customFormat="1">
      <c r="A31" s="597">
        <v>43085</v>
      </c>
      <c r="B31" s="67">
        <v>17</v>
      </c>
      <c r="C31" s="590"/>
      <c r="D31" s="590"/>
      <c r="E31" s="590"/>
      <c r="F31" s="590"/>
      <c r="G31" s="590"/>
      <c r="H31" s="590"/>
      <c r="I31" s="590"/>
      <c r="J31" s="590"/>
      <c r="K31" s="590"/>
      <c r="L31" s="590"/>
      <c r="M31" s="590"/>
      <c r="N31" s="590"/>
      <c r="O31" s="590"/>
      <c r="P31" s="590"/>
      <c r="Q31" s="590"/>
      <c r="R31" s="590"/>
      <c r="S31" s="590"/>
      <c r="T31" s="590"/>
      <c r="U31" s="590"/>
      <c r="V31" s="590"/>
      <c r="W31" s="590"/>
      <c r="X31" s="590"/>
      <c r="Y31" s="590"/>
      <c r="Z31" s="590"/>
      <c r="AA31" s="590"/>
      <c r="AB31" s="590"/>
      <c r="AC31" s="590"/>
      <c r="AD31" s="48"/>
      <c r="AE31" s="48"/>
      <c r="AF31" s="48"/>
      <c r="AG31" s="48"/>
    </row>
    <row r="32" spans="1:33" s="402" customFormat="1">
      <c r="A32" s="597">
        <v>43086</v>
      </c>
      <c r="B32" s="67">
        <v>18</v>
      </c>
      <c r="C32" s="590"/>
      <c r="D32" s="590"/>
      <c r="E32" s="590"/>
      <c r="F32" s="590"/>
      <c r="G32" s="590"/>
      <c r="H32" s="590"/>
      <c r="I32" s="590"/>
      <c r="J32" s="590"/>
      <c r="K32" s="590"/>
      <c r="L32" s="590"/>
      <c r="M32" s="590"/>
      <c r="N32" s="590"/>
      <c r="O32" s="590"/>
      <c r="P32" s="590"/>
      <c r="Q32" s="590"/>
      <c r="R32" s="590"/>
      <c r="S32" s="590"/>
      <c r="T32" s="590"/>
      <c r="U32" s="590"/>
      <c r="V32" s="590"/>
      <c r="W32" s="590"/>
      <c r="X32" s="590"/>
      <c r="Y32" s="590"/>
      <c r="Z32" s="590"/>
      <c r="AA32" s="590"/>
      <c r="AB32" s="590"/>
      <c r="AC32" s="590"/>
      <c r="AD32" s="48"/>
      <c r="AE32" s="48"/>
      <c r="AF32" s="48"/>
      <c r="AG32" s="48"/>
    </row>
    <row r="33" spans="1:33" s="402" customFormat="1">
      <c r="A33" s="597">
        <v>43087</v>
      </c>
      <c r="B33" s="67">
        <v>19</v>
      </c>
      <c r="C33" s="590"/>
      <c r="D33" s="590"/>
      <c r="E33" s="590"/>
      <c r="F33" s="590"/>
      <c r="G33" s="590"/>
      <c r="H33" s="590"/>
      <c r="I33" s="590"/>
      <c r="J33" s="590"/>
      <c r="K33" s="590"/>
      <c r="L33" s="590"/>
      <c r="M33" s="590"/>
      <c r="N33" s="590"/>
      <c r="O33" s="590"/>
      <c r="P33" s="590"/>
      <c r="Q33" s="590"/>
      <c r="R33" s="590"/>
      <c r="S33" s="590"/>
      <c r="T33" s="590"/>
      <c r="U33" s="590"/>
      <c r="V33" s="590"/>
      <c r="W33" s="590"/>
      <c r="X33" s="590"/>
      <c r="Y33" s="590"/>
      <c r="Z33" s="590"/>
      <c r="AA33" s="590"/>
      <c r="AB33" s="590"/>
      <c r="AC33" s="590"/>
      <c r="AD33" s="48"/>
      <c r="AE33" s="48"/>
      <c r="AF33" s="48"/>
      <c r="AG33" s="48"/>
    </row>
    <row r="34" spans="1:33">
      <c r="B34" s="402" t="s">
        <v>185</v>
      </c>
      <c r="C34" s="591" t="s">
        <v>163</v>
      </c>
      <c r="D34" s="591" t="s">
        <v>183</v>
      </c>
      <c r="G34" s="591"/>
      <c r="H34" s="591"/>
    </row>
    <row r="35" spans="1:33">
      <c r="A35" s="597"/>
      <c r="B35" s="67" t="s">
        <v>186</v>
      </c>
      <c r="C35" s="590">
        <v>37.06</v>
      </c>
      <c r="D35" s="590">
        <v>36.130000000000003</v>
      </c>
    </row>
    <row r="36" spans="1:33">
      <c r="A36" s="597">
        <v>43089</v>
      </c>
      <c r="B36" s="67">
        <v>20</v>
      </c>
    </row>
    <row r="37" spans="1:33">
      <c r="A37" s="597">
        <v>43090</v>
      </c>
      <c r="B37" s="67">
        <v>21</v>
      </c>
      <c r="F37" s="604"/>
      <c r="J37" s="604"/>
      <c r="K37" s="604"/>
      <c r="L37" s="604"/>
      <c r="M37" s="604"/>
      <c r="N37" s="604"/>
      <c r="O37" s="604"/>
      <c r="P37" s="604"/>
      <c r="Q37" s="604"/>
      <c r="R37" s="604"/>
      <c r="S37" s="604"/>
      <c r="T37" s="604"/>
      <c r="U37" s="604"/>
      <c r="X37" s="604"/>
      <c r="Y37" s="604"/>
      <c r="Z37" s="604"/>
      <c r="AA37" s="604"/>
      <c r="AB37" s="604"/>
      <c r="AC37" s="604"/>
    </row>
    <row r="38" spans="1:33">
      <c r="B38" s="402" t="s">
        <v>185</v>
      </c>
      <c r="C38" s="591" t="s">
        <v>163</v>
      </c>
      <c r="G38" s="591"/>
    </row>
    <row r="39" spans="1:33">
      <c r="B39" s="67" t="s">
        <v>186</v>
      </c>
      <c r="C39" s="590">
        <v>37.14</v>
      </c>
    </row>
    <row r="40" spans="1:33">
      <c r="A40" s="597">
        <v>43108</v>
      </c>
      <c r="B40" s="67">
        <v>22</v>
      </c>
      <c r="F40" s="604"/>
      <c r="J40" s="604"/>
      <c r="K40" s="604"/>
      <c r="L40" s="604"/>
      <c r="M40" s="604"/>
      <c r="N40" s="604"/>
      <c r="O40" s="604"/>
      <c r="P40" s="604"/>
      <c r="Q40" s="604"/>
      <c r="R40" s="604"/>
      <c r="S40" s="604"/>
      <c r="T40" s="604"/>
      <c r="U40" s="604"/>
    </row>
    <row r="41" spans="1:33">
      <c r="A41" s="595">
        <v>43109</v>
      </c>
      <c r="B41" s="67">
        <v>23</v>
      </c>
      <c r="F41" s="604"/>
      <c r="J41" s="604"/>
      <c r="K41" s="604"/>
      <c r="L41" s="604"/>
      <c r="M41" s="604"/>
      <c r="N41" s="604"/>
      <c r="O41" s="604"/>
      <c r="P41" s="604"/>
      <c r="Q41" s="604"/>
      <c r="R41" s="604"/>
      <c r="S41" s="604"/>
      <c r="T41" s="604"/>
      <c r="U41" s="604"/>
      <c r="X41" s="604"/>
      <c r="Y41" s="604"/>
      <c r="Z41" s="604"/>
      <c r="AA41" s="604"/>
      <c r="AB41" s="604"/>
      <c r="AC41" s="604"/>
    </row>
    <row r="42" spans="1:33">
      <c r="A42" s="597">
        <v>43110</v>
      </c>
      <c r="B42" s="67">
        <v>24</v>
      </c>
      <c r="F42" s="604"/>
      <c r="J42" s="604"/>
      <c r="K42" s="604"/>
      <c r="U42" s="604"/>
    </row>
    <row r="43" spans="1:33">
      <c r="A43" s="597">
        <v>43111</v>
      </c>
      <c r="B43" s="67">
        <v>25</v>
      </c>
      <c r="F43" s="604"/>
      <c r="J43" s="604"/>
      <c r="K43" s="604"/>
      <c r="U43" s="604"/>
    </row>
    <row r="44" spans="1:33">
      <c r="A44" s="597">
        <v>43112</v>
      </c>
      <c r="B44" s="67">
        <v>26</v>
      </c>
      <c r="F44" s="604"/>
      <c r="J44" s="604"/>
      <c r="K44" s="604"/>
      <c r="U44" s="604"/>
    </row>
    <row r="45" spans="1:33">
      <c r="A45" s="597">
        <v>43126</v>
      </c>
      <c r="B45" s="67">
        <v>27</v>
      </c>
      <c r="F45" s="604"/>
      <c r="J45" s="604"/>
      <c r="K45" s="604"/>
      <c r="L45" s="604"/>
      <c r="M45" s="604"/>
      <c r="N45" s="604"/>
      <c r="O45" s="604"/>
      <c r="P45" s="604"/>
      <c r="Q45" s="604"/>
      <c r="R45" s="604"/>
      <c r="S45" s="604"/>
      <c r="T45" s="604"/>
      <c r="U45" s="604"/>
      <c r="X45" s="604"/>
      <c r="Y45" s="604"/>
      <c r="Z45" s="604"/>
      <c r="AA45" s="604"/>
      <c r="AB45" s="604"/>
      <c r="AC45" s="604"/>
    </row>
    <row r="46" spans="1:33">
      <c r="A46" s="597">
        <v>43147</v>
      </c>
      <c r="B46" s="67">
        <v>28</v>
      </c>
      <c r="T46" s="605" t="s">
        <v>817</v>
      </c>
    </row>
    <row r="47" spans="1:33">
      <c r="A47" s="597">
        <v>43151</v>
      </c>
      <c r="B47" s="67" t="s">
        <v>270</v>
      </c>
    </row>
    <row r="48" spans="1:33">
      <c r="A48" s="597">
        <v>43152</v>
      </c>
      <c r="B48" s="67">
        <v>29</v>
      </c>
    </row>
    <row r="49" spans="1:33" s="402" customFormat="1">
      <c r="A49" s="590"/>
      <c r="B49" s="402" t="s">
        <v>185</v>
      </c>
      <c r="C49" s="590"/>
      <c r="D49" s="590"/>
      <c r="E49" s="590"/>
      <c r="F49" s="590"/>
      <c r="G49" s="590"/>
      <c r="H49" s="590"/>
      <c r="I49" s="590"/>
      <c r="J49" s="590"/>
      <c r="K49" s="590"/>
      <c r="L49" s="590"/>
      <c r="M49" s="591" t="s">
        <v>190</v>
      </c>
      <c r="N49" s="591" t="s">
        <v>191</v>
      </c>
      <c r="O49" s="591" t="s">
        <v>192</v>
      </c>
      <c r="P49" s="591" t="s">
        <v>193</v>
      </c>
      <c r="Q49" s="591" t="s">
        <v>194</v>
      </c>
      <c r="R49" s="591" t="s">
        <v>195</v>
      </c>
      <c r="S49" s="590"/>
      <c r="T49" s="590"/>
      <c r="U49" s="590"/>
      <c r="V49" s="590"/>
      <c r="W49" s="590"/>
      <c r="X49" s="590"/>
      <c r="Y49" s="590"/>
      <c r="Z49" s="590"/>
      <c r="AA49" s="590"/>
      <c r="AB49" s="590"/>
      <c r="AC49" s="590"/>
      <c r="AD49" s="48"/>
      <c r="AE49" s="48"/>
      <c r="AF49" s="48"/>
      <c r="AG49" s="48"/>
    </row>
    <row r="50" spans="1:33" s="402" customFormat="1">
      <c r="A50" s="590"/>
      <c r="B50" s="67" t="s">
        <v>186</v>
      </c>
      <c r="C50" s="590"/>
      <c r="D50" s="590"/>
      <c r="E50" s="590"/>
      <c r="F50" s="590"/>
      <c r="G50" s="590"/>
      <c r="H50" s="590"/>
      <c r="I50" s="590"/>
      <c r="J50" s="590"/>
      <c r="K50" s="590"/>
      <c r="L50" s="590"/>
      <c r="M50" s="590">
        <v>48.363</v>
      </c>
      <c r="N50" s="590">
        <v>48.563000000000002</v>
      </c>
      <c r="O50" s="590">
        <v>48.263000000000005</v>
      </c>
      <c r="P50" s="590">
        <v>46.063000000000002</v>
      </c>
      <c r="Q50" s="590">
        <v>46.063000000000002</v>
      </c>
      <c r="R50" s="590">
        <v>46.063000000000002</v>
      </c>
      <c r="S50" s="590"/>
      <c r="T50" s="590"/>
      <c r="U50" s="590"/>
      <c r="V50" s="590"/>
      <c r="W50" s="590"/>
      <c r="X50" s="590"/>
      <c r="Y50" s="590"/>
      <c r="Z50" s="590"/>
      <c r="AA50" s="590"/>
      <c r="AB50" s="590"/>
      <c r="AC50" s="590"/>
      <c r="AD50" s="48"/>
      <c r="AE50" s="48"/>
      <c r="AF50" s="48"/>
      <c r="AG50" s="48"/>
    </row>
    <row r="51" spans="1:33" s="402" customFormat="1">
      <c r="A51" s="597">
        <v>43153</v>
      </c>
      <c r="B51" s="67">
        <v>30</v>
      </c>
      <c r="C51" s="591" t="s">
        <v>390</v>
      </c>
      <c r="D51" s="591" t="s">
        <v>162</v>
      </c>
      <c r="E51" s="591" t="s">
        <v>167</v>
      </c>
      <c r="F51" s="605" t="s">
        <v>164</v>
      </c>
      <c r="G51" s="591" t="s">
        <v>950</v>
      </c>
      <c r="H51" s="591" t="s">
        <v>841</v>
      </c>
      <c r="I51" s="591" t="s">
        <v>830</v>
      </c>
      <c r="J51" s="605" t="s">
        <v>951</v>
      </c>
      <c r="K51" s="605"/>
      <c r="L51" s="604"/>
      <c r="M51" s="604"/>
      <c r="N51" s="604"/>
      <c r="O51" s="604"/>
      <c r="P51" s="604"/>
      <c r="Q51" s="604"/>
      <c r="R51" s="604"/>
      <c r="S51" s="604"/>
      <c r="T51" s="605" t="s">
        <v>817</v>
      </c>
      <c r="U51" s="604"/>
      <c r="V51" s="590"/>
      <c r="W51" s="590"/>
      <c r="X51" s="590"/>
      <c r="Y51" s="590"/>
      <c r="Z51" s="590"/>
      <c r="AA51" s="590"/>
      <c r="AB51" s="590"/>
      <c r="AC51" s="590"/>
      <c r="AD51" s="48"/>
      <c r="AE51" s="48"/>
      <c r="AF51" s="48"/>
      <c r="AG51" s="48"/>
    </row>
    <row r="52" spans="1:33" s="609" customFormat="1">
      <c r="A52" s="607">
        <v>43154</v>
      </c>
      <c r="B52" s="608">
        <v>31</v>
      </c>
      <c r="C52" s="590" t="s">
        <v>182</v>
      </c>
      <c r="D52" s="590" t="s">
        <v>166</v>
      </c>
      <c r="E52" s="590" t="s">
        <v>160</v>
      </c>
      <c r="F52" s="48" t="s">
        <v>169</v>
      </c>
      <c r="G52" s="590"/>
      <c r="H52" s="590"/>
      <c r="I52" s="590"/>
      <c r="J52" s="48"/>
      <c r="K52" s="48"/>
      <c r="L52" s="590"/>
      <c r="M52" s="590"/>
      <c r="N52" s="590"/>
      <c r="O52" s="590"/>
      <c r="P52" s="590"/>
      <c r="Q52" s="590"/>
      <c r="R52" s="590"/>
      <c r="S52" s="591" t="s">
        <v>805</v>
      </c>
      <c r="T52" s="591" t="s">
        <v>799</v>
      </c>
      <c r="U52" s="590"/>
      <c r="V52" s="590"/>
      <c r="W52" s="590"/>
      <c r="X52" s="590"/>
      <c r="Y52" s="590"/>
      <c r="Z52" s="590"/>
      <c r="AA52" s="590"/>
      <c r="AB52" s="590"/>
      <c r="AC52" s="590"/>
      <c r="AD52" s="48"/>
      <c r="AE52" s="48"/>
      <c r="AF52" s="48"/>
      <c r="AG52" s="48"/>
    </row>
    <row r="53" spans="1:33" s="402" customFormat="1">
      <c r="A53" s="597">
        <v>43159</v>
      </c>
      <c r="B53" s="67" t="s">
        <v>339</v>
      </c>
      <c r="C53" s="590"/>
      <c r="D53" s="590"/>
      <c r="E53" s="590"/>
      <c r="F53" s="590"/>
      <c r="G53" s="590"/>
      <c r="H53" s="590"/>
      <c r="I53" s="590"/>
      <c r="J53" s="590"/>
      <c r="K53" s="590"/>
      <c r="L53" s="590"/>
      <c r="M53" s="590"/>
      <c r="N53" s="590"/>
      <c r="O53" s="590"/>
      <c r="P53" s="590"/>
      <c r="Q53" s="590"/>
      <c r="R53" s="590"/>
      <c r="S53" s="590"/>
      <c r="T53" s="590"/>
      <c r="U53" s="590"/>
      <c r="V53" s="590"/>
      <c r="W53" s="590"/>
      <c r="X53" s="590"/>
      <c r="Y53" s="590"/>
      <c r="Z53" s="590"/>
      <c r="AA53" s="590"/>
      <c r="AB53" s="590"/>
      <c r="AC53" s="590"/>
      <c r="AD53" s="48"/>
      <c r="AE53" s="48"/>
      <c r="AF53" s="48"/>
      <c r="AG53" s="48"/>
    </row>
    <row r="54" spans="1:33" s="402" customFormat="1">
      <c r="A54" s="597">
        <v>43160</v>
      </c>
      <c r="B54" s="67" t="s">
        <v>340</v>
      </c>
      <c r="C54" s="590"/>
      <c r="D54" s="590"/>
      <c r="E54" s="590"/>
      <c r="F54" s="590"/>
      <c r="G54" s="590"/>
      <c r="H54" s="590"/>
      <c r="I54" s="590"/>
      <c r="J54" s="590"/>
      <c r="K54" s="590"/>
      <c r="L54" s="590"/>
      <c r="M54" s="590"/>
      <c r="N54" s="590"/>
      <c r="O54" s="590"/>
      <c r="P54" s="590"/>
      <c r="Q54" s="590"/>
      <c r="R54" s="590"/>
      <c r="S54" s="590"/>
      <c r="T54" s="590"/>
      <c r="U54" s="590"/>
      <c r="V54" s="590"/>
      <c r="W54" s="590"/>
      <c r="X54" s="590"/>
      <c r="Y54" s="590"/>
      <c r="Z54" s="590"/>
      <c r="AA54" s="590"/>
      <c r="AB54" s="590"/>
      <c r="AC54" s="590"/>
      <c r="AD54" s="48"/>
      <c r="AE54" s="48"/>
      <c r="AF54" s="48"/>
      <c r="AG54" s="48"/>
    </row>
    <row r="55" spans="1:33" s="402" customFormat="1">
      <c r="A55" s="597">
        <v>43161</v>
      </c>
      <c r="B55" s="48">
        <v>32</v>
      </c>
      <c r="C55" s="590"/>
      <c r="D55" s="590"/>
      <c r="E55" s="590"/>
      <c r="F55" s="590"/>
      <c r="G55" s="590"/>
      <c r="H55" s="590"/>
      <c r="I55" s="590"/>
      <c r="J55" s="590"/>
      <c r="K55" s="590"/>
      <c r="L55" s="590"/>
      <c r="M55" s="590"/>
      <c r="N55" s="590"/>
      <c r="O55" s="590"/>
      <c r="P55" s="590"/>
      <c r="Q55" s="590"/>
      <c r="R55" s="590"/>
      <c r="S55" s="590"/>
      <c r="T55" s="591" t="s">
        <v>816</v>
      </c>
      <c r="U55" s="590"/>
      <c r="V55" s="590"/>
      <c r="W55" s="590"/>
      <c r="X55" s="590"/>
      <c r="Y55" s="590"/>
      <c r="Z55" s="590"/>
      <c r="AA55" s="590"/>
      <c r="AB55" s="590"/>
      <c r="AC55" s="590"/>
      <c r="AD55" s="48"/>
      <c r="AE55" s="48"/>
      <c r="AF55" s="48"/>
      <c r="AG55" s="48"/>
    </row>
    <row r="56" spans="1:33" s="402" customFormat="1">
      <c r="A56" s="597">
        <v>43164</v>
      </c>
      <c r="B56" s="67" t="s">
        <v>341</v>
      </c>
      <c r="C56" s="590"/>
      <c r="D56" s="590"/>
      <c r="E56" s="590"/>
      <c r="F56" s="590"/>
      <c r="G56" s="590"/>
      <c r="H56" s="590"/>
      <c r="I56" s="590"/>
      <c r="J56" s="590"/>
      <c r="K56" s="590"/>
      <c r="L56" s="590"/>
      <c r="M56" s="590"/>
      <c r="N56" s="590"/>
      <c r="O56" s="590"/>
      <c r="P56" s="590"/>
      <c r="Q56" s="590"/>
      <c r="R56" s="590"/>
      <c r="S56" s="590"/>
      <c r="T56" s="590"/>
      <c r="U56" s="590"/>
      <c r="V56" s="590"/>
      <c r="W56" s="590"/>
      <c r="X56" s="590"/>
      <c r="Y56" s="590"/>
      <c r="Z56" s="590"/>
      <c r="AA56" s="590"/>
      <c r="AB56" s="590"/>
      <c r="AC56" s="590"/>
      <c r="AD56" s="48"/>
      <c r="AE56" s="48"/>
      <c r="AF56" s="48"/>
      <c r="AG56" s="48"/>
    </row>
    <row r="57" spans="1:33" s="402" customFormat="1">
      <c r="A57" s="597">
        <v>43165</v>
      </c>
      <c r="B57" s="48">
        <v>33</v>
      </c>
      <c r="C57" s="590"/>
      <c r="D57" s="590"/>
      <c r="E57" s="590"/>
      <c r="F57" s="604"/>
      <c r="G57" s="590"/>
      <c r="H57" s="590"/>
      <c r="I57" s="590"/>
      <c r="J57" s="604"/>
      <c r="K57" s="604"/>
      <c r="L57" s="604"/>
      <c r="M57" s="604"/>
      <c r="N57" s="604"/>
      <c r="O57" s="604"/>
      <c r="P57" s="604"/>
      <c r="Q57" s="604"/>
      <c r="R57" s="604"/>
      <c r="S57" s="604"/>
      <c r="T57" s="605" t="s">
        <v>817</v>
      </c>
      <c r="U57" s="590"/>
      <c r="V57" s="590"/>
      <c r="W57" s="590"/>
      <c r="X57" s="604"/>
      <c r="Y57" s="604"/>
      <c r="Z57" s="604"/>
      <c r="AA57" s="604"/>
      <c r="AB57" s="604"/>
      <c r="AC57" s="604"/>
      <c r="AD57" s="48"/>
      <c r="AE57" s="48"/>
      <c r="AF57" s="48"/>
      <c r="AG57" s="48"/>
    </row>
    <row r="58" spans="1:33" s="402" customFormat="1">
      <c r="A58" s="597">
        <v>43166</v>
      </c>
      <c r="B58" s="48">
        <v>34</v>
      </c>
      <c r="C58" s="590"/>
      <c r="D58" s="590"/>
      <c r="E58" s="590"/>
      <c r="F58" s="604"/>
      <c r="G58" s="590"/>
      <c r="H58" s="590"/>
      <c r="I58" s="590"/>
      <c r="J58" s="604"/>
      <c r="K58" s="604"/>
      <c r="L58" s="590"/>
      <c r="M58" s="590"/>
      <c r="N58" s="590"/>
      <c r="O58" s="590"/>
      <c r="P58" s="590"/>
      <c r="Q58" s="590"/>
      <c r="R58" s="590"/>
      <c r="S58" s="590"/>
      <c r="T58" s="605" t="s">
        <v>817</v>
      </c>
      <c r="U58" s="590"/>
      <c r="V58" s="590"/>
      <c r="W58" s="590"/>
      <c r="X58" s="590"/>
      <c r="Y58" s="590"/>
      <c r="Z58" s="590"/>
      <c r="AA58" s="590"/>
      <c r="AB58" s="590"/>
      <c r="AC58" s="590"/>
      <c r="AD58" s="48"/>
      <c r="AE58" s="48"/>
      <c r="AF58" s="48"/>
      <c r="AG58" s="48"/>
    </row>
    <row r="59" spans="1:33" s="612" customFormat="1">
      <c r="A59" s="610">
        <v>43167</v>
      </c>
      <c r="B59" s="611">
        <v>35</v>
      </c>
      <c r="C59" s="590" t="s">
        <v>163</v>
      </c>
      <c r="D59" s="590" t="s">
        <v>166</v>
      </c>
      <c r="E59" s="590" t="s">
        <v>160</v>
      </c>
      <c r="F59" s="48" t="s">
        <v>169</v>
      </c>
      <c r="G59" s="596" t="s">
        <v>893</v>
      </c>
      <c r="H59" s="591" t="s">
        <v>864</v>
      </c>
      <c r="I59" s="591" t="s">
        <v>839</v>
      </c>
      <c r="J59" s="591" t="s">
        <v>924</v>
      </c>
      <c r="K59" s="591"/>
      <c r="L59" s="604"/>
      <c r="M59" s="604"/>
      <c r="N59" s="604"/>
      <c r="O59" s="604"/>
      <c r="P59" s="604"/>
      <c r="Q59" s="604"/>
      <c r="R59" s="604"/>
      <c r="S59" s="591" t="s">
        <v>805</v>
      </c>
      <c r="T59" s="590"/>
      <c r="U59" s="590"/>
      <c r="V59" s="591" t="s">
        <v>798</v>
      </c>
      <c r="W59" s="590"/>
      <c r="X59" s="590"/>
      <c r="Y59" s="590"/>
      <c r="Z59" s="590"/>
      <c r="AA59" s="590"/>
      <c r="AB59" s="590"/>
      <c r="AC59" s="590"/>
      <c r="AD59" s="48"/>
      <c r="AE59" s="48"/>
      <c r="AF59" s="48"/>
      <c r="AG59" s="48"/>
    </row>
    <row r="60" spans="1:33" s="402" customFormat="1">
      <c r="A60" s="597">
        <v>43168</v>
      </c>
      <c r="B60" s="48">
        <v>36</v>
      </c>
      <c r="C60" s="590"/>
      <c r="D60" s="590"/>
      <c r="E60" s="590"/>
      <c r="F60" s="604"/>
      <c r="G60" s="590"/>
      <c r="H60" s="590"/>
      <c r="I60" s="590"/>
      <c r="J60" s="604"/>
      <c r="K60" s="604"/>
      <c r="L60" s="590"/>
      <c r="M60" s="590"/>
      <c r="N60" s="590"/>
      <c r="O60" s="590"/>
      <c r="P60" s="590"/>
      <c r="Q60" s="590"/>
      <c r="R60" s="590"/>
      <c r="S60" s="590"/>
      <c r="T60" s="591" t="s">
        <v>800</v>
      </c>
      <c r="U60" s="590"/>
      <c r="V60" s="590"/>
      <c r="W60" s="590"/>
      <c r="X60" s="590"/>
      <c r="Y60" s="590"/>
      <c r="Z60" s="590"/>
      <c r="AA60" s="590"/>
      <c r="AB60" s="590"/>
      <c r="AC60" s="590"/>
      <c r="AD60" s="48"/>
      <c r="AE60" s="48"/>
      <c r="AF60" s="48"/>
      <c r="AG60" s="48"/>
    </row>
    <row r="61" spans="1:33" s="402" customFormat="1">
      <c r="A61" s="597">
        <v>43171</v>
      </c>
      <c r="B61" s="67" t="s">
        <v>337</v>
      </c>
      <c r="C61" s="590"/>
      <c r="D61" s="590"/>
      <c r="E61" s="590"/>
      <c r="F61" s="604"/>
      <c r="G61" s="590"/>
      <c r="H61" s="590"/>
      <c r="I61" s="590"/>
      <c r="J61" s="604"/>
      <c r="K61" s="604"/>
      <c r="L61" s="590"/>
      <c r="M61" s="590"/>
      <c r="N61" s="590"/>
      <c r="O61" s="590"/>
      <c r="P61" s="590"/>
      <c r="Q61" s="590"/>
      <c r="R61" s="590"/>
      <c r="S61" s="590"/>
      <c r="T61" s="590"/>
      <c r="U61" s="590"/>
      <c r="V61" s="590"/>
      <c r="W61" s="590"/>
      <c r="X61" s="590"/>
      <c r="Y61" s="590"/>
      <c r="Z61" s="590"/>
      <c r="AA61" s="590"/>
      <c r="AB61" s="590"/>
      <c r="AC61" s="590"/>
      <c r="AD61" s="48"/>
      <c r="AE61" s="48"/>
      <c r="AF61" s="48"/>
      <c r="AG61" s="48"/>
    </row>
    <row r="62" spans="1:33" s="402" customFormat="1">
      <c r="A62" s="597">
        <v>43173</v>
      </c>
      <c r="B62" s="67" t="s">
        <v>338</v>
      </c>
      <c r="C62" s="590"/>
      <c r="D62" s="590"/>
      <c r="E62" s="590"/>
      <c r="F62" s="604"/>
      <c r="G62" s="590"/>
      <c r="H62" s="590"/>
      <c r="I62" s="590"/>
      <c r="J62" s="604"/>
      <c r="K62" s="604"/>
      <c r="L62" s="590"/>
      <c r="M62" s="590"/>
      <c r="N62" s="590"/>
      <c r="O62" s="590"/>
      <c r="P62" s="590"/>
      <c r="Q62" s="590"/>
      <c r="R62" s="590"/>
      <c r="S62" s="590"/>
      <c r="T62" s="590"/>
      <c r="U62" s="590"/>
      <c r="V62" s="590"/>
      <c r="W62" s="590"/>
      <c r="X62" s="590"/>
      <c r="Y62" s="590"/>
      <c r="Z62" s="590"/>
      <c r="AA62" s="590"/>
      <c r="AB62" s="590"/>
      <c r="AC62" s="590"/>
      <c r="AD62" s="48"/>
      <c r="AE62" s="48"/>
      <c r="AF62" s="48"/>
      <c r="AG62" s="48"/>
    </row>
    <row r="63" spans="1:33" s="402" customFormat="1">
      <c r="A63" s="597">
        <v>43174</v>
      </c>
      <c r="B63" s="48">
        <v>37</v>
      </c>
      <c r="C63" s="590"/>
      <c r="D63" s="590"/>
      <c r="E63" s="590"/>
      <c r="F63" s="604"/>
      <c r="G63" s="590"/>
      <c r="H63" s="590"/>
      <c r="I63" s="590"/>
      <c r="J63" s="604"/>
      <c r="K63" s="604"/>
      <c r="L63" s="590"/>
      <c r="M63" s="590"/>
      <c r="N63" s="590"/>
      <c r="O63" s="590"/>
      <c r="P63" s="590"/>
      <c r="Q63" s="590"/>
      <c r="R63" s="590"/>
      <c r="S63" s="590"/>
      <c r="T63" s="590"/>
      <c r="U63" s="590"/>
      <c r="V63" s="590"/>
      <c r="W63" s="590"/>
      <c r="X63" s="590"/>
      <c r="Y63" s="590"/>
      <c r="Z63" s="590"/>
      <c r="AA63" s="590"/>
      <c r="AB63" s="590"/>
      <c r="AC63" s="590"/>
      <c r="AD63" s="48"/>
      <c r="AE63" s="48"/>
      <c r="AF63" s="48"/>
      <c r="AG63" s="48"/>
    </row>
    <row r="64" spans="1:33" s="613" customFormat="1">
      <c r="A64" s="610">
        <v>43175</v>
      </c>
      <c r="B64" s="611">
        <v>38</v>
      </c>
      <c r="C64" s="590" t="s">
        <v>163</v>
      </c>
      <c r="D64" s="590" t="s">
        <v>166</v>
      </c>
      <c r="E64" s="590" t="s">
        <v>160</v>
      </c>
      <c r="F64" s="48" t="s">
        <v>169</v>
      </c>
      <c r="G64" s="596" t="s">
        <v>893</v>
      </c>
      <c r="H64" s="591" t="s">
        <v>864</v>
      </c>
      <c r="I64" s="591" t="s">
        <v>839</v>
      </c>
      <c r="J64" s="591" t="s">
        <v>924</v>
      </c>
      <c r="K64" s="591"/>
      <c r="L64" s="604"/>
      <c r="M64" s="604"/>
      <c r="N64" s="604"/>
      <c r="O64" s="604"/>
      <c r="P64" s="604"/>
      <c r="Q64" s="604"/>
      <c r="R64" s="590"/>
      <c r="S64" s="591" t="s">
        <v>805</v>
      </c>
      <c r="T64" s="591" t="s">
        <v>799</v>
      </c>
      <c r="U64" s="590"/>
      <c r="V64" s="590"/>
      <c r="W64" s="590"/>
      <c r="X64" s="590"/>
      <c r="Y64" s="591" t="s">
        <v>811</v>
      </c>
      <c r="Z64" s="590"/>
      <c r="AA64" s="590"/>
      <c r="AB64" s="590"/>
      <c r="AC64" s="590"/>
      <c r="AD64" s="48"/>
      <c r="AE64" s="48"/>
      <c r="AF64" s="48"/>
      <c r="AG64" s="48"/>
    </row>
    <row r="65" spans="1:33" s="402" customFormat="1">
      <c r="A65" s="597"/>
      <c r="B65" s="67" t="s">
        <v>336</v>
      </c>
      <c r="C65" s="590"/>
      <c r="D65" s="590"/>
      <c r="E65" s="590"/>
      <c r="F65" s="604"/>
      <c r="G65" s="590"/>
      <c r="H65" s="590"/>
      <c r="I65" s="590"/>
      <c r="J65" s="604"/>
      <c r="K65" s="604"/>
      <c r="L65" s="590"/>
      <c r="M65" s="590"/>
      <c r="N65" s="590"/>
      <c r="O65" s="590"/>
      <c r="P65" s="590"/>
      <c r="Q65" s="590"/>
      <c r="R65" s="590"/>
      <c r="S65" s="590"/>
      <c r="T65" s="590"/>
      <c r="U65" s="590"/>
      <c r="V65" s="590"/>
      <c r="W65" s="590"/>
      <c r="X65" s="590"/>
      <c r="Y65" s="590"/>
      <c r="Z65" s="590"/>
      <c r="AA65" s="590"/>
      <c r="AB65" s="590"/>
      <c r="AC65" s="590"/>
      <c r="AD65" s="48"/>
      <c r="AE65" s="48"/>
      <c r="AF65" s="48"/>
      <c r="AG65" s="48"/>
    </row>
    <row r="66" spans="1:33" s="402" customFormat="1" ht="12" customHeight="1">
      <c r="A66" s="597">
        <v>43179</v>
      </c>
      <c r="B66" s="48">
        <v>39</v>
      </c>
      <c r="C66" s="590"/>
      <c r="D66" s="590"/>
      <c r="E66" s="590"/>
      <c r="F66" s="604"/>
      <c r="G66" s="590"/>
      <c r="H66" s="590"/>
      <c r="I66" s="590"/>
      <c r="J66" s="604"/>
      <c r="K66" s="604"/>
      <c r="L66" s="590"/>
      <c r="M66" s="590"/>
      <c r="N66" s="590"/>
      <c r="O66" s="590"/>
      <c r="P66" s="590"/>
      <c r="Q66" s="590"/>
      <c r="R66" s="590"/>
      <c r="S66" s="590"/>
      <c r="T66" s="590"/>
      <c r="U66" s="590"/>
      <c r="V66" s="590"/>
      <c r="W66" s="590"/>
      <c r="X66" s="590"/>
      <c r="Y66" s="590"/>
      <c r="Z66" s="590"/>
      <c r="AA66" s="590"/>
      <c r="AB66" s="590"/>
      <c r="AC66" s="590"/>
      <c r="AD66" s="48"/>
      <c r="AE66" s="48"/>
      <c r="AF66" s="48"/>
      <c r="AG66" s="48"/>
    </row>
    <row r="67" spans="1:33" s="402" customFormat="1">
      <c r="A67" s="597">
        <v>43180</v>
      </c>
      <c r="B67" s="48">
        <v>40</v>
      </c>
      <c r="C67" s="590"/>
      <c r="D67" s="590"/>
      <c r="E67" s="590"/>
      <c r="F67" s="590"/>
      <c r="G67" s="590"/>
      <c r="H67" s="590"/>
      <c r="I67" s="590"/>
      <c r="J67" s="590"/>
      <c r="K67" s="590"/>
      <c r="L67" s="590"/>
      <c r="M67" s="590"/>
      <c r="N67" s="590"/>
      <c r="O67" s="590"/>
      <c r="P67" s="590"/>
      <c r="Q67" s="590"/>
      <c r="R67" s="590"/>
      <c r="S67" s="590"/>
      <c r="T67" s="590"/>
      <c r="U67" s="590"/>
      <c r="V67" s="590"/>
      <c r="W67" s="590"/>
      <c r="X67" s="590"/>
      <c r="Y67" s="590"/>
      <c r="Z67" s="590"/>
      <c r="AA67" s="590"/>
      <c r="AB67" s="590"/>
      <c r="AC67" s="590"/>
      <c r="AD67" s="606"/>
      <c r="AE67" s="48"/>
      <c r="AF67" s="48"/>
      <c r="AG67" s="48"/>
    </row>
    <row r="68" spans="1:33" s="402" customFormat="1">
      <c r="A68" s="597">
        <v>43181</v>
      </c>
      <c r="B68" s="48">
        <v>41</v>
      </c>
      <c r="C68" s="590"/>
      <c r="D68" s="590"/>
      <c r="E68" s="590"/>
      <c r="F68" s="590"/>
      <c r="G68" s="590"/>
      <c r="H68" s="590"/>
      <c r="I68" s="590"/>
      <c r="J68" s="590"/>
      <c r="K68" s="590"/>
      <c r="L68" s="590"/>
      <c r="M68" s="590"/>
      <c r="N68" s="590"/>
      <c r="O68" s="590"/>
      <c r="P68" s="590"/>
      <c r="Q68" s="590"/>
      <c r="R68" s="590"/>
      <c r="S68" s="590"/>
      <c r="T68" s="590"/>
      <c r="U68" s="590"/>
      <c r="V68" s="590"/>
      <c r="W68" s="590"/>
      <c r="X68" s="590"/>
      <c r="Y68" s="590"/>
      <c r="Z68" s="590"/>
      <c r="AA68" s="590"/>
      <c r="AB68" s="590"/>
      <c r="AC68" s="590"/>
      <c r="AD68" s="48"/>
      <c r="AE68" s="48"/>
      <c r="AF68" s="48"/>
      <c r="AG68" s="48"/>
    </row>
    <row r="69" spans="1:33" s="616" customFormat="1">
      <c r="A69" s="614">
        <v>43182</v>
      </c>
      <c r="B69" s="615">
        <v>42</v>
      </c>
      <c r="C69" s="590"/>
      <c r="D69" s="590"/>
      <c r="E69" s="590"/>
      <c r="F69" s="590"/>
      <c r="G69" s="590"/>
      <c r="H69" s="590"/>
      <c r="I69" s="590"/>
      <c r="J69" s="590"/>
      <c r="K69" s="590"/>
      <c r="L69" s="590"/>
      <c r="M69" s="590"/>
      <c r="N69" s="590"/>
      <c r="O69" s="590"/>
      <c r="P69" s="590"/>
      <c r="Q69" s="590"/>
      <c r="R69" s="590"/>
      <c r="S69" s="590"/>
      <c r="T69" s="590"/>
      <c r="U69" s="590"/>
      <c r="V69" s="590"/>
      <c r="W69" s="590"/>
      <c r="X69" s="590"/>
      <c r="Y69" s="590"/>
      <c r="Z69" s="590"/>
      <c r="AA69" s="590"/>
      <c r="AB69" s="590"/>
      <c r="AC69" s="590"/>
      <c r="AD69" s="48"/>
      <c r="AE69" s="48"/>
      <c r="AF69" s="48"/>
      <c r="AG69" s="48"/>
    </row>
    <row r="70" spans="1:33" s="402" customFormat="1">
      <c r="A70" s="597"/>
      <c r="B70" s="67" t="s">
        <v>335</v>
      </c>
      <c r="C70" s="590"/>
      <c r="D70" s="590"/>
      <c r="E70" s="590"/>
      <c r="F70" s="590"/>
      <c r="G70" s="590"/>
      <c r="H70" s="590"/>
      <c r="I70" s="590"/>
      <c r="J70" s="590"/>
      <c r="K70" s="590"/>
      <c r="L70" s="590"/>
      <c r="M70" s="590"/>
      <c r="N70" s="590"/>
      <c r="O70" s="590"/>
      <c r="P70" s="590"/>
      <c r="Q70" s="590"/>
      <c r="R70" s="590"/>
      <c r="S70" s="590"/>
      <c r="T70" s="590"/>
      <c r="U70" s="590"/>
      <c r="V70" s="590"/>
      <c r="W70" s="590"/>
      <c r="X70" s="590"/>
      <c r="Y70" s="590"/>
      <c r="Z70" s="590"/>
      <c r="AA70" s="590"/>
      <c r="AB70" s="590"/>
      <c r="AC70" s="590"/>
      <c r="AD70" s="48"/>
      <c r="AE70" s="48"/>
      <c r="AF70" s="48"/>
      <c r="AG70" s="48"/>
    </row>
    <row r="71" spans="1:33" s="402" customFormat="1">
      <c r="A71" s="597">
        <v>43186</v>
      </c>
      <c r="B71" s="48">
        <v>43</v>
      </c>
      <c r="C71" s="590"/>
      <c r="D71" s="590"/>
      <c r="E71" s="590"/>
      <c r="F71" s="590"/>
      <c r="G71" s="590"/>
      <c r="H71" s="590"/>
      <c r="I71" s="590"/>
      <c r="J71" s="590"/>
      <c r="K71" s="590"/>
      <c r="L71" s="590"/>
      <c r="M71" s="590"/>
      <c r="N71" s="590"/>
      <c r="O71" s="590"/>
      <c r="P71" s="590"/>
      <c r="Q71" s="590"/>
      <c r="R71" s="590"/>
      <c r="S71" s="590"/>
      <c r="T71" s="590"/>
      <c r="U71" s="590"/>
      <c r="V71" s="590"/>
      <c r="W71" s="590"/>
      <c r="X71" s="590"/>
      <c r="Y71" s="590"/>
      <c r="Z71" s="590"/>
      <c r="AA71" s="590"/>
      <c r="AB71" s="590"/>
      <c r="AC71" s="590"/>
      <c r="AD71" s="48"/>
      <c r="AE71" s="48"/>
      <c r="AF71" s="48"/>
      <c r="AG71" s="48"/>
    </row>
    <row r="72" spans="1:33" s="402" customFormat="1">
      <c r="A72" s="597">
        <v>43187</v>
      </c>
      <c r="B72" s="48">
        <v>44</v>
      </c>
      <c r="C72" s="590"/>
      <c r="D72" s="590"/>
      <c r="E72" s="590"/>
      <c r="F72" s="590"/>
      <c r="G72" s="590"/>
      <c r="H72" s="590"/>
      <c r="I72" s="590"/>
      <c r="J72" s="590"/>
      <c r="K72" s="590"/>
      <c r="L72" s="590"/>
      <c r="M72" s="590"/>
      <c r="N72" s="590"/>
      <c r="O72" s="590"/>
      <c r="P72" s="590"/>
      <c r="Q72" s="590"/>
      <c r="R72" s="590"/>
      <c r="S72" s="590"/>
      <c r="T72" s="590"/>
      <c r="U72" s="590"/>
      <c r="V72" s="590"/>
      <c r="W72" s="590"/>
      <c r="X72" s="590"/>
      <c r="Y72" s="590"/>
      <c r="Z72" s="590"/>
      <c r="AA72" s="590"/>
      <c r="AB72" s="590"/>
      <c r="AC72" s="590"/>
      <c r="AD72" s="48"/>
      <c r="AE72" s="48"/>
      <c r="AF72" s="48"/>
      <c r="AG72" s="48"/>
    </row>
    <row r="73" spans="1:33" s="402" customFormat="1">
      <c r="A73" s="617">
        <v>43188</v>
      </c>
      <c r="B73" s="618">
        <v>45</v>
      </c>
      <c r="C73" s="590"/>
      <c r="D73" s="590"/>
      <c r="E73" s="590"/>
      <c r="F73" s="590"/>
      <c r="G73" s="590"/>
      <c r="H73" s="590"/>
      <c r="I73" s="590"/>
      <c r="J73" s="590"/>
      <c r="K73" s="590"/>
      <c r="L73" s="590"/>
      <c r="M73" s="590"/>
      <c r="N73" s="590"/>
      <c r="O73" s="590"/>
      <c r="P73" s="590"/>
      <c r="Q73" s="590"/>
      <c r="R73" s="590"/>
      <c r="S73" s="590"/>
      <c r="T73" s="619" t="s">
        <v>731</v>
      </c>
      <c r="U73" s="590"/>
      <c r="V73" s="590"/>
      <c r="W73" s="590"/>
      <c r="X73" s="590"/>
      <c r="Y73" s="590"/>
      <c r="Z73" s="590"/>
      <c r="AA73" s="590"/>
      <c r="AB73" s="590"/>
      <c r="AC73" s="590"/>
      <c r="AD73" s="48"/>
      <c r="AE73" s="48"/>
      <c r="AF73" s="48"/>
      <c r="AG73" s="48"/>
    </row>
    <row r="74" spans="1:33" s="609" customFormat="1">
      <c r="A74" s="607">
        <v>43189</v>
      </c>
      <c r="B74" s="608">
        <v>46</v>
      </c>
      <c r="C74" s="590" t="s">
        <v>182</v>
      </c>
      <c r="D74" s="590" t="s">
        <v>162</v>
      </c>
      <c r="E74" s="590" t="s">
        <v>170</v>
      </c>
      <c r="F74" s="590" t="s">
        <v>160</v>
      </c>
      <c r="G74" s="591" t="s">
        <v>851</v>
      </c>
      <c r="H74" s="591" t="s">
        <v>841</v>
      </c>
      <c r="I74" s="591" t="s">
        <v>923</v>
      </c>
      <c r="J74" s="591" t="s">
        <v>839</v>
      </c>
      <c r="K74" s="591"/>
      <c r="L74" s="590"/>
      <c r="M74" s="590"/>
      <c r="N74" s="590"/>
      <c r="O74" s="590"/>
      <c r="P74" s="590"/>
      <c r="Q74" s="590"/>
      <c r="R74" s="590"/>
      <c r="S74" s="591" t="s">
        <v>805</v>
      </c>
      <c r="T74" s="591" t="s">
        <v>814</v>
      </c>
      <c r="U74" s="590"/>
      <c r="V74" s="590"/>
      <c r="W74" s="590"/>
      <c r="X74" s="590"/>
      <c r="Y74" s="590"/>
      <c r="Z74" s="590"/>
      <c r="AA74" s="590"/>
      <c r="AB74" s="590"/>
      <c r="AC74" s="590"/>
      <c r="AD74" s="48"/>
      <c r="AE74" s="48"/>
      <c r="AF74" s="48"/>
      <c r="AG74" s="48"/>
    </row>
    <row r="75" spans="1:33" s="402" customFormat="1">
      <c r="A75" s="597">
        <v>43192</v>
      </c>
      <c r="B75" s="67" t="s">
        <v>334</v>
      </c>
      <c r="C75" s="590"/>
      <c r="D75" s="590"/>
      <c r="E75" s="590"/>
      <c r="F75" s="590"/>
      <c r="G75" s="590"/>
      <c r="H75" s="590"/>
      <c r="I75" s="590"/>
      <c r="J75" s="590"/>
      <c r="K75" s="590"/>
      <c r="L75" s="590"/>
      <c r="M75" s="590"/>
      <c r="N75" s="590"/>
      <c r="O75" s="590"/>
      <c r="P75" s="590"/>
      <c r="Q75" s="590"/>
      <c r="R75" s="590"/>
      <c r="S75" s="590"/>
      <c r="T75" s="590"/>
      <c r="U75" s="590"/>
      <c r="V75" s="590"/>
      <c r="W75" s="590"/>
      <c r="X75" s="590"/>
      <c r="Y75" s="590"/>
      <c r="Z75" s="590"/>
      <c r="AA75" s="590"/>
      <c r="AB75" s="590"/>
      <c r="AC75" s="590"/>
      <c r="AD75" s="48"/>
      <c r="AE75" s="48"/>
      <c r="AF75" s="48"/>
      <c r="AG75" s="48"/>
    </row>
    <row r="76" spans="1:33" s="402" customFormat="1">
      <c r="A76" s="597">
        <v>43193</v>
      </c>
      <c r="B76" s="48">
        <v>47</v>
      </c>
      <c r="C76" s="590"/>
      <c r="D76" s="590"/>
      <c r="E76" s="590"/>
      <c r="F76" s="590"/>
      <c r="G76" s="590"/>
      <c r="H76" s="590"/>
      <c r="I76" s="590"/>
      <c r="J76" s="590"/>
      <c r="K76" s="590"/>
      <c r="L76" s="590"/>
      <c r="M76" s="590"/>
      <c r="N76" s="590"/>
      <c r="O76" s="590"/>
      <c r="P76" s="590"/>
      <c r="Q76" s="590"/>
      <c r="R76" s="590"/>
      <c r="S76" s="590"/>
      <c r="T76" s="590"/>
      <c r="U76" s="590"/>
      <c r="V76" s="590"/>
      <c r="W76" s="590"/>
      <c r="X76" s="590"/>
      <c r="Y76" s="590"/>
      <c r="Z76" s="590"/>
      <c r="AA76" s="590"/>
      <c r="AB76" s="590"/>
      <c r="AC76" s="590"/>
      <c r="AD76" s="48"/>
      <c r="AE76" s="48"/>
      <c r="AF76" s="48"/>
      <c r="AG76" s="48"/>
    </row>
    <row r="77" spans="1:33" s="622" customFormat="1">
      <c r="A77" s="620">
        <v>43194</v>
      </c>
      <c r="B77" s="621">
        <v>48</v>
      </c>
      <c r="C77" s="590"/>
      <c r="D77" s="590"/>
      <c r="E77" s="590"/>
      <c r="F77" s="590"/>
      <c r="G77" s="590"/>
      <c r="H77" s="590"/>
      <c r="I77" s="590"/>
      <c r="J77" s="590"/>
      <c r="K77" s="590"/>
      <c r="L77" s="590"/>
      <c r="M77" s="590"/>
      <c r="N77" s="590"/>
      <c r="O77" s="590"/>
      <c r="P77" s="590"/>
      <c r="Q77" s="590"/>
      <c r="R77" s="590"/>
      <c r="S77" s="590"/>
      <c r="T77" s="605" t="s">
        <v>817</v>
      </c>
      <c r="U77" s="590"/>
      <c r="V77" s="590"/>
      <c r="W77" s="590"/>
      <c r="X77" s="590"/>
      <c r="Y77" s="590"/>
      <c r="Z77" s="590"/>
      <c r="AA77" s="590"/>
      <c r="AB77" s="590"/>
      <c r="AC77" s="590"/>
      <c r="AD77" s="48"/>
      <c r="AE77" s="48"/>
      <c r="AF77" s="48"/>
      <c r="AG77" s="48"/>
    </row>
    <row r="78" spans="1:33" s="402" customFormat="1">
      <c r="A78" s="597">
        <v>43195</v>
      </c>
      <c r="B78" s="48">
        <v>49</v>
      </c>
      <c r="C78" s="590"/>
      <c r="D78" s="590"/>
      <c r="E78" s="590"/>
      <c r="F78" s="590"/>
      <c r="G78" s="590"/>
      <c r="H78" s="590"/>
      <c r="I78" s="590"/>
      <c r="J78" s="590"/>
      <c r="K78" s="590"/>
      <c r="L78" s="590"/>
      <c r="M78" s="590"/>
      <c r="N78" s="590"/>
      <c r="O78" s="590"/>
      <c r="P78" s="590"/>
      <c r="Q78" s="590"/>
      <c r="R78" s="590"/>
      <c r="S78" s="590"/>
      <c r="T78" s="605" t="s">
        <v>817</v>
      </c>
      <c r="U78" s="590"/>
      <c r="V78" s="590"/>
      <c r="W78" s="590"/>
      <c r="X78" s="590"/>
      <c r="Y78" s="590"/>
      <c r="Z78" s="590"/>
      <c r="AA78" s="590"/>
      <c r="AB78" s="590"/>
      <c r="AC78" s="590"/>
      <c r="AD78" s="48"/>
      <c r="AE78" s="48"/>
      <c r="AF78" s="48"/>
      <c r="AG78" s="48"/>
    </row>
    <row r="79" spans="1:33" s="402" customFormat="1">
      <c r="A79" s="597">
        <v>43196</v>
      </c>
      <c r="B79" s="48">
        <v>50</v>
      </c>
      <c r="C79" s="590"/>
      <c r="D79" s="590"/>
      <c r="E79" s="590"/>
      <c r="F79" s="590"/>
      <c r="G79" s="590"/>
      <c r="H79" s="590"/>
      <c r="I79" s="590"/>
      <c r="J79" s="590"/>
      <c r="K79" s="590"/>
      <c r="L79" s="590"/>
      <c r="M79" s="590"/>
      <c r="N79" s="590"/>
      <c r="O79" s="590"/>
      <c r="P79" s="590"/>
      <c r="Q79" s="590"/>
      <c r="R79" s="590"/>
      <c r="S79" s="590"/>
      <c r="T79" s="591" t="s">
        <v>812</v>
      </c>
      <c r="U79" s="590"/>
      <c r="V79" s="590"/>
      <c r="W79" s="590"/>
      <c r="X79" s="590"/>
      <c r="Y79" s="590"/>
      <c r="Z79" s="590"/>
      <c r="AA79" s="590"/>
      <c r="AB79" s="590"/>
      <c r="AC79" s="590"/>
      <c r="AD79" s="48"/>
      <c r="AE79" s="48"/>
      <c r="AF79" s="48"/>
      <c r="AG79" s="48"/>
    </row>
    <row r="80" spans="1:33" s="402" customFormat="1">
      <c r="A80" s="597">
        <v>43199</v>
      </c>
      <c r="B80" s="67" t="s">
        <v>350</v>
      </c>
      <c r="C80" s="590"/>
      <c r="D80" s="590"/>
      <c r="E80" s="590"/>
      <c r="F80" s="590"/>
      <c r="G80" s="590"/>
      <c r="H80" s="590"/>
      <c r="I80" s="590"/>
      <c r="J80" s="590"/>
      <c r="K80" s="590"/>
      <c r="L80" s="590"/>
      <c r="M80" s="590"/>
      <c r="N80" s="590"/>
      <c r="O80" s="590"/>
      <c r="P80" s="590"/>
      <c r="Q80" s="590"/>
      <c r="R80" s="590"/>
      <c r="S80" s="590"/>
      <c r="T80" s="590"/>
      <c r="U80" s="590"/>
      <c r="V80" s="591" t="s">
        <v>813</v>
      </c>
      <c r="W80" s="590"/>
      <c r="X80" s="590"/>
      <c r="Y80" s="590"/>
      <c r="Z80" s="590"/>
      <c r="AA80" s="590"/>
      <c r="AB80" s="590"/>
      <c r="AC80" s="590"/>
      <c r="AD80" s="48"/>
      <c r="AE80" s="48"/>
      <c r="AF80" s="48"/>
      <c r="AG80" s="48"/>
    </row>
    <row r="81" spans="1:35" s="612" customFormat="1">
      <c r="A81" s="623">
        <v>43200</v>
      </c>
      <c r="B81" s="624">
        <v>51</v>
      </c>
      <c r="C81" s="590"/>
      <c r="D81" s="590"/>
      <c r="E81" s="590"/>
      <c r="F81" s="590"/>
      <c r="G81" s="590"/>
      <c r="H81" s="590"/>
      <c r="I81" s="590"/>
      <c r="J81" s="590"/>
      <c r="K81" s="590"/>
      <c r="L81" s="590"/>
      <c r="M81" s="590"/>
      <c r="N81" s="590"/>
      <c r="O81" s="590"/>
      <c r="P81" s="590"/>
      <c r="Q81" s="590"/>
      <c r="R81" s="590"/>
      <c r="S81" s="590"/>
      <c r="T81" s="590"/>
      <c r="U81" s="590"/>
      <c r="V81" s="590"/>
      <c r="W81" s="590"/>
      <c r="X81" s="590"/>
      <c r="Y81" s="590"/>
      <c r="Z81" s="590"/>
      <c r="AA81" s="590"/>
      <c r="AB81" s="590"/>
      <c r="AC81" s="590"/>
      <c r="AD81" s="48"/>
      <c r="AE81" s="48"/>
      <c r="AF81" s="48"/>
      <c r="AG81" s="48"/>
    </row>
    <row r="82" spans="1:35" s="402" customFormat="1">
      <c r="A82" s="597">
        <v>43201</v>
      </c>
      <c r="B82" s="48">
        <v>52</v>
      </c>
      <c r="C82" s="590"/>
      <c r="D82" s="590"/>
      <c r="E82" s="590"/>
      <c r="F82" s="590"/>
      <c r="G82" s="590"/>
      <c r="H82" s="590"/>
      <c r="I82" s="590"/>
      <c r="J82" s="590"/>
      <c r="K82" s="590"/>
      <c r="L82" s="590"/>
      <c r="M82" s="590"/>
      <c r="N82" s="590"/>
      <c r="O82" s="590"/>
      <c r="P82" s="590"/>
      <c r="Q82" s="590"/>
      <c r="R82" s="590"/>
      <c r="S82" s="590"/>
      <c r="T82" s="590"/>
      <c r="U82" s="590"/>
      <c r="V82" s="590"/>
      <c r="W82" s="590"/>
      <c r="X82" s="590"/>
      <c r="Y82" s="590"/>
      <c r="Z82" s="590"/>
      <c r="AA82" s="590"/>
      <c r="AB82" s="590"/>
      <c r="AC82" s="590"/>
      <c r="AD82" s="48"/>
      <c r="AE82" s="48"/>
      <c r="AF82" s="48"/>
      <c r="AG82" s="48"/>
    </row>
    <row r="83" spans="1:35" s="627" customFormat="1">
      <c r="A83" s="625">
        <v>43202</v>
      </c>
      <c r="B83" s="626">
        <v>53</v>
      </c>
      <c r="C83" s="590"/>
      <c r="D83" s="590"/>
      <c r="E83" s="590"/>
      <c r="F83" s="590"/>
      <c r="G83" s="590"/>
      <c r="H83" s="590"/>
      <c r="I83" s="590"/>
      <c r="J83" s="590"/>
      <c r="K83" s="590"/>
      <c r="L83" s="590"/>
      <c r="M83" s="590"/>
      <c r="N83" s="590"/>
      <c r="O83" s="590"/>
      <c r="P83" s="590"/>
      <c r="Q83" s="590"/>
      <c r="R83" s="590"/>
      <c r="S83" s="590"/>
      <c r="T83" s="590"/>
      <c r="U83" s="590"/>
      <c r="V83" s="590"/>
      <c r="W83" s="590"/>
      <c r="X83" s="590"/>
      <c r="Y83" s="590"/>
      <c r="Z83" s="590"/>
      <c r="AA83" s="590"/>
      <c r="AB83" s="590"/>
      <c r="AC83" s="590"/>
      <c r="AD83" s="48"/>
      <c r="AE83" s="48"/>
      <c r="AF83" s="48"/>
      <c r="AG83" s="48"/>
    </row>
    <row r="84" spans="1:35" s="627" customFormat="1">
      <c r="A84" s="625">
        <v>43203</v>
      </c>
      <c r="B84" s="626">
        <v>54</v>
      </c>
      <c r="C84" s="590"/>
      <c r="D84" s="590"/>
      <c r="E84" s="590"/>
      <c r="F84" s="590"/>
      <c r="G84" s="590"/>
      <c r="H84" s="590"/>
      <c r="I84" s="590"/>
      <c r="J84" s="590"/>
      <c r="K84" s="590"/>
      <c r="L84" s="590"/>
      <c r="M84" s="590"/>
      <c r="N84" s="590"/>
      <c r="O84" s="590"/>
      <c r="P84" s="590"/>
      <c r="Q84" s="590"/>
      <c r="R84" s="590"/>
      <c r="S84" s="590"/>
      <c r="T84" s="590"/>
      <c r="U84" s="590"/>
      <c r="V84" s="590"/>
      <c r="W84" s="590"/>
      <c r="X84" s="590"/>
      <c r="Y84" s="590"/>
      <c r="Z84" s="590"/>
      <c r="AA84" s="590"/>
      <c r="AB84" s="590"/>
      <c r="AC84" s="590"/>
      <c r="AD84" s="48"/>
      <c r="AE84" s="48"/>
      <c r="AF84" s="48"/>
      <c r="AG84" s="48"/>
    </row>
    <row r="85" spans="1:35" s="402" customFormat="1">
      <c r="A85" s="597">
        <v>43207</v>
      </c>
      <c r="B85" s="67" t="s">
        <v>332</v>
      </c>
      <c r="C85" s="590"/>
      <c r="D85" s="590"/>
      <c r="E85" s="590"/>
      <c r="F85" s="590"/>
      <c r="G85" s="590"/>
      <c r="H85" s="590"/>
      <c r="I85" s="590"/>
      <c r="J85" s="590"/>
      <c r="K85" s="590"/>
      <c r="L85" s="590"/>
      <c r="M85" s="590"/>
      <c r="N85" s="590"/>
      <c r="O85" s="590"/>
      <c r="P85" s="590"/>
      <c r="Q85" s="590"/>
      <c r="R85" s="590"/>
      <c r="S85" s="48"/>
      <c r="T85" s="590"/>
      <c r="U85" s="590"/>
      <c r="V85" s="590"/>
      <c r="W85" s="590"/>
      <c r="X85" s="590"/>
      <c r="Y85" s="590"/>
      <c r="Z85" s="590"/>
      <c r="AA85" s="590"/>
      <c r="AB85" s="590"/>
      <c r="AC85" s="590"/>
      <c r="AD85" s="48"/>
      <c r="AE85" s="48"/>
      <c r="AF85" s="48"/>
      <c r="AG85" s="48"/>
    </row>
    <row r="86" spans="1:35" s="402" customFormat="1">
      <c r="A86" s="597">
        <v>43208</v>
      </c>
      <c r="B86" s="67" t="s">
        <v>333</v>
      </c>
      <c r="C86" s="590"/>
      <c r="D86" s="590"/>
      <c r="E86" s="590"/>
      <c r="F86" s="590"/>
      <c r="G86" s="590"/>
      <c r="H86" s="590"/>
      <c r="I86" s="590"/>
      <c r="J86" s="590"/>
      <c r="K86" s="590"/>
      <c r="L86" s="590"/>
      <c r="M86" s="590"/>
      <c r="N86" s="590"/>
      <c r="O86" s="590"/>
      <c r="P86" s="590"/>
      <c r="Q86" s="590"/>
      <c r="R86" s="590"/>
      <c r="S86" s="48"/>
      <c r="T86" s="590"/>
      <c r="U86" s="590"/>
      <c r="V86" s="590"/>
      <c r="W86" s="590"/>
      <c r="X86" s="590"/>
      <c r="Y86" s="590"/>
      <c r="Z86" s="590"/>
      <c r="AA86" s="590"/>
      <c r="AB86" s="590"/>
      <c r="AC86" s="590"/>
      <c r="AD86" s="48"/>
      <c r="AE86" s="48"/>
      <c r="AF86" s="48"/>
      <c r="AG86" s="48"/>
    </row>
    <row r="87" spans="1:35" s="402" customFormat="1">
      <c r="A87" s="597">
        <v>43209</v>
      </c>
      <c r="B87" s="48">
        <v>55</v>
      </c>
      <c r="C87" s="590"/>
      <c r="D87" s="590"/>
      <c r="E87" s="590"/>
      <c r="F87" s="590"/>
      <c r="G87" s="590"/>
      <c r="H87" s="590"/>
      <c r="I87" s="590"/>
      <c r="J87" s="590"/>
      <c r="K87" s="590"/>
      <c r="L87" s="590"/>
      <c r="M87" s="590"/>
      <c r="N87" s="590"/>
      <c r="O87" s="590"/>
      <c r="P87" s="590"/>
      <c r="Q87" s="590"/>
      <c r="R87" s="590"/>
      <c r="S87" s="48"/>
      <c r="T87" s="590"/>
      <c r="U87" s="590"/>
      <c r="V87" s="590"/>
      <c r="W87" s="590"/>
      <c r="X87" s="590"/>
      <c r="Y87" s="590"/>
      <c r="Z87" s="590"/>
      <c r="AA87" s="590"/>
      <c r="AB87" s="590"/>
      <c r="AC87" s="590"/>
      <c r="AD87" s="48"/>
      <c r="AE87" s="48"/>
      <c r="AF87" s="48"/>
      <c r="AG87" s="48"/>
    </row>
    <row r="88" spans="1:35" s="402" customFormat="1">
      <c r="A88" s="597">
        <v>43210</v>
      </c>
      <c r="B88" s="48">
        <v>56</v>
      </c>
      <c r="C88" s="590"/>
      <c r="D88" s="590"/>
      <c r="E88" s="590"/>
      <c r="F88" s="590"/>
      <c r="G88" s="590"/>
      <c r="H88" s="590"/>
      <c r="I88" s="590"/>
      <c r="J88" s="590"/>
      <c r="K88" s="590"/>
      <c r="L88" s="590"/>
      <c r="M88" s="590"/>
      <c r="N88" s="590"/>
      <c r="O88" s="590"/>
      <c r="P88" s="590"/>
      <c r="Q88" s="590"/>
      <c r="R88" s="590"/>
      <c r="S88" s="48"/>
      <c r="T88" s="590"/>
      <c r="U88" s="590"/>
      <c r="V88" s="590"/>
      <c r="W88" s="590"/>
      <c r="X88" s="590"/>
      <c r="Y88" s="590"/>
      <c r="Z88" s="590"/>
      <c r="AA88" s="590"/>
      <c r="AB88" s="590"/>
      <c r="AC88" s="590"/>
      <c r="AD88" s="48"/>
      <c r="AE88" s="48"/>
      <c r="AF88" s="48"/>
      <c r="AG88" s="48"/>
    </row>
    <row r="89" spans="1:35">
      <c r="A89" s="597">
        <v>43213</v>
      </c>
      <c r="B89" s="67" t="s">
        <v>342</v>
      </c>
      <c r="S89" s="48"/>
    </row>
    <row r="90" spans="1:35">
      <c r="A90" s="597">
        <v>43214</v>
      </c>
      <c r="B90" s="67" t="s">
        <v>343</v>
      </c>
      <c r="S90" s="48"/>
    </row>
    <row r="91" spans="1:35">
      <c r="A91" s="597">
        <v>43215</v>
      </c>
      <c r="B91" s="67" t="s">
        <v>344</v>
      </c>
      <c r="S91" s="48"/>
    </row>
    <row r="92" spans="1:35" s="629" customFormat="1">
      <c r="A92" s="628">
        <v>43216</v>
      </c>
      <c r="B92" s="608">
        <v>57</v>
      </c>
      <c r="C92" s="590" t="s">
        <v>171</v>
      </c>
      <c r="D92" s="590" t="s">
        <v>162</v>
      </c>
      <c r="E92" s="590" t="s">
        <v>160</v>
      </c>
      <c r="F92" s="590" t="s">
        <v>166</v>
      </c>
      <c r="G92" s="590"/>
      <c r="H92" s="590"/>
      <c r="I92" s="590"/>
      <c r="J92" s="590"/>
      <c r="K92" s="590"/>
      <c r="L92" s="590"/>
      <c r="M92" s="590"/>
      <c r="N92" s="590"/>
      <c r="O92" s="590"/>
      <c r="P92" s="590"/>
      <c r="Q92" s="590"/>
      <c r="R92" s="590"/>
      <c r="S92" s="48"/>
      <c r="T92" s="591" t="s">
        <v>818</v>
      </c>
      <c r="U92" s="590"/>
      <c r="V92" s="590"/>
      <c r="W92" s="590"/>
      <c r="X92" s="590"/>
      <c r="Y92" s="590"/>
      <c r="Z92" s="590"/>
      <c r="AA92" s="590"/>
      <c r="AB92" s="590"/>
      <c r="AC92" s="590"/>
      <c r="AD92" s="48"/>
      <c r="AE92" s="48"/>
      <c r="AF92" s="48"/>
      <c r="AG92" s="48"/>
      <c r="AH92" s="627"/>
      <c r="AI92" s="627"/>
    </row>
    <row r="93" spans="1:35" s="631" customFormat="1">
      <c r="A93" s="630">
        <v>43217</v>
      </c>
      <c r="B93" s="631">
        <v>58</v>
      </c>
      <c r="C93" s="590" t="s">
        <v>171</v>
      </c>
      <c r="D93" s="590" t="s">
        <v>162</v>
      </c>
      <c r="E93" s="590" t="s">
        <v>160</v>
      </c>
      <c r="F93" s="590" t="s">
        <v>166</v>
      </c>
      <c r="G93" s="591" t="s">
        <v>838</v>
      </c>
      <c r="H93" s="591" t="s">
        <v>841</v>
      </c>
      <c r="I93" s="591" t="s">
        <v>839</v>
      </c>
      <c r="J93" s="591" t="s">
        <v>864</v>
      </c>
      <c r="K93" s="591"/>
      <c r="L93" s="590"/>
      <c r="M93" s="590"/>
      <c r="N93" s="590"/>
      <c r="O93" s="590"/>
      <c r="P93" s="590"/>
      <c r="Q93" s="590"/>
      <c r="R93" s="590"/>
      <c r="S93" s="591" t="s">
        <v>805</v>
      </c>
      <c r="T93" s="591"/>
      <c r="U93" s="590"/>
      <c r="V93" s="590"/>
      <c r="W93" s="590"/>
      <c r="X93" s="590"/>
      <c r="Y93" s="590"/>
      <c r="Z93" s="590"/>
      <c r="AA93" s="590"/>
      <c r="AB93" s="590"/>
      <c r="AC93" s="590"/>
      <c r="AD93" s="48"/>
      <c r="AE93" s="48"/>
      <c r="AF93" s="48"/>
      <c r="AG93" s="48"/>
      <c r="AH93" s="632"/>
      <c r="AI93" s="632"/>
    </row>
    <row r="94" spans="1:35">
      <c r="A94" s="597">
        <v>43220</v>
      </c>
      <c r="B94" s="608">
        <v>59</v>
      </c>
      <c r="S94" s="67" t="s">
        <v>732</v>
      </c>
      <c r="T94" s="591"/>
    </row>
    <row r="95" spans="1:35">
      <c r="A95" s="597">
        <v>43221</v>
      </c>
      <c r="B95" s="48">
        <v>60</v>
      </c>
      <c r="S95" s="48"/>
    </row>
    <row r="96" spans="1:35">
      <c r="A96" s="597">
        <v>43222</v>
      </c>
      <c r="B96" s="48">
        <v>61</v>
      </c>
      <c r="C96" s="590" t="s">
        <v>182</v>
      </c>
      <c r="D96" s="590" t="s">
        <v>170</v>
      </c>
      <c r="E96" s="590" t="s">
        <v>169</v>
      </c>
      <c r="F96" s="590" t="s">
        <v>167</v>
      </c>
      <c r="G96" s="591" t="s">
        <v>851</v>
      </c>
      <c r="H96" s="591" t="s">
        <v>831</v>
      </c>
      <c r="I96" s="591" t="s">
        <v>850</v>
      </c>
      <c r="J96" s="591" t="s">
        <v>830</v>
      </c>
      <c r="K96" s="591"/>
      <c r="S96" s="48"/>
    </row>
    <row r="97" spans="1:35">
      <c r="C97" s="67" t="s">
        <v>182</v>
      </c>
      <c r="D97" s="590" t="s">
        <v>170</v>
      </c>
      <c r="E97" s="590" t="s">
        <v>169</v>
      </c>
      <c r="F97" s="591" t="s">
        <v>167</v>
      </c>
      <c r="G97" s="67"/>
      <c r="J97" s="591"/>
      <c r="K97" s="591"/>
      <c r="M97" s="591" t="s">
        <v>190</v>
      </c>
      <c r="N97" s="591" t="s">
        <v>191</v>
      </c>
      <c r="O97" s="591" t="s">
        <v>192</v>
      </c>
      <c r="S97" s="48"/>
    </row>
    <row r="98" spans="1:35">
      <c r="C98" s="48">
        <v>36.745599999999996</v>
      </c>
      <c r="D98" s="590">
        <v>36.517400000000002</v>
      </c>
      <c r="E98" s="590">
        <v>37.267400000000002</v>
      </c>
      <c r="F98" s="590">
        <v>35.317399999999999</v>
      </c>
      <c r="G98" s="48"/>
      <c r="M98" s="590">
        <v>48.521700000000003</v>
      </c>
      <c r="N98" s="590">
        <v>48.521700000000003</v>
      </c>
      <c r="O98" s="590">
        <v>48.521700000000003</v>
      </c>
      <c r="S98" s="48"/>
    </row>
    <row r="99" spans="1:35">
      <c r="A99" s="597">
        <v>43223</v>
      </c>
      <c r="B99" s="48">
        <v>62</v>
      </c>
      <c r="S99" s="48"/>
    </row>
    <row r="100" spans="1:35" s="624" customFormat="1">
      <c r="A100" s="623">
        <v>43224</v>
      </c>
      <c r="B100" s="633">
        <v>63</v>
      </c>
      <c r="C100" s="590" t="s">
        <v>182</v>
      </c>
      <c r="D100" s="590" t="s">
        <v>170</v>
      </c>
      <c r="E100" s="590" t="s">
        <v>169</v>
      </c>
      <c r="F100" s="590" t="s">
        <v>167</v>
      </c>
      <c r="G100" s="591" t="s">
        <v>851</v>
      </c>
      <c r="H100" s="591" t="s">
        <v>831</v>
      </c>
      <c r="I100" s="591" t="s">
        <v>850</v>
      </c>
      <c r="J100" s="591" t="s">
        <v>830</v>
      </c>
      <c r="K100" s="591"/>
      <c r="L100" s="590"/>
      <c r="M100" s="590"/>
      <c r="N100" s="590"/>
      <c r="O100" s="590"/>
      <c r="P100" s="590"/>
      <c r="Q100" s="590"/>
      <c r="R100" s="590"/>
      <c r="S100" s="48"/>
      <c r="T100" s="591" t="s">
        <v>818</v>
      </c>
      <c r="U100" s="590"/>
      <c r="V100" s="590"/>
      <c r="W100" s="590"/>
      <c r="X100" s="590"/>
      <c r="Y100" s="590"/>
      <c r="Z100" s="590"/>
      <c r="AA100" s="590"/>
      <c r="AB100" s="590"/>
      <c r="AC100" s="590"/>
      <c r="AD100" s="48"/>
      <c r="AE100" s="48"/>
      <c r="AF100" s="48"/>
      <c r="AG100" s="48"/>
      <c r="AH100" s="612"/>
      <c r="AI100" s="612"/>
    </row>
    <row r="101" spans="1:35" s="635" customFormat="1">
      <c r="A101" s="634">
        <v>43227</v>
      </c>
      <c r="B101" s="635">
        <v>64</v>
      </c>
      <c r="C101" s="590"/>
      <c r="D101" s="590"/>
      <c r="E101" s="590"/>
      <c r="F101" s="590"/>
      <c r="G101" s="590"/>
      <c r="H101" s="590"/>
      <c r="I101" s="590"/>
      <c r="J101" s="590"/>
      <c r="K101" s="590"/>
      <c r="L101" s="590"/>
      <c r="M101" s="590"/>
      <c r="N101" s="590"/>
      <c r="O101" s="590"/>
      <c r="P101" s="590"/>
      <c r="Q101" s="590"/>
      <c r="R101" s="590"/>
      <c r="S101" s="48"/>
      <c r="T101" s="590"/>
      <c r="U101" s="590"/>
      <c r="V101" s="590"/>
      <c r="W101" s="590"/>
      <c r="X101" s="590"/>
      <c r="Y101" s="590"/>
      <c r="Z101" s="590"/>
      <c r="AA101" s="590"/>
      <c r="AB101" s="590"/>
      <c r="AC101" s="590"/>
      <c r="AD101" s="48"/>
      <c r="AE101" s="48"/>
      <c r="AF101" s="48"/>
      <c r="AG101" s="48"/>
      <c r="AH101" s="636"/>
      <c r="AI101" s="636"/>
    </row>
    <row r="102" spans="1:35" s="611" customFormat="1">
      <c r="A102" s="610">
        <v>43228</v>
      </c>
      <c r="B102" s="631">
        <v>65</v>
      </c>
      <c r="C102" s="591" t="s">
        <v>182</v>
      </c>
      <c r="D102" s="637" t="s">
        <v>170</v>
      </c>
      <c r="E102" s="591" t="s">
        <v>868</v>
      </c>
      <c r="F102" s="637" t="s">
        <v>167</v>
      </c>
      <c r="G102" s="591" t="s">
        <v>851</v>
      </c>
      <c r="H102" s="591" t="s">
        <v>831</v>
      </c>
      <c r="I102" s="591" t="s">
        <v>850</v>
      </c>
      <c r="J102" s="591" t="s">
        <v>830</v>
      </c>
      <c r="K102" s="591"/>
      <c r="L102" s="590"/>
      <c r="M102" s="590"/>
      <c r="N102" s="590"/>
      <c r="O102" s="590"/>
      <c r="P102" s="590"/>
      <c r="Q102" s="590"/>
      <c r="R102" s="590"/>
      <c r="S102" s="591" t="s">
        <v>805</v>
      </c>
      <c r="T102" s="591" t="s">
        <v>718</v>
      </c>
      <c r="U102" s="590"/>
      <c r="V102" s="590"/>
      <c r="W102" s="590"/>
      <c r="X102" s="590"/>
      <c r="Y102" s="591" t="s">
        <v>874</v>
      </c>
      <c r="Z102" s="590"/>
      <c r="AA102" s="590"/>
      <c r="AB102" s="590"/>
      <c r="AC102" s="590"/>
      <c r="AD102" s="48"/>
      <c r="AE102" s="48"/>
      <c r="AF102" s="48"/>
      <c r="AG102" s="48"/>
      <c r="AH102" s="613"/>
      <c r="AI102" s="613"/>
    </row>
    <row r="103" spans="1:35">
      <c r="A103" s="597">
        <v>43229</v>
      </c>
      <c r="B103" s="67" t="s">
        <v>402</v>
      </c>
      <c r="S103" s="48"/>
    </row>
    <row r="104" spans="1:35" s="624" customFormat="1">
      <c r="A104" s="623">
        <v>43230</v>
      </c>
      <c r="B104" s="624">
        <v>66</v>
      </c>
      <c r="C104" s="590"/>
      <c r="D104" s="590"/>
      <c r="E104" s="590"/>
      <c r="F104" s="590"/>
      <c r="G104" s="590"/>
      <c r="H104" s="590"/>
      <c r="I104" s="590"/>
      <c r="J104" s="590"/>
      <c r="K104" s="590"/>
      <c r="L104" s="590"/>
      <c r="M104" s="590"/>
      <c r="N104" s="590"/>
      <c r="O104" s="590"/>
      <c r="P104" s="590"/>
      <c r="Q104" s="590"/>
      <c r="R104" s="590"/>
      <c r="S104" s="48"/>
      <c r="T104" s="591" t="s">
        <v>818</v>
      </c>
      <c r="U104" s="590"/>
      <c r="V104" s="590"/>
      <c r="W104" s="590"/>
      <c r="X104" s="590"/>
      <c r="Y104" s="590"/>
      <c r="Z104" s="590"/>
      <c r="AA104" s="590"/>
      <c r="AB104" s="590"/>
      <c r="AC104" s="590"/>
      <c r="AD104" s="48"/>
      <c r="AE104" s="48"/>
      <c r="AF104" s="48"/>
      <c r="AG104" s="48"/>
      <c r="AH104" s="612"/>
      <c r="AI104" s="612"/>
    </row>
    <row r="105" spans="1:35" s="611" customFormat="1">
      <c r="A105" s="610">
        <v>43231</v>
      </c>
      <c r="B105" s="631">
        <v>67</v>
      </c>
      <c r="C105" s="591" t="s">
        <v>182</v>
      </c>
      <c r="D105" s="637" t="s">
        <v>170</v>
      </c>
      <c r="E105" s="591" t="s">
        <v>868</v>
      </c>
      <c r="F105" s="638" t="s">
        <v>167</v>
      </c>
      <c r="G105" s="591" t="s">
        <v>851</v>
      </c>
      <c r="H105" s="591" t="s">
        <v>831</v>
      </c>
      <c r="I105" s="591" t="s">
        <v>850</v>
      </c>
      <c r="J105" s="591" t="s">
        <v>830</v>
      </c>
      <c r="K105" s="591" t="s">
        <v>958</v>
      </c>
      <c r="L105" s="591" t="s">
        <v>926</v>
      </c>
      <c r="M105" s="590"/>
      <c r="N105" s="590"/>
      <c r="O105" s="590"/>
      <c r="P105" s="590"/>
      <c r="Q105" s="590"/>
      <c r="R105" s="590"/>
      <c r="S105" s="591" t="s">
        <v>805</v>
      </c>
      <c r="T105" s="591" t="s">
        <v>718</v>
      </c>
      <c r="U105" s="590"/>
      <c r="V105" s="590"/>
      <c r="W105" s="590"/>
      <c r="X105" s="590"/>
      <c r="Y105" s="591"/>
      <c r="Z105" s="590"/>
      <c r="AA105" s="590"/>
      <c r="AB105" s="590"/>
      <c r="AC105" s="590"/>
      <c r="AD105" s="67" t="s">
        <v>897</v>
      </c>
      <c r="AE105" s="48"/>
      <c r="AF105" s="48"/>
      <c r="AG105" s="48"/>
      <c r="AH105" s="613"/>
      <c r="AI105" s="613"/>
    </row>
    <row r="106" spans="1:35">
      <c r="L106" s="591"/>
      <c r="P106" s="591" t="s">
        <v>193</v>
      </c>
      <c r="Q106" s="591" t="s">
        <v>194</v>
      </c>
      <c r="R106" s="591" t="s">
        <v>195</v>
      </c>
      <c r="S106" s="48"/>
    </row>
    <row r="107" spans="1:35">
      <c r="A107" s="597"/>
      <c r="M107" s="48"/>
      <c r="N107" s="48"/>
      <c r="O107" s="48"/>
      <c r="P107" s="590">
        <v>46.380400000000002</v>
      </c>
      <c r="Q107" s="590">
        <v>46.380400000000002</v>
      </c>
      <c r="R107" s="590">
        <v>46.380400000000002</v>
      </c>
      <c r="S107" s="606"/>
    </row>
    <row r="108" spans="1:35">
      <c r="A108" s="607">
        <v>43234</v>
      </c>
      <c r="B108" s="608">
        <v>68</v>
      </c>
      <c r="C108" s="590" t="s">
        <v>171</v>
      </c>
      <c r="D108" s="590" t="s">
        <v>162</v>
      </c>
      <c r="E108" s="590" t="s">
        <v>866</v>
      </c>
      <c r="F108" s="638" t="s">
        <v>166</v>
      </c>
      <c r="G108" s="591" t="s">
        <v>838</v>
      </c>
      <c r="H108" s="591" t="s">
        <v>841</v>
      </c>
      <c r="I108" s="591" t="s">
        <v>839</v>
      </c>
      <c r="J108" s="591" t="s">
        <v>864</v>
      </c>
      <c r="K108" s="591"/>
      <c r="L108" s="591" t="s">
        <v>926</v>
      </c>
      <c r="S108" s="591" t="s">
        <v>808</v>
      </c>
      <c r="T108" s="591" t="s">
        <v>899</v>
      </c>
    </row>
    <row r="109" spans="1:35" s="624" customFormat="1">
      <c r="A109" s="610">
        <v>43235</v>
      </c>
      <c r="B109" s="611">
        <v>69</v>
      </c>
      <c r="C109" s="590" t="s">
        <v>171</v>
      </c>
      <c r="D109" s="591" t="s">
        <v>865</v>
      </c>
      <c r="E109" s="591" t="s">
        <v>867</v>
      </c>
      <c r="F109" s="639" t="s">
        <v>166</v>
      </c>
      <c r="G109" s="591" t="s">
        <v>840</v>
      </c>
      <c r="H109" s="591" t="s">
        <v>841</v>
      </c>
      <c r="I109" s="591" t="s">
        <v>851</v>
      </c>
      <c r="J109" s="591" t="s">
        <v>837</v>
      </c>
      <c r="K109" s="591"/>
      <c r="L109" s="591" t="s">
        <v>926</v>
      </c>
      <c r="M109" s="590"/>
      <c r="N109" s="590"/>
      <c r="O109" s="590"/>
      <c r="P109" s="590"/>
      <c r="Q109" s="590"/>
      <c r="R109" s="590"/>
      <c r="S109" s="48"/>
      <c r="T109" s="591" t="s">
        <v>884</v>
      </c>
      <c r="U109" s="590"/>
      <c r="V109" s="590"/>
      <c r="W109" s="591" t="s">
        <v>819</v>
      </c>
      <c r="X109" s="590"/>
      <c r="Y109" s="590"/>
      <c r="Z109" s="590"/>
      <c r="AA109" s="590"/>
      <c r="AB109" s="590"/>
      <c r="AC109" s="590"/>
      <c r="AD109" s="67"/>
      <c r="AE109" s="48"/>
      <c r="AF109" s="48"/>
      <c r="AG109" s="48"/>
      <c r="AH109" s="612"/>
      <c r="AI109" s="612"/>
    </row>
    <row r="110" spans="1:35">
      <c r="C110" s="590" t="s">
        <v>171</v>
      </c>
      <c r="D110" s="590" t="s">
        <v>162</v>
      </c>
      <c r="E110" s="590" t="s">
        <v>160</v>
      </c>
      <c r="F110" s="590" t="s">
        <v>166</v>
      </c>
      <c r="P110" s="591" t="s">
        <v>193</v>
      </c>
      <c r="Q110" s="591" t="s">
        <v>194</v>
      </c>
      <c r="R110" s="591" t="s">
        <v>195</v>
      </c>
      <c r="S110" s="48"/>
    </row>
    <row r="111" spans="1:35">
      <c r="C111" s="590">
        <v>35.817399999999999</v>
      </c>
      <c r="D111" s="590">
        <v>36.767400000000002</v>
      </c>
      <c r="E111" s="590">
        <v>36.293399999999998</v>
      </c>
      <c r="F111" s="590">
        <v>35.792400000000001</v>
      </c>
      <c r="P111" s="590">
        <v>46.856500000000004</v>
      </c>
      <c r="Q111" s="590">
        <v>46.856500000000004</v>
      </c>
      <c r="R111" s="590">
        <v>46.856500000000004</v>
      </c>
      <c r="S111" s="48"/>
    </row>
    <row r="112" spans="1:35" s="615" customFormat="1">
      <c r="A112" s="614">
        <v>43236</v>
      </c>
      <c r="B112" s="615">
        <v>70</v>
      </c>
      <c r="C112" s="590"/>
      <c r="D112" s="590"/>
      <c r="E112" s="590"/>
      <c r="F112" s="590"/>
      <c r="G112" s="590"/>
      <c r="H112" s="590"/>
      <c r="I112" s="590"/>
      <c r="J112" s="590"/>
      <c r="K112" s="590"/>
      <c r="L112" s="590"/>
      <c r="M112" s="590"/>
      <c r="N112" s="590"/>
      <c r="O112" s="590"/>
      <c r="P112" s="590"/>
      <c r="Q112" s="590"/>
      <c r="R112" s="590"/>
      <c r="S112" s="48"/>
      <c r="T112" s="590"/>
      <c r="U112" s="590"/>
      <c r="V112" s="590"/>
      <c r="W112" s="590"/>
      <c r="X112" s="590"/>
      <c r="Y112" s="590"/>
      <c r="Z112" s="590"/>
      <c r="AA112" s="590"/>
      <c r="AB112" s="590"/>
      <c r="AC112" s="590"/>
      <c r="AD112" s="48"/>
      <c r="AE112" s="48"/>
      <c r="AF112" s="48"/>
      <c r="AG112" s="48"/>
      <c r="AH112" s="616"/>
      <c r="AI112" s="616"/>
    </row>
    <row r="113" spans="1:35" s="643" customFormat="1">
      <c r="A113" s="640">
        <v>43237</v>
      </c>
      <c r="B113" s="641">
        <v>71</v>
      </c>
      <c r="C113" s="590" t="s">
        <v>182</v>
      </c>
      <c r="D113" s="590" t="s">
        <v>170</v>
      </c>
      <c r="E113" s="590" t="s">
        <v>169</v>
      </c>
      <c r="F113" s="590" t="s">
        <v>167</v>
      </c>
      <c r="G113" s="590"/>
      <c r="H113" s="590"/>
      <c r="I113" s="590"/>
      <c r="J113" s="590"/>
      <c r="K113" s="590"/>
      <c r="L113" s="590"/>
      <c r="M113" s="590"/>
      <c r="N113" s="590"/>
      <c r="O113" s="590"/>
      <c r="P113" s="590"/>
      <c r="Q113" s="590"/>
      <c r="R113" s="590"/>
      <c r="S113" s="48"/>
      <c r="T113" s="590"/>
      <c r="U113" s="590"/>
      <c r="V113" s="590"/>
      <c r="W113" s="590"/>
      <c r="X113" s="590"/>
      <c r="Y113" s="590"/>
      <c r="Z113" s="590"/>
      <c r="AA113" s="590"/>
      <c r="AB113" s="590"/>
      <c r="AC113" s="590"/>
      <c r="AD113" s="48"/>
      <c r="AE113" s="48"/>
      <c r="AF113" s="48"/>
      <c r="AG113" s="48"/>
      <c r="AH113" s="642"/>
      <c r="AI113" s="642"/>
    </row>
    <row r="114" spans="1:35" s="615" customFormat="1">
      <c r="A114" s="614">
        <v>43238</v>
      </c>
      <c r="B114" s="615">
        <v>72</v>
      </c>
      <c r="C114" s="590"/>
      <c r="D114" s="590"/>
      <c r="E114" s="590"/>
      <c r="F114" s="590"/>
      <c r="G114" s="590"/>
      <c r="H114" s="590"/>
      <c r="I114" s="590"/>
      <c r="J114" s="590"/>
      <c r="K114" s="590"/>
      <c r="L114" s="590"/>
      <c r="M114" s="590"/>
      <c r="N114" s="590"/>
      <c r="O114" s="590"/>
      <c r="P114" s="590"/>
      <c r="Q114" s="590"/>
      <c r="R114" s="590"/>
      <c r="S114" s="48"/>
      <c r="T114" s="590"/>
      <c r="U114" s="590"/>
      <c r="V114" s="590"/>
      <c r="W114" s="590"/>
      <c r="X114" s="590"/>
      <c r="Y114" s="590"/>
      <c r="Z114" s="590"/>
      <c r="AA114" s="590"/>
      <c r="AB114" s="590"/>
      <c r="AC114" s="590"/>
      <c r="AD114" s="48"/>
      <c r="AE114" s="48"/>
      <c r="AF114" s="48"/>
      <c r="AG114" s="48"/>
      <c r="AH114" s="616"/>
      <c r="AI114" s="616"/>
    </row>
    <row r="115" spans="1:35" s="611" customFormat="1">
      <c r="A115" s="644">
        <v>43241</v>
      </c>
      <c r="B115" s="645">
        <v>73</v>
      </c>
      <c r="C115" s="591" t="s">
        <v>867</v>
      </c>
      <c r="D115" s="637" t="s">
        <v>170</v>
      </c>
      <c r="E115" s="591" t="s">
        <v>868</v>
      </c>
      <c r="F115" s="638" t="s">
        <v>167</v>
      </c>
      <c r="G115" s="591" t="s">
        <v>851</v>
      </c>
      <c r="H115" s="637" t="s">
        <v>831</v>
      </c>
      <c r="I115" s="591" t="s">
        <v>850</v>
      </c>
      <c r="J115" s="638" t="s">
        <v>830</v>
      </c>
      <c r="K115" s="591" t="s">
        <v>960</v>
      </c>
      <c r="L115" s="590"/>
      <c r="M115" s="590"/>
      <c r="N115" s="590"/>
      <c r="O115" s="590"/>
      <c r="P115" s="590"/>
      <c r="Q115" s="590"/>
      <c r="R115" s="590"/>
      <c r="S115" s="591" t="s">
        <v>805</v>
      </c>
      <c r="T115" s="591"/>
      <c r="U115" s="590"/>
      <c r="V115" s="590"/>
      <c r="W115" s="590"/>
      <c r="X115" s="591" t="s">
        <v>809</v>
      </c>
      <c r="Y115" s="590"/>
      <c r="Z115" s="590"/>
      <c r="AA115" s="590"/>
      <c r="AB115" s="590"/>
      <c r="AC115" s="590"/>
      <c r="AD115" s="67" t="s">
        <v>896</v>
      </c>
      <c r="AE115" s="48"/>
      <c r="AF115" s="48"/>
      <c r="AG115" s="48"/>
      <c r="AH115" s="613"/>
      <c r="AI115" s="613"/>
    </row>
    <row r="116" spans="1:35">
      <c r="A116" s="597">
        <v>43242</v>
      </c>
      <c r="B116" s="48">
        <v>74</v>
      </c>
      <c r="C116" s="590" t="s">
        <v>182</v>
      </c>
      <c r="D116" s="590" t="s">
        <v>170</v>
      </c>
      <c r="E116" s="590" t="s">
        <v>169</v>
      </c>
      <c r="F116" s="590" t="s">
        <v>167</v>
      </c>
      <c r="G116" s="591" t="s">
        <v>851</v>
      </c>
      <c r="H116" s="591" t="s">
        <v>833</v>
      </c>
      <c r="I116" s="591" t="s">
        <v>843</v>
      </c>
      <c r="J116" s="591" t="s">
        <v>832</v>
      </c>
      <c r="K116" s="591"/>
      <c r="S116" s="48"/>
    </row>
    <row r="117" spans="1:35">
      <c r="A117" s="597"/>
      <c r="C117" s="590" t="s">
        <v>182</v>
      </c>
      <c r="D117" s="590" t="s">
        <v>170</v>
      </c>
      <c r="E117" s="590" t="s">
        <v>169</v>
      </c>
      <c r="F117" s="590" t="s">
        <v>167</v>
      </c>
      <c r="S117" s="48"/>
    </row>
    <row r="118" spans="1:35">
      <c r="A118" s="597"/>
      <c r="C118" s="590">
        <v>37.062999999999995</v>
      </c>
      <c r="D118" s="590">
        <v>36.834800000000001</v>
      </c>
      <c r="E118" s="590">
        <v>37.584800000000001</v>
      </c>
      <c r="F118" s="590">
        <v>35.634799999999998</v>
      </c>
      <c r="S118" s="48"/>
    </row>
    <row r="119" spans="1:35">
      <c r="A119" s="607">
        <v>43243</v>
      </c>
      <c r="B119" s="608">
        <v>75</v>
      </c>
      <c r="C119" s="591" t="s">
        <v>867</v>
      </c>
      <c r="D119" s="591" t="s">
        <v>170</v>
      </c>
      <c r="E119" s="590" t="s">
        <v>169</v>
      </c>
      <c r="F119" s="638" t="s">
        <v>167</v>
      </c>
      <c r="G119" s="591" t="s">
        <v>851</v>
      </c>
      <c r="H119" s="591" t="s">
        <v>833</v>
      </c>
      <c r="I119" s="591" t="s">
        <v>843</v>
      </c>
      <c r="J119" s="591" t="s">
        <v>832</v>
      </c>
      <c r="K119" s="591"/>
      <c r="L119" s="591" t="s">
        <v>953</v>
      </c>
      <c r="S119" s="591" t="s">
        <v>877</v>
      </c>
      <c r="T119" s="591" t="s">
        <v>879</v>
      </c>
      <c r="AD119" s="67"/>
    </row>
    <row r="120" spans="1:35">
      <c r="A120" s="597">
        <v>43244</v>
      </c>
      <c r="B120" s="67" t="s">
        <v>473</v>
      </c>
      <c r="S120" s="48"/>
    </row>
    <row r="121" spans="1:35" s="615" customFormat="1">
      <c r="A121" s="614">
        <v>43245</v>
      </c>
      <c r="B121" s="615">
        <v>76</v>
      </c>
      <c r="C121" s="590"/>
      <c r="D121" s="590"/>
      <c r="E121" s="590"/>
      <c r="F121" s="590"/>
      <c r="G121" s="590"/>
      <c r="H121" s="590"/>
      <c r="I121" s="590"/>
      <c r="J121" s="590"/>
      <c r="K121" s="590"/>
      <c r="L121" s="590"/>
      <c r="M121" s="590"/>
      <c r="N121" s="590"/>
      <c r="O121" s="590"/>
      <c r="P121" s="590"/>
      <c r="Q121" s="590"/>
      <c r="R121" s="590"/>
      <c r="S121" s="48"/>
      <c r="T121" s="590"/>
      <c r="U121" s="590"/>
      <c r="V121" s="590"/>
      <c r="W121" s="590"/>
      <c r="X121" s="590"/>
      <c r="Y121" s="590"/>
      <c r="Z121" s="590"/>
      <c r="AA121" s="590"/>
      <c r="AB121" s="590"/>
      <c r="AC121" s="590"/>
      <c r="AD121" s="48"/>
      <c r="AE121" s="48"/>
      <c r="AF121" s="48"/>
      <c r="AG121" s="48"/>
      <c r="AH121" s="616"/>
      <c r="AI121" s="616"/>
    </row>
    <row r="122" spans="1:35">
      <c r="A122" s="597">
        <v>43248</v>
      </c>
    </row>
    <row r="123" spans="1:35">
      <c r="A123" s="597">
        <v>43249</v>
      </c>
      <c r="B123" s="48">
        <v>77</v>
      </c>
      <c r="C123" s="591" t="s">
        <v>171</v>
      </c>
      <c r="D123" s="590" t="s">
        <v>162</v>
      </c>
      <c r="E123" s="590" t="s">
        <v>160</v>
      </c>
      <c r="F123" s="590" t="s">
        <v>166</v>
      </c>
    </row>
    <row r="124" spans="1:35" s="402" customFormat="1">
      <c r="A124" s="597">
        <v>43250</v>
      </c>
      <c r="B124" s="48">
        <v>78</v>
      </c>
      <c r="C124" s="590"/>
      <c r="D124" s="590"/>
      <c r="E124" s="590"/>
      <c r="F124" s="590"/>
      <c r="G124" s="590"/>
      <c r="H124" s="590"/>
      <c r="I124" s="590"/>
      <c r="J124" s="590"/>
      <c r="K124" s="590"/>
      <c r="L124" s="590"/>
      <c r="M124" s="590"/>
      <c r="N124" s="590"/>
      <c r="O124" s="590"/>
      <c r="P124" s="590"/>
      <c r="Q124" s="590"/>
      <c r="R124" s="590"/>
      <c r="S124" s="590"/>
      <c r="T124" s="590"/>
      <c r="U124" s="590"/>
      <c r="V124" s="590"/>
      <c r="W124" s="590"/>
      <c r="X124" s="590"/>
      <c r="Y124" s="590"/>
      <c r="Z124" s="590"/>
      <c r="AA124" s="590"/>
      <c r="AB124" s="590"/>
      <c r="AC124" s="590"/>
      <c r="AD124" s="48"/>
      <c r="AE124" s="48"/>
      <c r="AF124" s="48"/>
      <c r="AG124" s="48"/>
    </row>
    <row r="125" spans="1:35" s="402" customFormat="1">
      <c r="A125" s="607">
        <v>43251</v>
      </c>
      <c r="B125" s="608">
        <v>79</v>
      </c>
      <c r="C125" s="591" t="s">
        <v>870</v>
      </c>
      <c r="D125" s="591" t="s">
        <v>865</v>
      </c>
      <c r="E125" s="590" t="s">
        <v>160</v>
      </c>
      <c r="F125" s="590" t="s">
        <v>166</v>
      </c>
      <c r="G125" s="591" t="s">
        <v>840</v>
      </c>
      <c r="H125" s="591" t="s">
        <v>841</v>
      </c>
      <c r="I125" s="591" t="s">
        <v>839</v>
      </c>
      <c r="J125" s="591" t="s">
        <v>837</v>
      </c>
      <c r="K125" s="591" t="s">
        <v>960</v>
      </c>
      <c r="L125" s="591" t="s">
        <v>926</v>
      </c>
      <c r="M125" s="590"/>
      <c r="N125" s="590"/>
      <c r="O125" s="591" t="s">
        <v>915</v>
      </c>
      <c r="P125" s="590"/>
      <c r="Q125" s="590"/>
      <c r="R125" s="590"/>
      <c r="S125" s="591" t="s">
        <v>869</v>
      </c>
      <c r="T125" s="591" t="s">
        <v>886</v>
      </c>
      <c r="U125" s="591" t="s">
        <v>873</v>
      </c>
      <c r="V125" s="590"/>
      <c r="W125" s="590"/>
      <c r="X125" s="590"/>
      <c r="Y125" s="590"/>
      <c r="Z125" s="590"/>
      <c r="AA125" s="590"/>
      <c r="AB125" s="590"/>
      <c r="AC125" s="590"/>
      <c r="AD125" s="67"/>
      <c r="AE125" s="48"/>
      <c r="AF125" s="48"/>
      <c r="AG125" s="48"/>
    </row>
    <row r="126" spans="1:35" s="402" customFormat="1">
      <c r="A126" s="607">
        <v>43252</v>
      </c>
      <c r="B126" s="608">
        <v>80</v>
      </c>
      <c r="C126" s="591" t="s">
        <v>870</v>
      </c>
      <c r="D126" s="591" t="s">
        <v>867</v>
      </c>
      <c r="E126" s="591" t="s">
        <v>160</v>
      </c>
      <c r="F126" s="590" t="s">
        <v>166</v>
      </c>
      <c r="G126" s="591" t="s">
        <v>846</v>
      </c>
      <c r="H126" s="591" t="s">
        <v>851</v>
      </c>
      <c r="I126" s="591" t="s">
        <v>842</v>
      </c>
      <c r="J126" s="591" t="s">
        <v>844</v>
      </c>
      <c r="K126" s="591" t="s">
        <v>962</v>
      </c>
      <c r="L126" s="591" t="s">
        <v>926</v>
      </c>
      <c r="M126" s="590"/>
      <c r="N126" s="590"/>
      <c r="O126" s="591" t="s">
        <v>952</v>
      </c>
      <c r="P126" s="590"/>
      <c r="Q126" s="590"/>
      <c r="R126" s="590"/>
      <c r="S126" s="591" t="s">
        <v>869</v>
      </c>
      <c r="T126" s="591" t="s">
        <v>880</v>
      </c>
      <c r="U126" s="590"/>
      <c r="V126" s="590"/>
      <c r="W126" s="590"/>
      <c r="X126" s="590"/>
      <c r="Y126" s="590"/>
      <c r="Z126" s="590"/>
      <c r="AA126" s="590"/>
      <c r="AB126" s="590"/>
      <c r="AC126" s="590"/>
      <c r="AD126" s="67"/>
      <c r="AE126" s="48"/>
      <c r="AF126" s="48"/>
      <c r="AG126" s="48"/>
    </row>
    <row r="127" spans="1:35" s="402" customFormat="1">
      <c r="A127" s="590"/>
      <c r="B127" s="48"/>
      <c r="C127" s="590" t="s">
        <v>171</v>
      </c>
      <c r="D127" s="590" t="s">
        <v>162</v>
      </c>
      <c r="E127" s="590" t="s">
        <v>160</v>
      </c>
      <c r="F127" s="590" t="s">
        <v>166</v>
      </c>
      <c r="G127" s="590"/>
      <c r="H127" s="590"/>
      <c r="I127" s="590"/>
      <c r="J127" s="590"/>
      <c r="K127" s="590"/>
      <c r="L127" s="590"/>
      <c r="M127" s="590"/>
      <c r="N127" s="590"/>
      <c r="O127" s="590"/>
      <c r="P127" s="590"/>
      <c r="Q127" s="590"/>
      <c r="R127" s="590"/>
      <c r="S127" s="590"/>
      <c r="T127" s="590"/>
      <c r="U127" s="590"/>
      <c r="V127" s="590"/>
      <c r="W127" s="590"/>
      <c r="X127" s="590"/>
      <c r="Y127" s="590"/>
      <c r="Z127" s="590"/>
      <c r="AA127" s="590"/>
      <c r="AB127" s="590"/>
      <c r="AC127" s="590"/>
      <c r="AD127" s="48"/>
      <c r="AE127" s="48"/>
      <c r="AF127" s="48"/>
      <c r="AG127" s="48"/>
    </row>
    <row r="128" spans="1:35" s="402" customFormat="1">
      <c r="A128" s="590"/>
      <c r="B128" s="48"/>
      <c r="C128" s="590">
        <v>36.134799999999998</v>
      </c>
      <c r="D128" s="590">
        <v>37.084800000000001</v>
      </c>
      <c r="E128" s="590">
        <v>36.610799999999998</v>
      </c>
      <c r="F128" s="590">
        <v>36.1098</v>
      </c>
      <c r="G128" s="590"/>
      <c r="H128" s="590"/>
      <c r="I128" s="590"/>
      <c r="J128" s="590"/>
      <c r="K128" s="590"/>
      <c r="L128" s="590"/>
      <c r="M128" s="590"/>
      <c r="N128" s="590"/>
      <c r="O128" s="590"/>
      <c r="P128" s="590"/>
      <c r="Q128" s="590"/>
      <c r="R128" s="590"/>
      <c r="S128" s="590"/>
      <c r="T128" s="590"/>
      <c r="U128" s="590"/>
      <c r="V128" s="590"/>
      <c r="W128" s="590"/>
      <c r="X128" s="590"/>
      <c r="Y128" s="590"/>
      <c r="Z128" s="590"/>
      <c r="AA128" s="590"/>
      <c r="AB128" s="590"/>
      <c r="AC128" s="590"/>
      <c r="AD128" s="48"/>
      <c r="AE128" s="48"/>
      <c r="AF128" s="48"/>
      <c r="AG128" s="48"/>
    </row>
    <row r="129" spans="1:33" s="402" customFormat="1">
      <c r="A129" s="597">
        <v>43257</v>
      </c>
      <c r="B129" s="48">
        <v>81</v>
      </c>
      <c r="C129" s="590" t="s">
        <v>182</v>
      </c>
      <c r="D129" s="590" t="s">
        <v>170</v>
      </c>
      <c r="E129" s="590" t="s">
        <v>169</v>
      </c>
      <c r="F129" s="590" t="s">
        <v>167</v>
      </c>
      <c r="G129" s="591" t="s">
        <v>851</v>
      </c>
      <c r="H129" s="591" t="s">
        <v>833</v>
      </c>
      <c r="I129" s="591" t="s">
        <v>843</v>
      </c>
      <c r="J129" s="591" t="s">
        <v>832</v>
      </c>
      <c r="K129" s="591"/>
      <c r="L129" s="590"/>
      <c r="M129" s="590"/>
      <c r="N129" s="590"/>
      <c r="O129" s="590"/>
      <c r="P129" s="590"/>
      <c r="Q129" s="590"/>
      <c r="R129" s="590"/>
      <c r="S129" s="590"/>
      <c r="T129" s="590"/>
      <c r="U129" s="590"/>
      <c r="V129" s="590"/>
      <c r="W129" s="590"/>
      <c r="X129" s="590"/>
      <c r="Y129" s="590"/>
      <c r="Z129" s="590"/>
      <c r="AA129" s="590"/>
      <c r="AB129" s="590"/>
      <c r="AC129" s="590"/>
      <c r="AD129" s="48"/>
      <c r="AE129" s="48"/>
      <c r="AF129" s="48"/>
      <c r="AG129" s="48"/>
    </row>
    <row r="130" spans="1:33" s="402" customFormat="1">
      <c r="A130" s="597">
        <v>43258</v>
      </c>
      <c r="B130" s="48">
        <v>82</v>
      </c>
      <c r="C130" s="590" t="s">
        <v>182</v>
      </c>
      <c r="D130" s="590" t="s">
        <v>170</v>
      </c>
      <c r="E130" s="590" t="s">
        <v>169</v>
      </c>
      <c r="F130" s="590" t="s">
        <v>167</v>
      </c>
      <c r="G130" s="591" t="s">
        <v>851</v>
      </c>
      <c r="H130" s="591" t="s">
        <v>833</v>
      </c>
      <c r="I130" s="591" t="s">
        <v>843</v>
      </c>
      <c r="J130" s="591" t="s">
        <v>832</v>
      </c>
      <c r="K130" s="591"/>
      <c r="L130" s="590"/>
      <c r="M130" s="590"/>
      <c r="N130" s="590"/>
      <c r="O130" s="590"/>
      <c r="P130" s="590"/>
      <c r="Q130" s="590"/>
      <c r="R130" s="590"/>
      <c r="S130" s="590"/>
      <c r="T130" s="590"/>
      <c r="U130" s="590"/>
      <c r="V130" s="590"/>
      <c r="W130" s="590"/>
      <c r="X130" s="590"/>
      <c r="Y130" s="590"/>
      <c r="Z130" s="590"/>
      <c r="AA130" s="590"/>
      <c r="AB130" s="590"/>
      <c r="AC130" s="590"/>
      <c r="AD130" s="48"/>
      <c r="AE130" s="48"/>
      <c r="AF130" s="48"/>
      <c r="AG130" s="48"/>
    </row>
    <row r="131" spans="1:33" s="677" customFormat="1">
      <c r="A131" s="678">
        <v>43259</v>
      </c>
      <c r="B131" s="679">
        <v>83</v>
      </c>
      <c r="C131" s="665" t="s">
        <v>946</v>
      </c>
      <c r="D131" s="674" t="s">
        <v>170</v>
      </c>
      <c r="E131" s="665" t="s">
        <v>868</v>
      </c>
      <c r="F131" s="666" t="s">
        <v>167</v>
      </c>
      <c r="G131" s="680" t="s">
        <v>891</v>
      </c>
      <c r="H131" s="674" t="s">
        <v>833</v>
      </c>
      <c r="I131" s="665" t="s">
        <v>843</v>
      </c>
      <c r="J131" s="666" t="s">
        <v>832</v>
      </c>
      <c r="K131" s="666"/>
      <c r="L131" s="668"/>
      <c r="M131" s="668"/>
      <c r="N131" s="668"/>
      <c r="O131" s="668"/>
      <c r="P131" s="668"/>
      <c r="Q131" s="668"/>
      <c r="R131" s="668"/>
      <c r="S131" s="665" t="s">
        <v>805</v>
      </c>
      <c r="T131" s="665" t="s">
        <v>874</v>
      </c>
      <c r="U131" s="668"/>
      <c r="V131" s="668"/>
      <c r="W131" s="668"/>
      <c r="X131" s="665" t="s">
        <v>809</v>
      </c>
      <c r="Y131" s="668"/>
      <c r="Z131" s="668"/>
      <c r="AA131" s="665" t="s">
        <v>810</v>
      </c>
      <c r="AB131" s="668"/>
      <c r="AC131" s="668"/>
      <c r="AD131" s="671"/>
      <c r="AE131" s="671"/>
      <c r="AF131" s="671"/>
      <c r="AG131" s="671"/>
    </row>
    <row r="132" spans="1:33" s="402" customFormat="1">
      <c r="A132" s="590"/>
      <c r="B132" s="48"/>
      <c r="C132" s="590"/>
      <c r="D132" s="590"/>
      <c r="E132" s="590"/>
      <c r="F132" s="590"/>
      <c r="G132" s="590"/>
      <c r="H132" s="590"/>
      <c r="I132" s="590"/>
      <c r="J132" s="590"/>
      <c r="K132" s="590"/>
      <c r="L132" s="590"/>
      <c r="M132" s="590"/>
      <c r="N132" s="590"/>
      <c r="O132" s="590"/>
      <c r="P132" s="590"/>
      <c r="Q132" s="590"/>
      <c r="R132" s="590"/>
      <c r="S132" s="590"/>
      <c r="T132" s="590"/>
      <c r="U132" s="590"/>
      <c r="V132" s="590"/>
      <c r="W132" s="590"/>
      <c r="X132" s="590"/>
      <c r="Y132" s="590"/>
      <c r="Z132" s="590"/>
      <c r="AA132" s="590"/>
      <c r="AB132" s="590"/>
      <c r="AC132" s="590"/>
      <c r="AD132" s="48"/>
      <c r="AE132" s="48"/>
      <c r="AF132" s="48"/>
      <c r="AG132" s="48"/>
    </row>
    <row r="133" spans="1:33" s="402" customFormat="1">
      <c r="A133" s="646">
        <v>43262</v>
      </c>
      <c r="B133" s="645">
        <v>84</v>
      </c>
      <c r="C133" s="591" t="s">
        <v>946</v>
      </c>
      <c r="D133" s="590" t="s">
        <v>170</v>
      </c>
      <c r="E133" s="590" t="s">
        <v>169</v>
      </c>
      <c r="F133" s="590" t="s">
        <v>167</v>
      </c>
      <c r="G133" s="596" t="s">
        <v>891</v>
      </c>
      <c r="H133" s="591" t="s">
        <v>833</v>
      </c>
      <c r="I133" s="591" t="s">
        <v>843</v>
      </c>
      <c r="J133" s="591" t="s">
        <v>832</v>
      </c>
      <c r="K133" s="591" t="s">
        <v>959</v>
      </c>
      <c r="L133" s="591"/>
      <c r="M133" s="590"/>
      <c r="N133" s="590"/>
      <c r="O133" s="590"/>
      <c r="P133" s="590"/>
      <c r="Q133" s="590"/>
      <c r="R133" s="590"/>
      <c r="S133" s="591" t="s">
        <v>942</v>
      </c>
      <c r="T133" s="590"/>
      <c r="U133" s="590"/>
      <c r="V133" s="619" t="s">
        <v>943</v>
      </c>
      <c r="W133" s="590"/>
      <c r="X133" s="590"/>
      <c r="Y133" s="590"/>
      <c r="Z133" s="590"/>
      <c r="AA133" s="591" t="s">
        <v>944</v>
      </c>
      <c r="AB133" s="590"/>
      <c r="AC133" s="590"/>
      <c r="AD133" s="48"/>
      <c r="AE133" s="48"/>
      <c r="AF133" s="48"/>
      <c r="AG133" s="48"/>
    </row>
    <row r="134" spans="1:33" s="402" customFormat="1">
      <c r="A134" s="647">
        <v>43263</v>
      </c>
      <c r="B134" s="648">
        <v>85</v>
      </c>
      <c r="C134" s="591" t="s">
        <v>171</v>
      </c>
      <c r="D134" s="591" t="s">
        <v>162</v>
      </c>
      <c r="E134" s="591" t="s">
        <v>160</v>
      </c>
      <c r="F134" s="591" t="s">
        <v>166</v>
      </c>
      <c r="G134" s="591" t="s">
        <v>846</v>
      </c>
      <c r="H134" s="591" t="s">
        <v>841</v>
      </c>
      <c r="I134" s="591" t="s">
        <v>842</v>
      </c>
      <c r="J134" s="591" t="s">
        <v>844</v>
      </c>
      <c r="K134" s="591"/>
      <c r="L134" s="590"/>
      <c r="M134" s="590"/>
      <c r="N134" s="590"/>
      <c r="O134" s="590"/>
      <c r="P134" s="590"/>
      <c r="Q134" s="590"/>
      <c r="R134" s="590"/>
      <c r="S134" s="591" t="s">
        <v>913</v>
      </c>
      <c r="T134" s="590"/>
      <c r="U134" s="590"/>
      <c r="V134" s="590"/>
      <c r="W134" s="590"/>
      <c r="X134" s="590"/>
      <c r="Y134" s="590"/>
      <c r="Z134" s="590"/>
      <c r="AA134" s="590"/>
      <c r="AB134" s="590"/>
      <c r="AC134" s="590"/>
      <c r="AD134" s="48"/>
      <c r="AE134" s="48"/>
      <c r="AF134" s="48"/>
      <c r="AG134" s="48"/>
    </row>
    <row r="135" spans="1:33" s="402" customFormat="1">
      <c r="A135" s="597">
        <v>43264</v>
      </c>
      <c r="B135" s="633">
        <v>86</v>
      </c>
      <c r="C135" s="591" t="s">
        <v>171</v>
      </c>
      <c r="D135" s="591" t="s">
        <v>162</v>
      </c>
      <c r="E135" s="591" t="s">
        <v>160</v>
      </c>
      <c r="F135" s="591" t="s">
        <v>166</v>
      </c>
      <c r="G135" s="591" t="s">
        <v>846</v>
      </c>
      <c r="H135" s="591" t="s">
        <v>841</v>
      </c>
      <c r="I135" s="591" t="s">
        <v>842</v>
      </c>
      <c r="J135" s="591" t="s">
        <v>844</v>
      </c>
      <c r="K135" s="591"/>
      <c r="L135" s="590"/>
      <c r="M135" s="590"/>
      <c r="N135" s="590"/>
      <c r="O135" s="590"/>
      <c r="P135" s="590"/>
      <c r="Q135" s="590"/>
      <c r="R135" s="590"/>
      <c r="S135" s="649" t="s">
        <v>941</v>
      </c>
      <c r="T135" s="590"/>
      <c r="U135" s="590"/>
      <c r="V135" s="590"/>
      <c r="W135" s="590"/>
      <c r="X135" s="590"/>
      <c r="Y135" s="590"/>
      <c r="Z135" s="590"/>
      <c r="AA135" s="590"/>
      <c r="AB135" s="590"/>
      <c r="AC135" s="590"/>
      <c r="AD135" s="48"/>
      <c r="AE135" s="48"/>
      <c r="AF135" s="48"/>
      <c r="AG135" s="48"/>
    </row>
    <row r="136" spans="1:33" s="402" customFormat="1">
      <c r="A136" s="597">
        <v>43265</v>
      </c>
      <c r="B136" s="48">
        <v>87</v>
      </c>
      <c r="C136" s="591" t="s">
        <v>171</v>
      </c>
      <c r="D136" s="591" t="s">
        <v>162</v>
      </c>
      <c r="E136" s="591" t="s">
        <v>160</v>
      </c>
      <c r="F136" s="591" t="s">
        <v>166</v>
      </c>
      <c r="G136" s="591" t="s">
        <v>846</v>
      </c>
      <c r="H136" s="591" t="s">
        <v>841</v>
      </c>
      <c r="I136" s="591" t="s">
        <v>842</v>
      </c>
      <c r="J136" s="591" t="s">
        <v>844</v>
      </c>
      <c r="K136" s="591"/>
      <c r="L136" s="590"/>
      <c r="M136" s="590"/>
      <c r="N136" s="590"/>
      <c r="O136" s="590"/>
      <c r="P136" s="590"/>
      <c r="Q136" s="590"/>
      <c r="R136" s="590"/>
      <c r="S136" s="590"/>
      <c r="T136" s="590"/>
      <c r="U136" s="590"/>
      <c r="V136" s="590"/>
      <c r="W136" s="590"/>
      <c r="X136" s="590"/>
      <c r="Y136" s="590"/>
      <c r="Z136" s="590"/>
      <c r="AA136" s="590"/>
      <c r="AB136" s="590"/>
      <c r="AC136" s="590"/>
      <c r="AD136" s="48"/>
      <c r="AE136" s="48"/>
      <c r="AF136" s="48"/>
      <c r="AG136" s="48"/>
    </row>
    <row r="137" spans="1:33" s="402" customFormat="1">
      <c r="A137" s="597">
        <v>43266</v>
      </c>
      <c r="B137" s="48">
        <v>88</v>
      </c>
      <c r="C137" s="591" t="s">
        <v>171</v>
      </c>
      <c r="D137" s="591" t="s">
        <v>162</v>
      </c>
      <c r="E137" s="591" t="s">
        <v>160</v>
      </c>
      <c r="F137" s="591" t="s">
        <v>166</v>
      </c>
      <c r="G137" s="591" t="s">
        <v>846</v>
      </c>
      <c r="H137" s="591" t="s">
        <v>841</v>
      </c>
      <c r="I137" s="591" t="s">
        <v>842</v>
      </c>
      <c r="J137" s="591" t="s">
        <v>844</v>
      </c>
      <c r="K137" s="591" t="s">
        <v>964</v>
      </c>
      <c r="L137" s="590"/>
      <c r="M137" s="590"/>
      <c r="N137" s="590"/>
      <c r="O137" s="590"/>
      <c r="P137" s="590"/>
      <c r="Q137" s="590"/>
      <c r="R137" s="590"/>
      <c r="S137" s="590"/>
      <c r="T137" s="590"/>
      <c r="U137" s="590"/>
      <c r="V137" s="590"/>
      <c r="W137" s="590"/>
      <c r="X137" s="590"/>
      <c r="Y137" s="590"/>
      <c r="Z137" s="590"/>
      <c r="AA137" s="590"/>
      <c r="AB137" s="590"/>
      <c r="AC137" s="590"/>
      <c r="AD137" s="48"/>
      <c r="AE137" s="48"/>
      <c r="AF137" s="48"/>
      <c r="AG137" s="48"/>
    </row>
    <row r="138" spans="1:33" s="402" customFormat="1">
      <c r="A138" s="597">
        <v>43269</v>
      </c>
      <c r="B138" s="48">
        <v>89</v>
      </c>
      <c r="C138" s="591" t="s">
        <v>171</v>
      </c>
      <c r="D138" s="591" t="s">
        <v>162</v>
      </c>
      <c r="E138" s="591" t="s">
        <v>160</v>
      </c>
      <c r="F138" s="591" t="s">
        <v>166</v>
      </c>
      <c r="G138" s="591" t="s">
        <v>846</v>
      </c>
      <c r="H138" s="591" t="s">
        <v>841</v>
      </c>
      <c r="I138" s="591" t="s">
        <v>842</v>
      </c>
      <c r="J138" s="591" t="s">
        <v>844</v>
      </c>
      <c r="K138" s="591"/>
      <c r="L138" s="590"/>
      <c r="M138" s="590"/>
      <c r="N138" s="590"/>
      <c r="O138" s="590"/>
      <c r="P138" s="590"/>
      <c r="Q138" s="590"/>
      <c r="R138" s="590"/>
      <c r="S138" s="590"/>
      <c r="T138" s="590"/>
      <c r="U138" s="590"/>
      <c r="V138" s="590"/>
      <c r="W138" s="590"/>
      <c r="X138" s="590"/>
      <c r="Y138" s="590"/>
      <c r="Z138" s="590"/>
      <c r="AA138" s="590"/>
      <c r="AB138" s="590"/>
      <c r="AC138" s="590"/>
      <c r="AD138" s="48"/>
      <c r="AE138" s="48"/>
      <c r="AF138" s="48"/>
      <c r="AG138" s="48"/>
    </row>
    <row r="139" spans="1:33" s="402" customFormat="1">
      <c r="A139" s="647">
        <v>43270</v>
      </c>
      <c r="B139" s="648">
        <v>90</v>
      </c>
      <c r="C139" s="591" t="s">
        <v>870</v>
      </c>
      <c r="D139" s="591" t="s">
        <v>865</v>
      </c>
      <c r="E139" s="591" t="s">
        <v>160</v>
      </c>
      <c r="F139" s="591" t="s">
        <v>166</v>
      </c>
      <c r="G139" s="591" t="s">
        <v>846</v>
      </c>
      <c r="H139" s="591" t="s">
        <v>841</v>
      </c>
      <c r="I139" s="591" t="s">
        <v>842</v>
      </c>
      <c r="J139" s="591" t="s">
        <v>844</v>
      </c>
      <c r="K139" s="591"/>
      <c r="L139" s="590"/>
      <c r="M139" s="590"/>
      <c r="N139" s="590"/>
      <c r="O139" s="590"/>
      <c r="P139" s="590"/>
      <c r="Q139" s="590"/>
      <c r="R139" s="590"/>
      <c r="S139" s="591" t="s">
        <v>911</v>
      </c>
      <c r="T139" s="590"/>
      <c r="U139" s="590"/>
      <c r="V139" s="590"/>
      <c r="W139" s="590"/>
      <c r="X139" s="590"/>
      <c r="Y139" s="590"/>
      <c r="Z139" s="590"/>
      <c r="AA139" s="590"/>
      <c r="AB139" s="590"/>
      <c r="AC139" s="590"/>
      <c r="AD139" s="48"/>
      <c r="AE139" s="48"/>
      <c r="AF139" s="48"/>
      <c r="AG139" s="48"/>
    </row>
    <row r="140" spans="1:33" s="402" customFormat="1">
      <c r="A140" s="607">
        <v>43271</v>
      </c>
      <c r="B140" s="631">
        <v>91</v>
      </c>
      <c r="C140" s="591" t="s">
        <v>870</v>
      </c>
      <c r="D140" s="591" t="s">
        <v>162</v>
      </c>
      <c r="E140" s="591" t="s">
        <v>160</v>
      </c>
      <c r="F140" s="591" t="s">
        <v>166</v>
      </c>
      <c r="G140" s="591" t="s">
        <v>846</v>
      </c>
      <c r="H140" s="591" t="s">
        <v>841</v>
      </c>
      <c r="I140" s="591" t="s">
        <v>842</v>
      </c>
      <c r="J140" s="591" t="s">
        <v>844</v>
      </c>
      <c r="K140" s="591" t="s">
        <v>957</v>
      </c>
      <c r="L140" s="591" t="s">
        <v>945</v>
      </c>
      <c r="M140" s="590"/>
      <c r="N140" s="590"/>
      <c r="O140" s="590"/>
      <c r="P140" s="590"/>
      <c r="Q140" s="590"/>
      <c r="R140" s="590"/>
      <c r="S140" s="591" t="s">
        <v>910</v>
      </c>
      <c r="T140" s="591" t="s">
        <v>874</v>
      </c>
      <c r="U140" s="590"/>
      <c r="V140" s="590"/>
      <c r="W140" s="590"/>
      <c r="X140" s="590"/>
      <c r="Y140" s="590"/>
      <c r="Z140" s="590"/>
      <c r="AA140" s="590"/>
      <c r="AB140" s="590"/>
      <c r="AC140" s="590"/>
      <c r="AD140" s="48"/>
      <c r="AE140" s="48"/>
      <c r="AF140" s="48"/>
      <c r="AG140" s="48"/>
    </row>
    <row r="141" spans="1:33" s="677" customFormat="1">
      <c r="A141" s="672">
        <v>43272</v>
      </c>
      <c r="B141" s="676">
        <v>92</v>
      </c>
      <c r="C141" s="665" t="s">
        <v>867</v>
      </c>
      <c r="D141" s="674" t="s">
        <v>170</v>
      </c>
      <c r="E141" s="665" t="s">
        <v>169</v>
      </c>
      <c r="F141" s="666" t="s">
        <v>167</v>
      </c>
      <c r="G141" s="665" t="s">
        <v>851</v>
      </c>
      <c r="H141" s="674" t="s">
        <v>833</v>
      </c>
      <c r="I141" s="665" t="s">
        <v>843</v>
      </c>
      <c r="J141" s="666" t="s">
        <v>832</v>
      </c>
      <c r="K141" s="665" t="s">
        <v>957</v>
      </c>
      <c r="L141" s="668"/>
      <c r="M141" s="674" t="s">
        <v>949</v>
      </c>
      <c r="N141" s="668"/>
      <c r="O141" s="668"/>
      <c r="P141" s="668"/>
      <c r="Q141" s="668"/>
      <c r="R141" s="668"/>
      <c r="S141" s="665" t="s">
        <v>805</v>
      </c>
      <c r="T141" s="665" t="s">
        <v>874</v>
      </c>
      <c r="U141" s="668"/>
      <c r="V141" s="668"/>
      <c r="W141" s="668"/>
      <c r="X141" s="665" t="s">
        <v>809</v>
      </c>
      <c r="Y141" s="668"/>
      <c r="Z141" s="668"/>
      <c r="AA141" s="668"/>
      <c r="AB141" s="668"/>
      <c r="AC141" s="668"/>
      <c r="AD141" s="593"/>
      <c r="AE141" s="671"/>
      <c r="AF141" s="671"/>
      <c r="AG141" s="671"/>
    </row>
    <row r="142" spans="1:33" s="609" customFormat="1">
      <c r="A142" s="597">
        <v>43273</v>
      </c>
      <c r="B142" s="48">
        <v>93</v>
      </c>
      <c r="C142" s="590" t="s">
        <v>182</v>
      </c>
      <c r="D142" s="590" t="s">
        <v>170</v>
      </c>
      <c r="E142" s="590" t="s">
        <v>169</v>
      </c>
      <c r="F142" s="590" t="s">
        <v>167</v>
      </c>
      <c r="G142" s="591" t="s">
        <v>851</v>
      </c>
      <c r="H142" s="591" t="s">
        <v>833</v>
      </c>
      <c r="I142" s="591" t="s">
        <v>843</v>
      </c>
      <c r="J142" s="591" t="s">
        <v>832</v>
      </c>
      <c r="K142" s="591"/>
      <c r="L142" s="590"/>
      <c r="M142" s="590"/>
      <c r="N142" s="590"/>
      <c r="O142" s="590"/>
      <c r="P142" s="590"/>
      <c r="Q142" s="590"/>
      <c r="R142" s="590"/>
      <c r="S142" s="590"/>
      <c r="T142" s="590"/>
      <c r="U142" s="590"/>
      <c r="V142" s="590"/>
      <c r="W142" s="590"/>
      <c r="X142" s="590"/>
      <c r="Y142" s="590"/>
      <c r="Z142" s="590"/>
      <c r="AA142" s="590"/>
      <c r="AB142" s="590"/>
      <c r="AC142" s="590"/>
      <c r="AD142" s="48"/>
      <c r="AE142" s="48"/>
      <c r="AF142" s="48"/>
      <c r="AG142" s="48"/>
    </row>
    <row r="143" spans="1:33" s="669" customFormat="1">
      <c r="A143" s="672">
        <v>43276</v>
      </c>
      <c r="B143" s="675">
        <v>94</v>
      </c>
      <c r="C143" s="674" t="s">
        <v>867</v>
      </c>
      <c r="D143" s="668" t="s">
        <v>170</v>
      </c>
      <c r="E143" s="666" t="s">
        <v>169</v>
      </c>
      <c r="F143" s="666" t="s">
        <v>167</v>
      </c>
      <c r="G143" s="665" t="s">
        <v>851</v>
      </c>
      <c r="H143" s="665" t="s">
        <v>829</v>
      </c>
      <c r="I143" s="665" t="s">
        <v>852</v>
      </c>
      <c r="J143" s="674" t="s">
        <v>836</v>
      </c>
      <c r="K143" s="674"/>
      <c r="L143" s="665" t="s">
        <v>926</v>
      </c>
      <c r="M143" s="668"/>
      <c r="N143" s="668"/>
      <c r="O143" s="668"/>
      <c r="P143" s="668"/>
      <c r="Q143" s="668"/>
      <c r="R143" s="668"/>
      <c r="S143" s="668"/>
      <c r="T143" s="665" t="s">
        <v>875</v>
      </c>
      <c r="U143" s="668"/>
      <c r="V143" s="668"/>
      <c r="W143" s="668"/>
      <c r="X143" s="668"/>
      <c r="Y143" s="665" t="s">
        <v>876</v>
      </c>
      <c r="Z143" s="668"/>
      <c r="AA143" s="668"/>
      <c r="AB143" s="668"/>
      <c r="AC143" s="668"/>
      <c r="AD143" s="593"/>
      <c r="AE143" s="671"/>
      <c r="AF143" s="671"/>
      <c r="AG143" s="671"/>
    </row>
    <row r="144" spans="1:33" s="402" customFormat="1">
      <c r="A144" s="597"/>
      <c r="B144" s="48"/>
      <c r="C144" s="590" t="s">
        <v>182</v>
      </c>
      <c r="D144" s="590" t="s">
        <v>170</v>
      </c>
      <c r="E144" s="590" t="s">
        <v>169</v>
      </c>
      <c r="F144" s="590" t="s">
        <v>167</v>
      </c>
      <c r="G144" s="590"/>
      <c r="H144" s="590"/>
      <c r="I144" s="590"/>
      <c r="J144" s="590"/>
      <c r="K144" s="590"/>
      <c r="L144" s="590"/>
      <c r="M144" s="591" t="s">
        <v>190</v>
      </c>
      <c r="N144" s="591" t="s">
        <v>191</v>
      </c>
      <c r="O144" s="591" t="s">
        <v>192</v>
      </c>
      <c r="P144" s="590"/>
      <c r="Q144" s="590"/>
      <c r="R144" s="590"/>
      <c r="S144" s="590"/>
      <c r="T144" s="590"/>
      <c r="U144" s="590"/>
      <c r="V144" s="590"/>
      <c r="W144" s="590"/>
      <c r="X144" s="590"/>
      <c r="Y144" s="590"/>
      <c r="Z144" s="590"/>
      <c r="AA144" s="590"/>
      <c r="AB144" s="590"/>
      <c r="AC144" s="590"/>
      <c r="AD144" s="48"/>
      <c r="AE144" s="48"/>
      <c r="AF144" s="48"/>
      <c r="AG144" s="48"/>
    </row>
    <row r="145" spans="1:33" s="402" customFormat="1">
      <c r="A145" s="590"/>
      <c r="B145" s="48"/>
      <c r="C145" s="590">
        <v>37.380399999999995</v>
      </c>
      <c r="D145" s="590">
        <v>37.152200000000001</v>
      </c>
      <c r="E145" s="590">
        <v>37.902200000000001</v>
      </c>
      <c r="F145" s="590">
        <v>35.952199999999998</v>
      </c>
      <c r="G145" s="590"/>
      <c r="H145" s="590"/>
      <c r="I145" s="590"/>
      <c r="J145" s="590"/>
      <c r="K145" s="590"/>
      <c r="L145" s="590"/>
      <c r="M145" s="590">
        <v>48.839100000000002</v>
      </c>
      <c r="N145" s="590">
        <v>48.839100000000002</v>
      </c>
      <c r="O145" s="590">
        <v>48.839100000000002</v>
      </c>
      <c r="P145" s="590"/>
      <c r="Q145" s="590"/>
      <c r="R145" s="590"/>
      <c r="S145" s="590"/>
      <c r="T145" s="590"/>
      <c r="U145" s="590"/>
      <c r="V145" s="590"/>
      <c r="W145" s="590"/>
      <c r="X145" s="590"/>
      <c r="Y145" s="590"/>
      <c r="Z145" s="590"/>
      <c r="AA145" s="590"/>
      <c r="AB145" s="590"/>
      <c r="AC145" s="590"/>
      <c r="AD145" s="48"/>
      <c r="AE145" s="48"/>
      <c r="AF145" s="48"/>
      <c r="AG145" s="48"/>
    </row>
    <row r="146" spans="1:33" s="402" customFormat="1">
      <c r="A146" s="646">
        <v>43277</v>
      </c>
      <c r="B146" s="651">
        <v>95</v>
      </c>
      <c r="C146" s="591" t="s">
        <v>867</v>
      </c>
      <c r="D146" s="590" t="s">
        <v>170</v>
      </c>
      <c r="E146" s="590" t="s">
        <v>169</v>
      </c>
      <c r="F146" s="638" t="s">
        <v>167</v>
      </c>
      <c r="G146" s="591" t="s">
        <v>851</v>
      </c>
      <c r="H146" s="591" t="s">
        <v>829</v>
      </c>
      <c r="I146" s="591" t="s">
        <v>852</v>
      </c>
      <c r="J146" s="637" t="s">
        <v>836</v>
      </c>
      <c r="K146" s="591" t="s">
        <v>957</v>
      </c>
      <c r="L146" s="591" t="s">
        <v>926</v>
      </c>
      <c r="M146" s="590"/>
      <c r="N146" s="590"/>
      <c r="O146" s="590"/>
      <c r="P146" s="590"/>
      <c r="Q146" s="590"/>
      <c r="R146" s="590"/>
      <c r="T146" s="591" t="s">
        <v>875</v>
      </c>
      <c r="U146" s="590"/>
      <c r="V146" s="590"/>
      <c r="W146" s="590"/>
      <c r="X146" s="590"/>
      <c r="Y146" s="590"/>
      <c r="Z146" s="590"/>
      <c r="AA146" s="590"/>
      <c r="AB146" s="590"/>
      <c r="AC146" s="590"/>
      <c r="AD146" s="67"/>
      <c r="AE146" s="48"/>
      <c r="AF146" s="48"/>
      <c r="AG146" s="48"/>
    </row>
    <row r="147" spans="1:33" s="402" customFormat="1">
      <c r="A147" s="607">
        <v>43278</v>
      </c>
      <c r="B147" s="652">
        <v>96</v>
      </c>
      <c r="C147" s="637" t="s">
        <v>182</v>
      </c>
      <c r="D147" s="590" t="s">
        <v>170</v>
      </c>
      <c r="E147" s="590" t="s">
        <v>169</v>
      </c>
      <c r="F147" s="637" t="s">
        <v>167</v>
      </c>
      <c r="G147" s="591" t="s">
        <v>851</v>
      </c>
      <c r="H147" s="591" t="s">
        <v>829</v>
      </c>
      <c r="I147" s="591" t="s">
        <v>852</v>
      </c>
      <c r="J147" s="591" t="s">
        <v>836</v>
      </c>
      <c r="K147" s="591"/>
      <c r="L147" s="590"/>
      <c r="M147" s="591" t="s">
        <v>915</v>
      </c>
      <c r="N147" s="590"/>
      <c r="O147" s="590"/>
      <c r="P147" s="590"/>
      <c r="Q147" s="590"/>
      <c r="R147" s="590"/>
      <c r="S147" s="637" t="s">
        <v>909</v>
      </c>
      <c r="T147" s="590"/>
      <c r="U147" s="590"/>
      <c r="V147" s="590"/>
      <c r="W147" s="590"/>
      <c r="X147" s="590"/>
      <c r="Y147" s="590"/>
      <c r="Z147" s="590"/>
      <c r="AA147" s="590"/>
      <c r="AB147" s="590"/>
      <c r="AC147" s="590"/>
      <c r="AD147" s="48"/>
      <c r="AE147" s="48"/>
      <c r="AF147" s="48"/>
      <c r="AG147" s="48"/>
    </row>
    <row r="148" spans="1:33" s="402" customFormat="1">
      <c r="A148" s="597">
        <v>43279</v>
      </c>
      <c r="B148" s="48">
        <v>97</v>
      </c>
      <c r="C148" s="590" t="s">
        <v>182</v>
      </c>
      <c r="D148" s="590" t="s">
        <v>170</v>
      </c>
      <c r="E148" s="590" t="s">
        <v>169</v>
      </c>
      <c r="F148" s="590" t="s">
        <v>167</v>
      </c>
      <c r="G148" s="591" t="s">
        <v>851</v>
      </c>
      <c r="H148" s="591" t="s">
        <v>829</v>
      </c>
      <c r="I148" s="591" t="s">
        <v>852</v>
      </c>
      <c r="J148" s="591" t="s">
        <v>836</v>
      </c>
      <c r="K148" s="591"/>
      <c r="L148" s="590"/>
      <c r="M148" s="590"/>
      <c r="N148" s="590"/>
      <c r="O148" s="590"/>
      <c r="P148" s="590"/>
      <c r="Q148" s="590"/>
      <c r="R148" s="590"/>
      <c r="S148" s="590"/>
      <c r="T148" s="590"/>
      <c r="U148" s="590"/>
      <c r="V148" s="590"/>
      <c r="W148" s="590"/>
      <c r="X148" s="590"/>
      <c r="Y148" s="590"/>
      <c r="Z148" s="591" t="s">
        <v>885</v>
      </c>
      <c r="AA148" s="590"/>
      <c r="AB148" s="590"/>
      <c r="AC148" s="590"/>
      <c r="AD148" s="48"/>
      <c r="AE148" s="48"/>
      <c r="AF148" s="48"/>
      <c r="AG148" s="48"/>
    </row>
    <row r="149" spans="1:33" s="402" customFormat="1">
      <c r="A149" s="597">
        <v>43280</v>
      </c>
      <c r="B149" s="48">
        <v>98</v>
      </c>
      <c r="C149" s="590" t="s">
        <v>182</v>
      </c>
      <c r="D149" s="590" t="s">
        <v>170</v>
      </c>
      <c r="E149" s="590" t="s">
        <v>169</v>
      </c>
      <c r="F149" s="590" t="s">
        <v>167</v>
      </c>
      <c r="G149" s="591" t="s">
        <v>851</v>
      </c>
      <c r="H149" s="591" t="s">
        <v>829</v>
      </c>
      <c r="I149" s="591" t="s">
        <v>852</v>
      </c>
      <c r="J149" s="591" t="s">
        <v>836</v>
      </c>
      <c r="K149" s="591"/>
      <c r="L149" s="590"/>
      <c r="M149" s="590"/>
      <c r="N149" s="590"/>
      <c r="O149" s="590"/>
      <c r="P149" s="590"/>
      <c r="Q149" s="590"/>
      <c r="R149" s="590"/>
      <c r="S149" s="591" t="s">
        <v>908</v>
      </c>
      <c r="T149" s="590"/>
      <c r="U149" s="590"/>
      <c r="V149" s="590"/>
      <c r="W149" s="590"/>
      <c r="X149" s="590"/>
      <c r="Y149" s="590"/>
      <c r="Z149" s="590"/>
      <c r="AA149" s="590"/>
      <c r="AB149" s="590"/>
      <c r="AC149" s="590"/>
      <c r="AD149" s="48"/>
      <c r="AE149" s="48"/>
      <c r="AF149" s="48"/>
      <c r="AG149" s="48"/>
    </row>
    <row r="150" spans="1:33" s="402" customFormat="1">
      <c r="A150" s="590"/>
      <c r="B150" s="48"/>
      <c r="C150" s="590"/>
      <c r="D150" s="590"/>
      <c r="E150" s="590"/>
      <c r="F150" s="590"/>
      <c r="G150" s="590"/>
      <c r="H150" s="590"/>
      <c r="I150" s="590"/>
      <c r="J150" s="590"/>
      <c r="K150" s="590"/>
      <c r="L150" s="590"/>
      <c r="M150" s="590"/>
      <c r="N150" s="590"/>
      <c r="O150" s="590"/>
      <c r="P150" s="590"/>
      <c r="Q150" s="590"/>
      <c r="R150" s="590"/>
      <c r="S150" s="590"/>
      <c r="T150" s="590"/>
      <c r="U150" s="590"/>
      <c r="V150" s="590"/>
      <c r="W150" s="590"/>
      <c r="X150" s="590"/>
      <c r="Y150" s="590"/>
      <c r="Z150" s="590"/>
      <c r="AA150" s="590"/>
      <c r="AB150" s="590"/>
      <c r="AC150" s="590"/>
      <c r="AD150" s="48"/>
      <c r="AE150" s="48"/>
      <c r="AF150" s="48"/>
      <c r="AG150" s="48"/>
    </row>
    <row r="151" spans="1:33" s="402" customFormat="1">
      <c r="A151" s="597">
        <v>43283</v>
      </c>
      <c r="B151" s="67" t="s">
        <v>577</v>
      </c>
      <c r="C151" s="590"/>
      <c r="D151" s="590"/>
      <c r="E151" s="590"/>
      <c r="F151" s="590"/>
      <c r="G151" s="590"/>
      <c r="H151" s="590"/>
      <c r="I151" s="590"/>
      <c r="J151" s="590"/>
      <c r="K151" s="590"/>
      <c r="L151" s="590"/>
      <c r="M151" s="590"/>
      <c r="N151" s="590"/>
      <c r="O151" s="590"/>
      <c r="P151" s="590"/>
      <c r="Q151" s="590"/>
      <c r="R151" s="590"/>
      <c r="S151" s="590"/>
      <c r="T151" s="590"/>
      <c r="U151" s="590"/>
      <c r="V151" s="590"/>
      <c r="W151" s="590"/>
      <c r="X151" s="590"/>
      <c r="Y151" s="590"/>
      <c r="Z151" s="590"/>
      <c r="AA151" s="590"/>
      <c r="AB151" s="590"/>
      <c r="AC151" s="590"/>
      <c r="AD151" s="48"/>
      <c r="AE151" s="48"/>
      <c r="AF151" s="48"/>
      <c r="AG151" s="48"/>
    </row>
    <row r="152" spans="1:33" s="402" customFormat="1">
      <c r="A152" s="597">
        <v>43284</v>
      </c>
      <c r="B152" s="633">
        <v>99</v>
      </c>
      <c r="C152" s="591" t="s">
        <v>870</v>
      </c>
      <c r="D152" s="591" t="s">
        <v>865</v>
      </c>
      <c r="E152" s="591" t="s">
        <v>866</v>
      </c>
      <c r="F152" s="591" t="s">
        <v>166</v>
      </c>
      <c r="G152" s="591" t="s">
        <v>846</v>
      </c>
      <c r="H152" s="591" t="s">
        <v>841</v>
      </c>
      <c r="I152" s="591" t="s">
        <v>842</v>
      </c>
      <c r="J152" s="591" t="s">
        <v>844</v>
      </c>
      <c r="K152" s="591"/>
      <c r="L152" s="590"/>
      <c r="M152" s="590"/>
      <c r="N152" s="590"/>
      <c r="O152" s="590"/>
      <c r="P152" s="590"/>
      <c r="Q152" s="590"/>
      <c r="R152" s="590"/>
      <c r="S152" s="637" t="s">
        <v>907</v>
      </c>
      <c r="T152" s="591" t="s">
        <v>821</v>
      </c>
      <c r="U152" s="590"/>
      <c r="V152" s="590"/>
      <c r="W152" s="590"/>
      <c r="X152" s="590"/>
      <c r="Y152" s="590"/>
      <c r="Z152" s="590"/>
      <c r="AA152" s="590"/>
      <c r="AB152" s="590"/>
      <c r="AC152" s="590"/>
      <c r="AD152" s="48"/>
      <c r="AE152" s="48"/>
      <c r="AF152" s="48"/>
      <c r="AG152" s="48"/>
    </row>
    <row r="153" spans="1:33" s="402" customFormat="1">
      <c r="A153" s="607">
        <v>43286</v>
      </c>
      <c r="B153" s="608">
        <v>100</v>
      </c>
      <c r="C153" s="637" t="s">
        <v>171</v>
      </c>
      <c r="D153" s="591" t="s">
        <v>865</v>
      </c>
      <c r="E153" s="591" t="s">
        <v>866</v>
      </c>
      <c r="F153" s="638" t="s">
        <v>166</v>
      </c>
      <c r="G153" s="591" t="s">
        <v>846</v>
      </c>
      <c r="H153" s="591" t="s">
        <v>841</v>
      </c>
      <c r="I153" s="591" t="s">
        <v>842</v>
      </c>
      <c r="J153" s="591" t="s">
        <v>844</v>
      </c>
      <c r="K153" s="591" t="s">
        <v>957</v>
      </c>
      <c r="L153" s="591"/>
      <c r="M153" s="590"/>
      <c r="N153" s="590"/>
      <c r="O153" s="590"/>
      <c r="P153" s="590"/>
      <c r="Q153" s="590"/>
      <c r="R153" s="590"/>
      <c r="S153" s="591" t="s">
        <v>808</v>
      </c>
      <c r="T153" s="591" t="s">
        <v>881</v>
      </c>
      <c r="U153" s="590"/>
      <c r="V153" s="590"/>
      <c r="W153" s="590"/>
      <c r="X153" s="591" t="s">
        <v>823</v>
      </c>
      <c r="Y153" s="590"/>
      <c r="Z153" s="590"/>
      <c r="AA153" s="590"/>
      <c r="AB153" s="590"/>
      <c r="AC153" s="590"/>
      <c r="AD153" s="67"/>
      <c r="AE153" s="48"/>
      <c r="AF153" s="48"/>
      <c r="AG153" s="48"/>
    </row>
    <row r="154" spans="1:33" s="402" customFormat="1">
      <c r="A154" s="597">
        <v>43287</v>
      </c>
      <c r="B154" s="48">
        <v>101</v>
      </c>
      <c r="C154" s="591" t="s">
        <v>171</v>
      </c>
      <c r="D154" s="591" t="s">
        <v>162</v>
      </c>
      <c r="E154" s="591" t="s">
        <v>160</v>
      </c>
      <c r="F154" s="591" t="s">
        <v>166</v>
      </c>
      <c r="G154" s="591" t="s">
        <v>846</v>
      </c>
      <c r="H154" s="591" t="s">
        <v>841</v>
      </c>
      <c r="I154" s="591" t="s">
        <v>842</v>
      </c>
      <c r="J154" s="591" t="s">
        <v>844</v>
      </c>
      <c r="K154" s="591"/>
      <c r="L154" s="590"/>
      <c r="M154" s="590"/>
      <c r="N154" s="590"/>
      <c r="O154" s="590"/>
      <c r="P154" s="590"/>
      <c r="Q154" s="590"/>
      <c r="R154" s="590"/>
      <c r="S154" s="591" t="s">
        <v>906</v>
      </c>
      <c r="T154" s="590"/>
      <c r="U154" s="590"/>
      <c r="V154" s="590"/>
      <c r="W154" s="590"/>
      <c r="X154" s="590"/>
      <c r="Y154" s="590"/>
      <c r="Z154" s="590"/>
      <c r="AA154" s="590"/>
      <c r="AB154" s="590"/>
      <c r="AC154" s="590"/>
      <c r="AD154" s="48"/>
      <c r="AE154" s="48"/>
      <c r="AF154" s="48"/>
      <c r="AG154" s="48"/>
    </row>
    <row r="155" spans="1:33" s="402" customFormat="1">
      <c r="A155" s="590"/>
      <c r="B155" s="48"/>
      <c r="C155" s="590"/>
      <c r="D155" s="590"/>
      <c r="E155" s="590"/>
      <c r="F155" s="590"/>
      <c r="G155" s="590"/>
      <c r="H155" s="590"/>
      <c r="I155" s="590"/>
      <c r="J155" s="590"/>
      <c r="K155" s="590"/>
      <c r="L155" s="590"/>
      <c r="M155" s="590"/>
      <c r="N155" s="590"/>
      <c r="O155" s="590"/>
      <c r="P155" s="590"/>
      <c r="Q155" s="590"/>
      <c r="R155" s="590"/>
      <c r="S155" s="590"/>
      <c r="T155" s="590"/>
      <c r="U155" s="590"/>
      <c r="V155" s="590"/>
      <c r="W155" s="590"/>
      <c r="X155" s="590"/>
      <c r="Y155" s="590"/>
      <c r="Z155" s="590"/>
      <c r="AA155" s="590"/>
      <c r="AB155" s="590"/>
      <c r="AC155" s="590"/>
      <c r="AD155" s="48"/>
      <c r="AE155" s="48"/>
      <c r="AF155" s="48"/>
      <c r="AG155" s="48"/>
    </row>
    <row r="156" spans="1:33" s="669" customFormat="1">
      <c r="A156" s="672">
        <v>43290</v>
      </c>
      <c r="B156" s="673">
        <v>102</v>
      </c>
      <c r="C156" s="674" t="s">
        <v>171</v>
      </c>
      <c r="D156" s="674" t="s">
        <v>162</v>
      </c>
      <c r="E156" s="665" t="s">
        <v>160</v>
      </c>
      <c r="F156" s="674" t="s">
        <v>166</v>
      </c>
      <c r="G156" s="665" t="s">
        <v>919</v>
      </c>
      <c r="H156" s="665" t="s">
        <v>841</v>
      </c>
      <c r="I156" s="665" t="s">
        <v>842</v>
      </c>
      <c r="J156" s="665" t="s">
        <v>845</v>
      </c>
      <c r="K156" s="665" t="s">
        <v>957</v>
      </c>
      <c r="L156" s="668"/>
      <c r="M156" s="668"/>
      <c r="N156" s="668"/>
      <c r="O156" s="668"/>
      <c r="P156" s="668"/>
      <c r="Q156" s="668"/>
      <c r="R156" s="668"/>
      <c r="S156" s="674" t="s">
        <v>905</v>
      </c>
      <c r="T156" s="665" t="s">
        <v>940</v>
      </c>
      <c r="U156" s="668"/>
      <c r="V156" s="668"/>
      <c r="W156" s="668"/>
      <c r="X156" s="668"/>
      <c r="Y156" s="668"/>
      <c r="Z156" s="668"/>
      <c r="AA156" s="668"/>
      <c r="AB156" s="668"/>
      <c r="AC156" s="668"/>
      <c r="AD156" s="671"/>
      <c r="AE156" s="671"/>
      <c r="AF156" s="671"/>
      <c r="AG156" s="671"/>
    </row>
    <row r="157" spans="1:33" s="402" customFormat="1">
      <c r="A157" s="590"/>
      <c r="B157" s="48"/>
      <c r="C157" s="591" t="s">
        <v>171</v>
      </c>
      <c r="D157" s="590"/>
      <c r="E157" s="590"/>
      <c r="F157" s="591" t="s">
        <v>166</v>
      </c>
      <c r="G157" s="591"/>
      <c r="H157" s="590"/>
      <c r="I157" s="590"/>
      <c r="J157" s="591"/>
      <c r="K157" s="591"/>
      <c r="L157" s="590"/>
      <c r="M157" s="591" t="s">
        <v>163</v>
      </c>
      <c r="N157" s="591" t="s">
        <v>168</v>
      </c>
      <c r="O157" s="591" t="s">
        <v>183</v>
      </c>
      <c r="P157" s="590"/>
      <c r="Q157" s="590"/>
      <c r="R157" s="590"/>
      <c r="S157" s="590"/>
      <c r="T157" s="590"/>
      <c r="U157" s="590"/>
      <c r="V157" s="590"/>
      <c r="W157" s="590"/>
      <c r="X157" s="590"/>
      <c r="Y157" s="590"/>
      <c r="Z157" s="590"/>
      <c r="AA157" s="590"/>
      <c r="AB157" s="590"/>
      <c r="AC157" s="590"/>
      <c r="AD157" s="48"/>
      <c r="AE157" s="48"/>
      <c r="AF157" s="48"/>
      <c r="AG157" s="48"/>
    </row>
    <row r="158" spans="1:33" s="402" customFormat="1">
      <c r="A158" s="590"/>
      <c r="B158" s="48"/>
      <c r="C158" s="590">
        <v>36.610900000000001</v>
      </c>
      <c r="D158" s="590"/>
      <c r="E158" s="590"/>
      <c r="F158" s="590">
        <v>36.585900000000002</v>
      </c>
      <c r="G158" s="590"/>
      <c r="H158" s="590"/>
      <c r="I158" s="590"/>
      <c r="J158" s="590"/>
      <c r="K158" s="590"/>
      <c r="L158" s="590"/>
      <c r="M158" s="590">
        <v>37.6173</v>
      </c>
      <c r="N158" s="590">
        <v>35.714150000000004</v>
      </c>
      <c r="O158" s="590">
        <v>36.610900000000001</v>
      </c>
      <c r="P158" s="590"/>
      <c r="Q158" s="590"/>
      <c r="R158" s="590"/>
      <c r="S158" s="590"/>
      <c r="T158" s="590"/>
      <c r="U158" s="590"/>
      <c r="V158" s="590"/>
      <c r="W158" s="590"/>
      <c r="X158" s="590"/>
      <c r="Y158" s="590"/>
      <c r="Z158" s="590"/>
      <c r="AA158" s="590"/>
      <c r="AB158" s="590"/>
      <c r="AC158" s="590"/>
      <c r="AD158" s="48"/>
      <c r="AE158" s="48"/>
      <c r="AF158" s="48"/>
      <c r="AG158" s="48"/>
    </row>
    <row r="159" spans="1:33" s="402" customFormat="1">
      <c r="A159" s="597">
        <v>43291</v>
      </c>
      <c r="B159" s="48">
        <v>103</v>
      </c>
      <c r="C159" s="590"/>
      <c r="D159" s="590"/>
      <c r="E159" s="590"/>
      <c r="F159" s="591" t="s">
        <v>168</v>
      </c>
      <c r="G159" s="590"/>
      <c r="H159" s="590"/>
      <c r="I159" s="590"/>
      <c r="J159" s="591" t="s">
        <v>917</v>
      </c>
      <c r="K159" s="591"/>
      <c r="L159" s="590"/>
      <c r="M159" s="590"/>
      <c r="N159" s="590"/>
      <c r="O159" s="590"/>
      <c r="P159" s="590"/>
      <c r="Q159" s="590"/>
      <c r="R159" s="590"/>
      <c r="S159" s="591" t="s">
        <v>904</v>
      </c>
      <c r="T159" s="590"/>
      <c r="U159" s="590"/>
      <c r="V159" s="590"/>
      <c r="W159" s="590"/>
      <c r="X159" s="590"/>
      <c r="Y159" s="590"/>
      <c r="Z159" s="590"/>
      <c r="AA159" s="590"/>
      <c r="AB159" s="590"/>
      <c r="AC159" s="590"/>
      <c r="AD159" s="48"/>
      <c r="AE159" s="48"/>
      <c r="AF159" s="48"/>
      <c r="AG159" s="48"/>
    </row>
    <row r="160" spans="1:33" s="402" customFormat="1">
      <c r="A160" s="597">
        <v>43292</v>
      </c>
      <c r="B160" s="48">
        <v>104</v>
      </c>
      <c r="C160" s="590"/>
      <c r="D160" s="590"/>
      <c r="E160" s="590"/>
      <c r="F160" s="590"/>
      <c r="G160" s="590"/>
      <c r="H160" s="590"/>
      <c r="I160" s="590"/>
      <c r="J160" s="590"/>
      <c r="K160" s="590"/>
      <c r="L160" s="590"/>
      <c r="M160" s="590"/>
      <c r="N160" s="590"/>
      <c r="O160" s="590"/>
      <c r="P160" s="590"/>
      <c r="Q160" s="590"/>
      <c r="R160" s="590"/>
      <c r="S160" s="591" t="s">
        <v>903</v>
      </c>
      <c r="T160" s="590"/>
      <c r="U160" s="590"/>
      <c r="V160" s="590"/>
      <c r="W160" s="590"/>
      <c r="X160" s="590"/>
      <c r="Y160" s="590"/>
      <c r="Z160" s="590"/>
      <c r="AA160" s="590"/>
      <c r="AB160" s="590"/>
      <c r="AC160" s="590"/>
      <c r="AD160" s="48"/>
      <c r="AE160" s="48"/>
      <c r="AF160" s="48"/>
      <c r="AG160" s="48"/>
    </row>
    <row r="161" spans="1:33" s="402" customFormat="1">
      <c r="A161" s="597">
        <v>43293</v>
      </c>
      <c r="B161" s="48">
        <v>105</v>
      </c>
      <c r="C161" s="590"/>
      <c r="D161" s="590"/>
      <c r="E161" s="590"/>
      <c r="F161" s="590"/>
      <c r="G161" s="590"/>
      <c r="H161" s="590"/>
      <c r="I161" s="590"/>
      <c r="J161" s="590"/>
      <c r="K161" s="590"/>
      <c r="L161" s="590"/>
      <c r="M161" s="590"/>
      <c r="N161" s="590"/>
      <c r="O161" s="590"/>
      <c r="P161" s="590"/>
      <c r="Q161" s="590"/>
      <c r="R161" s="590"/>
      <c r="S161" s="591" t="s">
        <v>902</v>
      </c>
      <c r="T161" s="590"/>
      <c r="U161" s="590"/>
      <c r="V161" s="590"/>
      <c r="W161" s="590"/>
      <c r="X161" s="590"/>
      <c r="Y161" s="590"/>
      <c r="Z161" s="590"/>
      <c r="AA161" s="590"/>
      <c r="AB161" s="590"/>
      <c r="AC161" s="590"/>
      <c r="AD161" s="48"/>
      <c r="AE161" s="48"/>
      <c r="AF161" s="48"/>
      <c r="AG161" s="48"/>
    </row>
    <row r="162" spans="1:33" s="402" customFormat="1">
      <c r="A162" s="597">
        <v>43294</v>
      </c>
      <c r="B162" s="48">
        <v>106</v>
      </c>
      <c r="C162" s="590"/>
      <c r="D162" s="590"/>
      <c r="E162" s="590"/>
      <c r="F162" s="590"/>
      <c r="G162" s="590"/>
      <c r="H162" s="590"/>
      <c r="I162" s="590"/>
      <c r="J162" s="590"/>
      <c r="K162" s="590"/>
      <c r="L162" s="590"/>
      <c r="M162" s="590"/>
      <c r="N162" s="590"/>
      <c r="O162" s="590"/>
      <c r="P162" s="590"/>
      <c r="Q162" s="590"/>
      <c r="R162" s="590"/>
      <c r="S162" s="591" t="s">
        <v>637</v>
      </c>
      <c r="T162" s="590"/>
      <c r="U162" s="590"/>
      <c r="V162" s="590"/>
      <c r="W162" s="590"/>
      <c r="X162" s="590"/>
      <c r="Y162" s="590"/>
      <c r="Z162" s="590"/>
      <c r="AA162" s="590"/>
      <c r="AB162" s="590"/>
      <c r="AC162" s="590"/>
      <c r="AD162" s="48"/>
      <c r="AE162" s="48"/>
      <c r="AF162" s="48"/>
      <c r="AG162" s="48"/>
    </row>
    <row r="163" spans="1:33" s="402" customFormat="1">
      <c r="A163" s="597">
        <v>43297</v>
      </c>
      <c r="B163" s="48">
        <v>107</v>
      </c>
      <c r="C163" s="590"/>
      <c r="D163" s="590"/>
      <c r="E163" s="590"/>
      <c r="F163" s="590"/>
      <c r="G163" s="590"/>
      <c r="H163" s="590"/>
      <c r="I163" s="590"/>
      <c r="J163" s="590"/>
      <c r="K163" s="590"/>
      <c r="L163" s="590"/>
      <c r="M163" s="590"/>
      <c r="N163" s="590"/>
      <c r="O163" s="590"/>
      <c r="P163" s="590"/>
      <c r="Q163" s="590"/>
      <c r="R163" s="590"/>
      <c r="S163" s="591" t="s">
        <v>637</v>
      </c>
      <c r="T163" s="590"/>
      <c r="U163" s="590"/>
      <c r="V163" s="590"/>
      <c r="W163" s="590"/>
      <c r="X163" s="590"/>
      <c r="Y163" s="590"/>
      <c r="Z163" s="590"/>
      <c r="AA163" s="590"/>
      <c r="AB163" s="590"/>
      <c r="AC163" s="590"/>
      <c r="AD163" s="48"/>
      <c r="AE163" s="48"/>
      <c r="AF163" s="48"/>
      <c r="AG163" s="48"/>
    </row>
    <row r="164" spans="1:33" s="402" customFormat="1">
      <c r="A164" s="597">
        <v>43298</v>
      </c>
      <c r="B164" s="48">
        <v>108</v>
      </c>
      <c r="C164" s="590"/>
      <c r="D164" s="590"/>
      <c r="E164" s="590"/>
      <c r="F164" s="590"/>
      <c r="G164" s="590"/>
      <c r="H164" s="590"/>
      <c r="I164" s="590"/>
      <c r="J164" s="590"/>
      <c r="K164" s="590"/>
      <c r="L164" s="590"/>
      <c r="M164" s="590"/>
      <c r="N164" s="590"/>
      <c r="O164" s="590"/>
      <c r="P164" s="590"/>
      <c r="Q164" s="590"/>
      <c r="R164" s="590"/>
      <c r="S164" s="591" t="s">
        <v>637</v>
      </c>
      <c r="T164" s="590"/>
      <c r="U164" s="590"/>
      <c r="V164" s="590"/>
      <c r="W164" s="590"/>
      <c r="X164" s="590"/>
      <c r="Y164" s="590"/>
      <c r="Z164" s="590"/>
      <c r="AA164" s="590"/>
      <c r="AB164" s="590"/>
      <c r="AC164" s="590"/>
      <c r="AD164" s="48"/>
      <c r="AE164" s="48"/>
      <c r="AF164" s="48"/>
      <c r="AG164" s="48"/>
    </row>
    <row r="165" spans="1:33" s="402" customFormat="1">
      <c r="A165" s="646">
        <v>43299</v>
      </c>
      <c r="B165" s="650">
        <v>109</v>
      </c>
      <c r="C165" s="591" t="s">
        <v>867</v>
      </c>
      <c r="D165" s="590" t="s">
        <v>170</v>
      </c>
      <c r="E165" s="590" t="s">
        <v>169</v>
      </c>
      <c r="F165" s="590" t="s">
        <v>167</v>
      </c>
      <c r="G165" s="591" t="s">
        <v>851</v>
      </c>
      <c r="H165" s="591" t="s">
        <v>829</v>
      </c>
      <c r="I165" s="591" t="s">
        <v>853</v>
      </c>
      <c r="J165" s="591" t="s">
        <v>862</v>
      </c>
      <c r="K165" s="591" t="s">
        <v>961</v>
      </c>
      <c r="L165" s="590"/>
      <c r="M165" s="590"/>
      <c r="N165" s="590"/>
      <c r="O165" s="590"/>
      <c r="P165" s="590"/>
      <c r="Q165" s="590"/>
      <c r="R165" s="590"/>
      <c r="S165" s="590"/>
      <c r="T165" s="591" t="s">
        <v>878</v>
      </c>
      <c r="U165" s="590"/>
      <c r="V165" s="590"/>
      <c r="W165" s="590"/>
      <c r="X165" s="590"/>
      <c r="Y165" s="591" t="s">
        <v>887</v>
      </c>
      <c r="Z165" s="590"/>
      <c r="AA165" s="590"/>
      <c r="AB165" s="590"/>
      <c r="AC165" s="590"/>
      <c r="AD165" s="606"/>
      <c r="AE165" s="48"/>
      <c r="AF165" s="48"/>
      <c r="AG165" s="48"/>
    </row>
    <row r="166" spans="1:33" s="402" customFormat="1">
      <c r="A166" s="590"/>
      <c r="B166" s="48"/>
      <c r="C166" s="590" t="s">
        <v>182</v>
      </c>
      <c r="D166" s="590" t="s">
        <v>170</v>
      </c>
      <c r="E166" s="590" t="s">
        <v>169</v>
      </c>
      <c r="F166" s="590" t="s">
        <v>167</v>
      </c>
      <c r="G166" s="590"/>
      <c r="H166" s="590"/>
      <c r="I166" s="590"/>
      <c r="J166" s="590"/>
      <c r="K166" s="590"/>
      <c r="L166" s="590"/>
      <c r="M166" s="590"/>
      <c r="N166" s="590"/>
      <c r="O166" s="590"/>
      <c r="P166" s="590"/>
      <c r="Q166" s="590"/>
      <c r="R166" s="590"/>
      <c r="S166" s="590"/>
      <c r="T166" s="590"/>
      <c r="U166" s="590"/>
      <c r="V166" s="590"/>
      <c r="W166" s="590"/>
      <c r="X166" s="590"/>
      <c r="Y166" s="590"/>
      <c r="Z166" s="590"/>
      <c r="AA166" s="590"/>
      <c r="AB166" s="590"/>
      <c r="AC166" s="590"/>
      <c r="AD166" s="48"/>
      <c r="AE166" s="48"/>
      <c r="AF166" s="48"/>
      <c r="AG166" s="48"/>
    </row>
    <row r="167" spans="1:33" s="402" customFormat="1">
      <c r="A167" s="590"/>
      <c r="B167" s="48"/>
      <c r="C167" s="590">
        <v>37.856499999999997</v>
      </c>
      <c r="D167" s="590">
        <v>37.628300000000003</v>
      </c>
      <c r="E167" s="590">
        <v>38.378300000000003</v>
      </c>
      <c r="F167" s="590">
        <v>36.4283</v>
      </c>
      <c r="G167" s="590"/>
      <c r="H167" s="590"/>
      <c r="I167" s="590"/>
      <c r="J167" s="590"/>
      <c r="K167" s="590"/>
      <c r="L167" s="590"/>
      <c r="M167" s="590"/>
      <c r="N167" s="590"/>
      <c r="O167" s="590"/>
      <c r="P167" s="590"/>
      <c r="Q167" s="590"/>
      <c r="R167" s="590"/>
      <c r="S167" s="590"/>
      <c r="T167" s="590"/>
      <c r="U167" s="590"/>
      <c r="V167" s="591" t="s">
        <v>872</v>
      </c>
      <c r="W167" s="590"/>
      <c r="X167" s="590"/>
      <c r="Y167" s="590"/>
      <c r="Z167" s="590"/>
      <c r="AA167" s="590"/>
      <c r="AB167" s="590"/>
      <c r="AC167" s="590"/>
      <c r="AD167" s="48"/>
      <c r="AE167" s="48"/>
      <c r="AF167" s="48"/>
      <c r="AG167" s="48"/>
    </row>
    <row r="168" spans="1:33" s="402" customFormat="1">
      <c r="A168" s="597">
        <v>43300</v>
      </c>
      <c r="B168" s="67" t="s">
        <v>578</v>
      </c>
      <c r="C168" s="590"/>
      <c r="D168" s="590"/>
      <c r="E168" s="590"/>
      <c r="F168" s="590"/>
      <c r="G168" s="590"/>
      <c r="H168" s="590"/>
      <c r="I168" s="590"/>
      <c r="J168" s="590"/>
      <c r="K168" s="590"/>
      <c r="L168" s="590"/>
      <c r="M168" s="590"/>
      <c r="N168" s="590"/>
      <c r="O168" s="590"/>
      <c r="P168" s="590"/>
      <c r="Q168" s="590"/>
      <c r="R168" s="590"/>
      <c r="S168" s="590"/>
      <c r="T168" s="590"/>
      <c r="U168" s="590"/>
      <c r="V168" s="591" t="s">
        <v>871</v>
      </c>
      <c r="W168" s="590"/>
      <c r="X168" s="590"/>
      <c r="Y168" s="590"/>
      <c r="Z168" s="590"/>
      <c r="AA168" s="590"/>
      <c r="AB168" s="590"/>
      <c r="AC168" s="590"/>
      <c r="AD168" s="48"/>
      <c r="AE168" s="48"/>
      <c r="AF168" s="48"/>
      <c r="AG168" s="48"/>
    </row>
    <row r="169" spans="1:33" s="402" customFormat="1">
      <c r="A169" s="597">
        <v>43301</v>
      </c>
      <c r="B169" s="48">
        <v>110</v>
      </c>
      <c r="C169" s="590"/>
      <c r="D169" s="590"/>
      <c r="E169" s="590"/>
      <c r="F169" s="590"/>
      <c r="G169" s="590"/>
      <c r="H169" s="590"/>
      <c r="I169" s="590"/>
      <c r="J169" s="590"/>
      <c r="K169" s="590"/>
      <c r="L169" s="590"/>
      <c r="M169" s="590"/>
      <c r="N169" s="590"/>
      <c r="O169" s="590"/>
      <c r="P169" s="590"/>
      <c r="Q169" s="590"/>
      <c r="R169" s="590"/>
      <c r="S169" s="590"/>
      <c r="T169" s="590"/>
      <c r="U169" s="590"/>
      <c r="V169" s="590"/>
      <c r="W169" s="590"/>
      <c r="X169" s="590"/>
      <c r="Y169" s="590"/>
      <c r="Z169" s="590"/>
      <c r="AA169" s="590"/>
      <c r="AB169" s="590"/>
      <c r="AC169" s="590"/>
      <c r="AD169" s="48"/>
      <c r="AE169" s="48"/>
      <c r="AF169" s="48"/>
      <c r="AG169" s="48"/>
    </row>
    <row r="170" spans="1:33" s="402" customFormat="1">
      <c r="A170" s="597">
        <v>43304</v>
      </c>
      <c r="B170" s="48">
        <v>111</v>
      </c>
      <c r="C170" s="590"/>
      <c r="D170" s="590"/>
      <c r="E170" s="590"/>
      <c r="F170" s="590"/>
      <c r="G170" s="590"/>
      <c r="H170" s="590"/>
      <c r="I170" s="590"/>
      <c r="J170" s="590"/>
      <c r="K170" s="590"/>
      <c r="L170" s="590"/>
      <c r="M170" s="590"/>
      <c r="N170" s="590"/>
      <c r="O170" s="590"/>
      <c r="P170" s="590"/>
      <c r="Q170" s="590"/>
      <c r="R170" s="590"/>
      <c r="S170" s="590"/>
      <c r="T170" s="590"/>
      <c r="U170" s="590"/>
      <c r="V170" s="590"/>
      <c r="W170" s="590"/>
      <c r="X170" s="590"/>
      <c r="Y170" s="590"/>
      <c r="Z170" s="590"/>
      <c r="AA170" s="590"/>
      <c r="AB170" s="590"/>
      <c r="AC170" s="590"/>
      <c r="AD170" s="48"/>
      <c r="AE170" s="48"/>
      <c r="AF170" s="48"/>
      <c r="AG170" s="48"/>
    </row>
    <row r="171" spans="1:33" s="402" customFormat="1">
      <c r="A171" s="597">
        <v>43305</v>
      </c>
      <c r="B171" s="48">
        <v>112</v>
      </c>
      <c r="C171" s="590"/>
      <c r="D171" s="590"/>
      <c r="E171" s="590"/>
      <c r="F171" s="590"/>
      <c r="G171" s="590"/>
      <c r="H171" s="590"/>
      <c r="I171" s="590"/>
      <c r="J171" s="590"/>
      <c r="K171" s="590"/>
      <c r="L171" s="590"/>
      <c r="M171" s="590"/>
      <c r="N171" s="590"/>
      <c r="O171" s="590"/>
      <c r="P171" s="590"/>
      <c r="Q171" s="590"/>
      <c r="R171" s="590"/>
      <c r="S171" s="590"/>
      <c r="T171" s="590"/>
      <c r="U171" s="590"/>
      <c r="V171" s="590"/>
      <c r="W171" s="590"/>
      <c r="X171" s="590"/>
      <c r="Y171" s="590"/>
      <c r="Z171" s="590"/>
      <c r="AA171" s="590"/>
      <c r="AB171" s="590"/>
      <c r="AC171" s="590"/>
      <c r="AD171" s="48"/>
      <c r="AE171" s="48"/>
      <c r="AF171" s="48"/>
      <c r="AG171" s="48"/>
    </row>
    <row r="172" spans="1:33" s="402" customFormat="1">
      <c r="A172" s="630">
        <v>43306</v>
      </c>
      <c r="B172" s="631">
        <v>113</v>
      </c>
      <c r="C172" s="637" t="s">
        <v>171</v>
      </c>
      <c r="D172" s="637" t="s">
        <v>162</v>
      </c>
      <c r="E172" s="653" t="s">
        <v>160</v>
      </c>
      <c r="F172" s="591" t="s">
        <v>888</v>
      </c>
      <c r="G172" s="591" t="s">
        <v>919</v>
      </c>
      <c r="H172" s="591" t="s">
        <v>841</v>
      </c>
      <c r="I172" s="591" t="s">
        <v>842</v>
      </c>
      <c r="J172" s="591" t="s">
        <v>845</v>
      </c>
      <c r="K172" s="591" t="s">
        <v>965</v>
      </c>
      <c r="L172" s="590"/>
      <c r="M172" s="590"/>
      <c r="N172" s="590"/>
      <c r="O172" s="590"/>
      <c r="P172" s="590"/>
      <c r="Q172" s="590"/>
      <c r="R172" s="606"/>
      <c r="S172" s="591" t="s">
        <v>805</v>
      </c>
      <c r="T172" s="591" t="s">
        <v>898</v>
      </c>
      <c r="U172" s="590"/>
      <c r="V172" s="590"/>
      <c r="W172" s="590"/>
      <c r="X172" s="590"/>
      <c r="Y172" s="591" t="s">
        <v>890</v>
      </c>
      <c r="Z172" s="590"/>
      <c r="AA172" s="590"/>
      <c r="AB172" s="590"/>
      <c r="AC172" s="590"/>
      <c r="AD172" s="48"/>
      <c r="AE172" s="48"/>
      <c r="AF172" s="48"/>
      <c r="AG172" s="48"/>
    </row>
    <row r="173" spans="1:33" s="402" customFormat="1">
      <c r="A173" s="630">
        <v>43307</v>
      </c>
      <c r="B173" s="631">
        <v>114</v>
      </c>
      <c r="C173" s="637" t="s">
        <v>171</v>
      </c>
      <c r="D173" s="637" t="s">
        <v>162</v>
      </c>
      <c r="E173" s="653" t="s">
        <v>160</v>
      </c>
      <c r="F173" s="591" t="s">
        <v>888</v>
      </c>
      <c r="G173" s="591" t="s">
        <v>919</v>
      </c>
      <c r="H173" s="591" t="s">
        <v>841</v>
      </c>
      <c r="I173" s="591" t="s">
        <v>842</v>
      </c>
      <c r="J173" s="591" t="s">
        <v>845</v>
      </c>
      <c r="K173" s="591" t="s">
        <v>957</v>
      </c>
      <c r="L173" s="590"/>
      <c r="M173" s="590"/>
      <c r="N173" s="590"/>
      <c r="O173" s="590"/>
      <c r="P173" s="590"/>
      <c r="Q173" s="590"/>
      <c r="R173" s="606"/>
      <c r="S173" s="591" t="s">
        <v>805</v>
      </c>
      <c r="T173" s="591" t="s">
        <v>889</v>
      </c>
      <c r="U173" s="590"/>
      <c r="V173" s="590"/>
      <c r="W173" s="590"/>
      <c r="X173" s="590"/>
      <c r="Y173" s="591" t="s">
        <v>890</v>
      </c>
      <c r="Z173" s="590"/>
      <c r="AA173" s="590"/>
      <c r="AB173" s="590"/>
      <c r="AC173" s="590"/>
      <c r="AD173" s="606"/>
      <c r="AE173" s="48"/>
      <c r="AF173" s="48"/>
      <c r="AG173" s="48"/>
    </row>
    <row r="174" spans="1:33" s="402" customFormat="1">
      <c r="A174" s="654">
        <v>43308</v>
      </c>
      <c r="B174" s="633">
        <v>115</v>
      </c>
      <c r="C174" s="591" t="s">
        <v>171</v>
      </c>
      <c r="D174" s="591" t="s">
        <v>162</v>
      </c>
      <c r="E174" s="591" t="s">
        <v>160</v>
      </c>
      <c r="F174" s="591" t="s">
        <v>166</v>
      </c>
      <c r="G174" s="591" t="s">
        <v>919</v>
      </c>
      <c r="H174" s="591" t="s">
        <v>841</v>
      </c>
      <c r="I174" s="591" t="s">
        <v>842</v>
      </c>
      <c r="J174" s="591" t="s">
        <v>847</v>
      </c>
      <c r="K174" s="591"/>
      <c r="L174" s="590"/>
      <c r="M174" s="590"/>
      <c r="N174" s="590"/>
      <c r="O174" s="590"/>
      <c r="P174" s="590"/>
      <c r="Q174" s="590"/>
      <c r="R174" s="590"/>
      <c r="S174" s="637" t="s">
        <v>914</v>
      </c>
      <c r="T174" s="590"/>
      <c r="U174" s="590"/>
      <c r="V174" s="590"/>
      <c r="W174" s="590"/>
      <c r="X174" s="590"/>
      <c r="Y174" s="590"/>
      <c r="Z174" s="590"/>
      <c r="AA174" s="590"/>
      <c r="AB174" s="590"/>
      <c r="AC174" s="590"/>
      <c r="AD174" s="48"/>
      <c r="AE174" s="48"/>
      <c r="AF174" s="48"/>
      <c r="AG174" s="48"/>
    </row>
    <row r="175" spans="1:33" s="402" customFormat="1">
      <c r="A175" s="590"/>
      <c r="B175" s="48"/>
      <c r="C175" s="590"/>
      <c r="D175" s="590"/>
      <c r="E175" s="590"/>
      <c r="F175" s="591" t="s">
        <v>166</v>
      </c>
      <c r="G175" s="590"/>
      <c r="H175" s="590"/>
      <c r="I175" s="590"/>
      <c r="J175" s="591"/>
      <c r="K175" s="591"/>
      <c r="L175" s="590"/>
      <c r="M175" s="591" t="s">
        <v>167</v>
      </c>
      <c r="N175" s="590"/>
      <c r="O175" s="590"/>
      <c r="P175" s="590"/>
      <c r="Q175" s="590"/>
      <c r="R175" s="590"/>
      <c r="S175" s="590"/>
      <c r="T175" s="590"/>
      <c r="U175" s="590"/>
      <c r="V175" s="590"/>
      <c r="W175" s="590"/>
      <c r="X175" s="590"/>
      <c r="Y175" s="590"/>
      <c r="Z175" s="590"/>
      <c r="AA175" s="590"/>
      <c r="AB175" s="590"/>
      <c r="AC175" s="590"/>
      <c r="AD175" s="48"/>
      <c r="AE175" s="48"/>
      <c r="AF175" s="48"/>
      <c r="AG175" s="48"/>
    </row>
    <row r="176" spans="1:33" s="402" customFormat="1">
      <c r="A176" s="590"/>
      <c r="B176" s="48"/>
      <c r="C176" s="590"/>
      <c r="D176" s="590"/>
      <c r="E176" s="590"/>
      <c r="F176" s="590">
        <v>37.5381</v>
      </c>
      <c r="G176" s="590"/>
      <c r="H176" s="590"/>
      <c r="I176" s="590"/>
      <c r="J176" s="590"/>
      <c r="K176" s="590"/>
      <c r="L176" s="590"/>
      <c r="M176" s="590">
        <v>36.507649999999998</v>
      </c>
      <c r="N176" s="590"/>
      <c r="O176" s="590"/>
      <c r="P176" s="590"/>
      <c r="Q176" s="590"/>
      <c r="R176" s="590"/>
      <c r="S176" s="590"/>
      <c r="T176" s="590"/>
      <c r="U176" s="590"/>
      <c r="V176" s="590"/>
      <c r="W176" s="590"/>
      <c r="X176" s="590"/>
      <c r="Y176" s="590"/>
      <c r="Z176" s="590"/>
      <c r="AA176" s="590"/>
      <c r="AB176" s="590"/>
      <c r="AC176" s="590"/>
      <c r="AD176" s="48"/>
      <c r="AE176" s="48"/>
      <c r="AF176" s="48"/>
      <c r="AG176" s="48"/>
    </row>
    <row r="177" spans="1:35" s="402" customFormat="1">
      <c r="A177" s="597">
        <v>43311</v>
      </c>
      <c r="B177" s="48">
        <v>116</v>
      </c>
      <c r="C177" s="590"/>
      <c r="D177" s="590"/>
      <c r="E177" s="590"/>
      <c r="F177" s="590"/>
      <c r="G177" s="590"/>
      <c r="H177" s="590"/>
      <c r="I177" s="590"/>
      <c r="J177" s="590"/>
      <c r="K177" s="590"/>
      <c r="L177" s="590"/>
      <c r="M177" s="590"/>
      <c r="N177" s="590"/>
      <c r="O177" s="590"/>
      <c r="P177" s="590"/>
      <c r="Q177" s="590"/>
      <c r="R177" s="590"/>
      <c r="S177" s="590"/>
      <c r="T177" s="590"/>
      <c r="U177" s="590"/>
      <c r="V177" s="590"/>
      <c r="W177" s="590"/>
      <c r="X177" s="590"/>
      <c r="Y177" s="590"/>
      <c r="Z177" s="590"/>
      <c r="AA177" s="590"/>
      <c r="AB177" s="590"/>
      <c r="AC177" s="590"/>
      <c r="AD177" s="48"/>
      <c r="AE177" s="48"/>
      <c r="AF177" s="48"/>
      <c r="AG177" s="48"/>
    </row>
    <row r="178" spans="1:35" s="402" customFormat="1">
      <c r="A178" s="597">
        <v>43312</v>
      </c>
      <c r="B178" s="48">
        <v>117</v>
      </c>
      <c r="C178" s="590"/>
      <c r="D178" s="590"/>
      <c r="E178" s="590"/>
      <c r="F178" s="590"/>
      <c r="G178" s="590"/>
      <c r="H178" s="590"/>
      <c r="I178" s="590"/>
      <c r="J178" s="590"/>
      <c r="K178" s="590"/>
      <c r="L178" s="590"/>
      <c r="M178" s="590"/>
      <c r="N178" s="590"/>
      <c r="O178" s="590"/>
      <c r="P178" s="590"/>
      <c r="Q178" s="590"/>
      <c r="R178" s="590"/>
      <c r="S178" s="590"/>
      <c r="T178" s="590"/>
      <c r="U178" s="590"/>
      <c r="V178" s="590"/>
      <c r="W178" s="590"/>
      <c r="X178" s="590"/>
      <c r="Y178" s="590"/>
      <c r="Z178" s="590"/>
      <c r="AA178" s="590"/>
      <c r="AB178" s="590"/>
      <c r="AC178" s="590"/>
      <c r="AD178" s="48"/>
      <c r="AE178" s="48"/>
      <c r="AF178" s="48"/>
      <c r="AG178" s="48"/>
    </row>
    <row r="179" spans="1:35" s="402" customFormat="1">
      <c r="A179" s="597">
        <v>43313</v>
      </c>
      <c r="B179" s="48">
        <v>118</v>
      </c>
      <c r="C179" s="590" t="s">
        <v>182</v>
      </c>
      <c r="D179" s="590" t="s">
        <v>170</v>
      </c>
      <c r="E179" s="590" t="s">
        <v>169</v>
      </c>
      <c r="F179" s="655" t="s">
        <v>167</v>
      </c>
      <c r="G179" s="591" t="s">
        <v>851</v>
      </c>
      <c r="H179" s="591" t="s">
        <v>829</v>
      </c>
      <c r="I179" s="591" t="s">
        <v>853</v>
      </c>
      <c r="J179" s="591" t="s">
        <v>862</v>
      </c>
      <c r="K179" s="591"/>
      <c r="L179" s="590"/>
      <c r="M179" s="590"/>
      <c r="N179" s="590"/>
      <c r="O179" s="590"/>
      <c r="P179" s="590"/>
      <c r="Q179" s="590"/>
      <c r="R179" s="590"/>
      <c r="S179" s="591" t="s">
        <v>900</v>
      </c>
      <c r="T179" s="590"/>
      <c r="U179" s="590"/>
      <c r="V179" s="590"/>
      <c r="W179" s="590"/>
      <c r="X179" s="590"/>
      <c r="Y179" s="590"/>
      <c r="Z179" s="590"/>
      <c r="AA179" s="590"/>
      <c r="AB179" s="590"/>
      <c r="AC179" s="590"/>
      <c r="AD179" s="48"/>
      <c r="AE179" s="48"/>
      <c r="AF179" s="48"/>
      <c r="AG179" s="48"/>
    </row>
    <row r="180" spans="1:35" s="402" customFormat="1">
      <c r="A180" s="597"/>
      <c r="B180" s="48"/>
      <c r="C180" s="590"/>
      <c r="D180" s="590"/>
      <c r="E180" s="590"/>
      <c r="F180" s="402">
        <v>37.459850000000003</v>
      </c>
      <c r="G180" s="590"/>
      <c r="H180" s="590"/>
      <c r="I180" s="590"/>
      <c r="J180" s="590"/>
      <c r="K180" s="590"/>
      <c r="L180" s="590"/>
      <c r="M180" s="590"/>
      <c r="N180" s="590"/>
      <c r="O180" s="590"/>
      <c r="P180" s="590"/>
      <c r="Q180" s="590"/>
      <c r="R180" s="590"/>
      <c r="S180" s="591" t="s">
        <v>900</v>
      </c>
      <c r="T180" s="590"/>
      <c r="U180" s="590"/>
      <c r="V180" s="590"/>
      <c r="W180" s="590"/>
      <c r="X180" s="590"/>
      <c r="Y180" s="590"/>
      <c r="Z180" s="590"/>
      <c r="AA180" s="590"/>
      <c r="AB180" s="590"/>
      <c r="AC180" s="590"/>
      <c r="AD180" s="48"/>
      <c r="AE180" s="48"/>
      <c r="AF180" s="48"/>
      <c r="AG180" s="48"/>
    </row>
    <row r="181" spans="1:35" s="402" customFormat="1">
      <c r="A181" s="597">
        <v>43314</v>
      </c>
      <c r="B181" s="48">
        <v>119</v>
      </c>
      <c r="C181" s="590"/>
      <c r="D181" s="590"/>
      <c r="E181" s="590"/>
      <c r="F181" s="590"/>
      <c r="G181" s="590"/>
      <c r="H181" s="590"/>
      <c r="I181" s="590"/>
      <c r="J181" s="590"/>
      <c r="K181" s="590"/>
      <c r="L181" s="590"/>
      <c r="M181" s="590"/>
      <c r="N181" s="590"/>
      <c r="O181" s="590"/>
      <c r="P181" s="590"/>
      <c r="Q181" s="590"/>
      <c r="R181" s="590"/>
      <c r="S181" s="591" t="s">
        <v>900</v>
      </c>
      <c r="T181" s="590"/>
      <c r="U181" s="590"/>
      <c r="V181" s="590"/>
      <c r="W181" s="590"/>
      <c r="X181" s="590"/>
      <c r="Y181" s="590"/>
      <c r="Z181" s="590"/>
      <c r="AA181" s="590"/>
      <c r="AB181" s="590"/>
      <c r="AC181" s="590"/>
      <c r="AD181" s="48"/>
      <c r="AE181" s="48"/>
      <c r="AF181" s="48"/>
      <c r="AG181" s="48"/>
    </row>
    <row r="182" spans="1:35" s="402" customFormat="1">
      <c r="A182" s="597">
        <v>43315</v>
      </c>
      <c r="B182" s="48">
        <v>120</v>
      </c>
      <c r="C182" s="590"/>
      <c r="D182" s="590"/>
      <c r="E182" s="590"/>
      <c r="F182" s="590"/>
      <c r="G182" s="590"/>
      <c r="H182" s="590"/>
      <c r="I182" s="590"/>
      <c r="J182" s="590"/>
      <c r="K182" s="590"/>
      <c r="L182" s="590"/>
      <c r="M182" s="590"/>
      <c r="N182" s="590"/>
      <c r="O182" s="590"/>
      <c r="P182" s="590"/>
      <c r="Q182" s="590"/>
      <c r="R182" s="590"/>
      <c r="S182" s="591" t="s">
        <v>900</v>
      </c>
      <c r="T182" s="590"/>
      <c r="U182" s="590"/>
      <c r="V182" s="590"/>
      <c r="W182" s="590"/>
      <c r="X182" s="590"/>
      <c r="Y182" s="590"/>
      <c r="Z182" s="590"/>
      <c r="AA182" s="590"/>
      <c r="AB182" s="590"/>
      <c r="AC182" s="590"/>
      <c r="AD182" s="48"/>
      <c r="AE182" s="48"/>
      <c r="AF182" s="48"/>
      <c r="AG182" s="48"/>
    </row>
    <row r="183" spans="1:35" s="402" customFormat="1">
      <c r="A183" s="597">
        <v>43318</v>
      </c>
      <c r="B183" s="48">
        <v>121</v>
      </c>
      <c r="C183" s="590"/>
      <c r="D183" s="590"/>
      <c r="E183" s="590"/>
      <c r="F183" s="590"/>
      <c r="G183" s="590"/>
      <c r="H183" s="590"/>
      <c r="I183" s="590"/>
      <c r="J183" s="590"/>
      <c r="K183" s="590"/>
      <c r="L183" s="590"/>
      <c r="M183" s="590"/>
      <c r="N183" s="590"/>
      <c r="O183" s="590"/>
      <c r="P183" s="590"/>
      <c r="Q183" s="590"/>
      <c r="R183" s="590"/>
      <c r="S183" s="591" t="s">
        <v>900</v>
      </c>
      <c r="T183" s="590"/>
      <c r="U183" s="590"/>
      <c r="V183" s="590"/>
      <c r="W183" s="590"/>
      <c r="X183" s="590"/>
      <c r="Y183" s="590"/>
      <c r="Z183" s="590"/>
      <c r="AA183" s="590"/>
      <c r="AB183" s="590"/>
      <c r="AC183" s="590"/>
      <c r="AD183" s="48"/>
      <c r="AE183" s="48"/>
      <c r="AF183" s="48"/>
      <c r="AG183" s="48"/>
    </row>
    <row r="184" spans="1:35" s="402" customFormat="1">
      <c r="A184" s="597">
        <v>43319</v>
      </c>
      <c r="B184" s="48">
        <v>122</v>
      </c>
      <c r="C184" s="590"/>
      <c r="D184" s="590"/>
      <c r="E184" s="590"/>
      <c r="F184" s="590"/>
      <c r="G184" s="590"/>
      <c r="H184" s="590"/>
      <c r="I184" s="590"/>
      <c r="J184" s="590"/>
      <c r="K184" s="590"/>
      <c r="L184" s="590"/>
      <c r="M184" s="590"/>
      <c r="N184" s="590"/>
      <c r="O184" s="590"/>
      <c r="P184" s="590"/>
      <c r="Q184" s="590"/>
      <c r="R184" s="590"/>
      <c r="S184" s="591" t="s">
        <v>900</v>
      </c>
      <c r="T184" s="590"/>
      <c r="U184" s="590"/>
      <c r="V184" s="590"/>
      <c r="W184" s="590"/>
      <c r="X184" s="590"/>
      <c r="Y184" s="590"/>
      <c r="Z184" s="590"/>
      <c r="AA184" s="590"/>
      <c r="AB184" s="590"/>
      <c r="AC184" s="590"/>
      <c r="AD184" s="48"/>
      <c r="AE184" s="48"/>
      <c r="AF184" s="48"/>
      <c r="AG184" s="48"/>
    </row>
    <row r="185" spans="1:35" s="402" customFormat="1">
      <c r="A185" s="597">
        <v>43320</v>
      </c>
      <c r="B185" s="48">
        <v>123</v>
      </c>
      <c r="C185" s="590"/>
      <c r="D185" s="590"/>
      <c r="E185" s="590"/>
      <c r="F185" s="590"/>
      <c r="G185" s="590"/>
      <c r="H185" s="590"/>
      <c r="I185" s="590"/>
      <c r="J185" s="590"/>
      <c r="K185" s="590"/>
      <c r="L185" s="590"/>
      <c r="M185" s="590"/>
      <c r="N185" s="590"/>
      <c r="O185" s="590"/>
      <c r="P185" s="590"/>
      <c r="Q185" s="590"/>
      <c r="R185" s="590"/>
      <c r="S185" s="591" t="s">
        <v>900</v>
      </c>
      <c r="T185" s="590"/>
      <c r="U185" s="590"/>
      <c r="V185" s="590"/>
      <c r="W185" s="590"/>
      <c r="X185" s="590"/>
      <c r="Y185" s="590"/>
      <c r="Z185" s="590"/>
      <c r="AA185" s="590"/>
      <c r="AB185" s="590"/>
      <c r="AC185" s="590"/>
      <c r="AD185" s="48"/>
      <c r="AE185" s="48"/>
      <c r="AF185" s="48"/>
      <c r="AG185" s="48"/>
    </row>
    <row r="186" spans="1:35" s="402" customFormat="1">
      <c r="A186" s="597">
        <v>43321</v>
      </c>
      <c r="B186" s="48">
        <v>124</v>
      </c>
      <c r="C186" s="590"/>
      <c r="D186" s="590"/>
      <c r="E186" s="590"/>
      <c r="F186" s="590"/>
      <c r="G186" s="590"/>
      <c r="H186" s="590"/>
      <c r="I186" s="590"/>
      <c r="J186" s="590"/>
      <c r="K186" s="590"/>
      <c r="L186" s="590"/>
      <c r="M186" s="590"/>
      <c r="N186" s="590"/>
      <c r="O186" s="590"/>
      <c r="P186" s="590"/>
      <c r="Q186" s="590"/>
      <c r="R186" s="590"/>
      <c r="S186" s="591" t="s">
        <v>900</v>
      </c>
      <c r="T186" s="590"/>
      <c r="U186" s="590"/>
      <c r="V186" s="590"/>
      <c r="W186" s="590"/>
      <c r="X186" s="590"/>
      <c r="Y186" s="590"/>
      <c r="Z186" s="590"/>
      <c r="AA186" s="590"/>
      <c r="AB186" s="590"/>
      <c r="AC186" s="590"/>
      <c r="AD186" s="48"/>
      <c r="AE186" s="48"/>
      <c r="AF186" s="48"/>
      <c r="AG186" s="48"/>
    </row>
    <row r="187" spans="1:35" s="402" customFormat="1">
      <c r="A187" s="597">
        <v>43322</v>
      </c>
      <c r="B187" s="48">
        <v>125</v>
      </c>
      <c r="C187" s="591" t="s">
        <v>166</v>
      </c>
      <c r="D187" s="591" t="s">
        <v>171</v>
      </c>
      <c r="E187" s="591" t="s">
        <v>187</v>
      </c>
      <c r="F187" s="591" t="s">
        <v>167</v>
      </c>
      <c r="G187" s="591" t="s">
        <v>848</v>
      </c>
      <c r="H187" s="591" t="s">
        <v>919</v>
      </c>
      <c r="I187" s="591"/>
      <c r="J187" s="591" t="s">
        <v>862</v>
      </c>
      <c r="K187" s="591"/>
      <c r="L187" s="590"/>
      <c r="M187" s="590"/>
      <c r="N187" s="590"/>
      <c r="O187" s="590"/>
      <c r="P187" s="590"/>
      <c r="Q187" s="590"/>
      <c r="R187" s="590"/>
      <c r="S187" s="591" t="s">
        <v>901</v>
      </c>
      <c r="T187" s="590"/>
      <c r="U187" s="590"/>
      <c r="V187" s="590"/>
      <c r="W187" s="590"/>
      <c r="X187" s="590"/>
      <c r="Y187" s="590"/>
      <c r="Z187" s="590"/>
      <c r="AA187" s="590"/>
      <c r="AB187" s="590"/>
      <c r="AC187" s="590"/>
      <c r="AD187" s="48"/>
      <c r="AE187" s="48"/>
      <c r="AF187" s="48"/>
      <c r="AG187" s="48"/>
    </row>
    <row r="188" spans="1:35" s="402" customFormat="1">
      <c r="A188" s="590"/>
      <c r="B188" s="48"/>
      <c r="C188" s="591" t="s">
        <v>166</v>
      </c>
      <c r="D188" s="590"/>
      <c r="E188" s="590"/>
      <c r="F188" s="591" t="s">
        <v>167</v>
      </c>
      <c r="G188" s="591"/>
      <c r="H188" s="590"/>
      <c r="I188" s="590"/>
      <c r="J188" s="591"/>
      <c r="K188" s="591"/>
      <c r="L188" s="590"/>
      <c r="M188" s="590"/>
      <c r="N188" s="590"/>
      <c r="O188" s="590"/>
      <c r="P188" s="590"/>
      <c r="Q188" s="590"/>
      <c r="R188" s="590"/>
      <c r="S188" s="590"/>
      <c r="T188" s="590"/>
      <c r="U188" s="590"/>
      <c r="V188" s="590"/>
      <c r="W188" s="590"/>
      <c r="X188" s="590"/>
      <c r="Y188" s="590"/>
      <c r="Z188" s="590"/>
      <c r="AA188" s="590"/>
      <c r="AB188" s="590"/>
      <c r="AC188" s="590"/>
      <c r="AD188" s="48"/>
      <c r="AE188" s="48"/>
      <c r="AF188" s="48"/>
      <c r="AG188" s="48"/>
    </row>
    <row r="189" spans="1:35" s="402" customFormat="1">
      <c r="A189" s="590"/>
      <c r="B189" s="48"/>
      <c r="C189" s="590">
        <v>38.490299999999998</v>
      </c>
      <c r="D189" s="590"/>
      <c r="E189" s="590"/>
      <c r="F189" s="590">
        <v>38.412049999999994</v>
      </c>
      <c r="G189" s="590"/>
      <c r="H189" s="590"/>
      <c r="I189" s="590"/>
      <c r="J189" s="590"/>
      <c r="K189" s="590"/>
      <c r="L189" s="590"/>
      <c r="M189" s="590"/>
      <c r="N189" s="590"/>
      <c r="O189" s="590"/>
      <c r="P189" s="590"/>
      <c r="Q189" s="590"/>
      <c r="R189" s="590"/>
      <c r="S189" s="590"/>
      <c r="T189" s="590"/>
      <c r="U189" s="590"/>
      <c r="V189" s="590"/>
      <c r="W189" s="590"/>
      <c r="X189" s="590"/>
      <c r="Y189" s="590"/>
      <c r="Z189" s="590"/>
      <c r="AA189" s="590"/>
      <c r="AB189" s="590"/>
      <c r="AC189" s="590"/>
      <c r="AD189" s="48"/>
      <c r="AE189" s="48"/>
      <c r="AF189" s="48"/>
      <c r="AG189" s="48"/>
    </row>
    <row r="190" spans="1:35" s="402" customFormat="1">
      <c r="A190" s="656">
        <v>43325</v>
      </c>
      <c r="B190" s="648">
        <v>126</v>
      </c>
      <c r="C190" s="591" t="s">
        <v>171</v>
      </c>
      <c r="D190" s="591" t="s">
        <v>170</v>
      </c>
      <c r="E190" s="590" t="s">
        <v>187</v>
      </c>
      <c r="F190" s="591" t="s">
        <v>166</v>
      </c>
      <c r="G190" s="591" t="s">
        <v>919</v>
      </c>
      <c r="H190" s="591" t="s">
        <v>829</v>
      </c>
      <c r="I190" s="591" t="s">
        <v>187</v>
      </c>
      <c r="J190" s="591" t="s">
        <v>848</v>
      </c>
      <c r="K190" s="591"/>
      <c r="L190" s="590"/>
      <c r="M190" s="590"/>
      <c r="N190" s="590"/>
      <c r="O190" s="590"/>
      <c r="P190" s="590"/>
      <c r="Q190" s="590"/>
      <c r="R190" s="590"/>
      <c r="S190" s="590"/>
      <c r="T190" s="590"/>
      <c r="U190" s="590"/>
      <c r="V190" s="590"/>
      <c r="W190" s="590"/>
      <c r="X190" s="590"/>
      <c r="Y190" s="590"/>
      <c r="Z190" s="590"/>
      <c r="AA190" s="590"/>
      <c r="AB190" s="590"/>
      <c r="AC190" s="590"/>
      <c r="AD190" s="48"/>
      <c r="AE190" s="48"/>
      <c r="AF190" s="48"/>
      <c r="AG190" s="48"/>
    </row>
    <row r="191" spans="1:35" s="669" customFormat="1">
      <c r="A191" s="663">
        <v>43326</v>
      </c>
      <c r="B191" s="664">
        <v>127</v>
      </c>
      <c r="C191" s="665" t="s">
        <v>948</v>
      </c>
      <c r="D191" s="665" t="s">
        <v>171</v>
      </c>
      <c r="E191" s="665" t="s">
        <v>170</v>
      </c>
      <c r="F191" s="666" t="s">
        <v>166</v>
      </c>
      <c r="G191" s="665" t="s">
        <v>862</v>
      </c>
      <c r="H191" s="665" t="s">
        <v>919</v>
      </c>
      <c r="I191" s="665" t="s">
        <v>829</v>
      </c>
      <c r="J191" s="665" t="s">
        <v>848</v>
      </c>
      <c r="K191" s="667" t="s">
        <v>963</v>
      </c>
      <c r="L191" s="665" t="s">
        <v>915</v>
      </c>
      <c r="M191" s="668"/>
      <c r="N191" s="668"/>
      <c r="O191" s="668"/>
      <c r="Q191" s="668"/>
      <c r="R191" s="670"/>
      <c r="S191" s="665" t="s">
        <v>808</v>
      </c>
      <c r="T191" s="665" t="s">
        <v>884</v>
      </c>
      <c r="U191" s="668"/>
      <c r="V191" s="665"/>
      <c r="W191" s="668"/>
      <c r="X191" s="665" t="s">
        <v>882</v>
      </c>
      <c r="Y191" s="668"/>
      <c r="Z191" s="668"/>
      <c r="AA191" s="668"/>
      <c r="AB191" s="668"/>
      <c r="AC191" s="668"/>
      <c r="AD191" s="670"/>
      <c r="AE191" s="671"/>
      <c r="AF191" s="671"/>
      <c r="AG191" s="671"/>
    </row>
    <row r="192" spans="1:35" s="590" customFormat="1">
      <c r="A192" s="597">
        <v>43327</v>
      </c>
      <c r="B192" s="48">
        <v>128</v>
      </c>
      <c r="X192" s="591" t="s">
        <v>883</v>
      </c>
      <c r="AD192" s="48"/>
      <c r="AE192" s="48"/>
      <c r="AF192" s="48"/>
      <c r="AG192" s="48"/>
      <c r="AH192" s="402"/>
      <c r="AI192" s="402"/>
    </row>
    <row r="193" spans="1:35" s="590" customFormat="1">
      <c r="A193" s="597">
        <v>43332</v>
      </c>
      <c r="B193" s="48">
        <v>129</v>
      </c>
      <c r="P193" s="657"/>
      <c r="AD193" s="48"/>
      <c r="AE193" s="48"/>
      <c r="AF193" s="48"/>
      <c r="AG193" s="48"/>
      <c r="AH193" s="402"/>
      <c r="AI193" s="402"/>
    </row>
    <row r="194" spans="1:35" s="590" customFormat="1">
      <c r="A194" s="595">
        <v>43333</v>
      </c>
      <c r="B194" s="48">
        <v>130</v>
      </c>
      <c r="AD194" s="48"/>
      <c r="AE194" s="48"/>
      <c r="AF194" s="48"/>
      <c r="AG194" s="48"/>
      <c r="AH194" s="402"/>
      <c r="AI194" s="402"/>
    </row>
    <row r="195" spans="1:35" s="590" customFormat="1">
      <c r="A195" s="597">
        <v>43334</v>
      </c>
      <c r="B195" s="48">
        <v>131</v>
      </c>
      <c r="AD195" s="48"/>
      <c r="AE195" s="48"/>
      <c r="AF195" s="48"/>
      <c r="AG195" s="48"/>
      <c r="AH195" s="402"/>
      <c r="AI195" s="402"/>
    </row>
    <row r="196" spans="1:35" s="590" customFormat="1">
      <c r="A196" s="597">
        <v>43335</v>
      </c>
      <c r="B196" s="48">
        <v>132</v>
      </c>
      <c r="C196" s="591" t="s">
        <v>166</v>
      </c>
      <c r="D196" s="591" t="s">
        <v>171</v>
      </c>
      <c r="E196" s="591" t="s">
        <v>182</v>
      </c>
      <c r="G196" s="591" t="s">
        <v>849</v>
      </c>
      <c r="H196" s="591" t="s">
        <v>919</v>
      </c>
      <c r="I196" s="591" t="s">
        <v>851</v>
      </c>
      <c r="S196" s="591" t="s">
        <v>900</v>
      </c>
      <c r="AD196" s="48"/>
      <c r="AE196" s="48"/>
      <c r="AF196" s="48"/>
      <c r="AG196" s="48"/>
      <c r="AH196" s="402"/>
      <c r="AI196" s="402"/>
    </row>
    <row r="197" spans="1:35" s="590" customFormat="1">
      <c r="A197" s="597"/>
      <c r="B197" s="48"/>
      <c r="C197" s="591" t="s">
        <v>166</v>
      </c>
      <c r="G197" s="591"/>
      <c r="AD197" s="48"/>
      <c r="AE197" s="48"/>
      <c r="AF197" s="48"/>
      <c r="AG197" s="48"/>
      <c r="AH197" s="402"/>
      <c r="AI197" s="402"/>
    </row>
    <row r="198" spans="1:35" s="590" customFormat="1">
      <c r="A198" s="597"/>
      <c r="B198" s="48"/>
      <c r="C198" s="590">
        <v>39.442499999999995</v>
      </c>
      <c r="AD198" s="48"/>
      <c r="AE198" s="48"/>
      <c r="AF198" s="48"/>
      <c r="AG198" s="48"/>
      <c r="AH198" s="402"/>
      <c r="AI198" s="402"/>
    </row>
    <row r="199" spans="1:35" s="590" customFormat="1">
      <c r="A199" s="597">
        <v>43336</v>
      </c>
      <c r="B199" s="48">
        <v>133</v>
      </c>
      <c r="S199" s="591" t="s">
        <v>900</v>
      </c>
      <c r="AD199" s="48"/>
      <c r="AE199" s="48"/>
      <c r="AF199" s="48"/>
      <c r="AG199" s="48"/>
      <c r="AH199" s="402"/>
      <c r="AI199" s="402"/>
    </row>
    <row r="200" spans="1:35" s="590" customFormat="1">
      <c r="A200" s="597">
        <v>43339</v>
      </c>
      <c r="B200" s="48">
        <v>134</v>
      </c>
      <c r="AD200" s="48"/>
      <c r="AE200" s="48"/>
      <c r="AF200" s="48"/>
      <c r="AG200" s="48"/>
      <c r="AH200" s="402"/>
      <c r="AI200" s="402"/>
    </row>
    <row r="201" spans="1:35" s="590" customFormat="1">
      <c r="A201" s="597">
        <v>43340</v>
      </c>
      <c r="B201" s="67" t="s">
        <v>626</v>
      </c>
      <c r="AD201" s="48"/>
      <c r="AE201" s="48"/>
      <c r="AF201" s="48"/>
      <c r="AG201" s="48"/>
      <c r="AH201" s="402"/>
      <c r="AI201" s="402"/>
    </row>
    <row r="202" spans="1:35" s="590" customFormat="1">
      <c r="A202" s="597">
        <v>43341</v>
      </c>
      <c r="B202" s="67" t="s">
        <v>642</v>
      </c>
      <c r="AD202" s="48"/>
      <c r="AE202" s="48"/>
      <c r="AF202" s="48"/>
      <c r="AG202" s="48"/>
      <c r="AH202" s="402"/>
      <c r="AI202" s="402"/>
    </row>
    <row r="203" spans="1:35" s="590" customFormat="1">
      <c r="A203" s="597">
        <v>43342</v>
      </c>
      <c r="B203" s="48">
        <v>135</v>
      </c>
      <c r="AD203" s="48"/>
      <c r="AE203" s="48"/>
      <c r="AF203" s="48"/>
      <c r="AG203" s="48"/>
      <c r="AH203" s="402"/>
      <c r="AI203" s="402"/>
    </row>
    <row r="204" spans="1:35" s="590" customFormat="1">
      <c r="A204" s="597">
        <v>43343</v>
      </c>
      <c r="B204" s="48">
        <v>136</v>
      </c>
      <c r="AD204" s="48"/>
      <c r="AE204" s="48"/>
      <c r="AF204" s="48"/>
      <c r="AG204" s="48"/>
      <c r="AH204" s="402"/>
      <c r="AI204" s="402"/>
    </row>
    <row r="205" spans="1:35" s="590" customFormat="1">
      <c r="A205" s="597">
        <v>43347</v>
      </c>
      <c r="B205" s="48">
        <v>137</v>
      </c>
      <c r="AD205" s="48"/>
      <c r="AE205" s="48"/>
      <c r="AF205" s="48"/>
      <c r="AG205" s="48"/>
      <c r="AH205" s="402"/>
      <c r="AI205" s="402"/>
    </row>
    <row r="206" spans="1:35" s="590" customFormat="1">
      <c r="A206" s="597">
        <v>43348</v>
      </c>
      <c r="B206" s="48">
        <v>138</v>
      </c>
      <c r="C206" s="591" t="s">
        <v>162</v>
      </c>
      <c r="D206" s="591" t="s">
        <v>182</v>
      </c>
      <c r="E206" s="591" t="s">
        <v>171</v>
      </c>
      <c r="F206" s="591" t="s">
        <v>166</v>
      </c>
      <c r="G206" s="591" t="s">
        <v>841</v>
      </c>
      <c r="H206" s="591" t="s">
        <v>851</v>
      </c>
      <c r="I206" s="591" t="s">
        <v>919</v>
      </c>
      <c r="J206" s="591" t="s">
        <v>849</v>
      </c>
      <c r="K206" s="591"/>
      <c r="AD206" s="48"/>
      <c r="AE206" s="48"/>
      <c r="AF206" s="48"/>
      <c r="AG206" s="48"/>
      <c r="AH206" s="402"/>
      <c r="AI206" s="402"/>
    </row>
    <row r="207" spans="1:35" s="590" customFormat="1">
      <c r="A207" s="597"/>
      <c r="B207" s="48"/>
      <c r="F207" s="591" t="s">
        <v>166</v>
      </c>
      <c r="J207" s="591"/>
      <c r="K207" s="591"/>
      <c r="AD207" s="48"/>
      <c r="AE207" s="48"/>
      <c r="AF207" s="48"/>
      <c r="AG207" s="48"/>
      <c r="AH207" s="402"/>
      <c r="AI207" s="402"/>
    </row>
    <row r="208" spans="1:35" s="590" customFormat="1">
      <c r="B208" s="48"/>
      <c r="F208" s="590">
        <v>40.474049999999998</v>
      </c>
      <c r="AD208" s="48"/>
      <c r="AE208" s="48"/>
      <c r="AF208" s="48"/>
      <c r="AG208" s="48"/>
      <c r="AH208" s="402"/>
      <c r="AI208" s="402"/>
    </row>
    <row r="209" spans="1:35" s="590" customFormat="1">
      <c r="A209" s="597">
        <v>43349</v>
      </c>
      <c r="B209" s="48">
        <v>139</v>
      </c>
      <c r="AD209" s="48"/>
      <c r="AE209" s="48"/>
      <c r="AF209" s="48"/>
      <c r="AG209" s="48"/>
      <c r="AH209" s="402"/>
      <c r="AI209" s="402"/>
    </row>
    <row r="210" spans="1:35" s="590" customFormat="1">
      <c r="A210" s="597">
        <v>43350</v>
      </c>
      <c r="B210" s="48">
        <v>140</v>
      </c>
      <c r="AD210" s="48"/>
      <c r="AE210" s="48"/>
      <c r="AF210" s="48"/>
      <c r="AG210" s="48"/>
      <c r="AH210" s="402"/>
      <c r="AI210" s="402"/>
    </row>
    <row r="211" spans="1:35" s="590" customFormat="1">
      <c r="A211" s="597">
        <v>43353</v>
      </c>
      <c r="B211" s="48">
        <v>141</v>
      </c>
      <c r="AD211" s="48"/>
      <c r="AE211" s="48"/>
      <c r="AF211" s="48"/>
      <c r="AG211" s="48"/>
      <c r="AH211" s="402"/>
      <c r="AI211" s="402"/>
    </row>
    <row r="212" spans="1:35" s="590" customFormat="1">
      <c r="A212" s="597">
        <v>43354</v>
      </c>
      <c r="B212" s="48">
        <v>142</v>
      </c>
      <c r="C212" s="591" t="s">
        <v>162</v>
      </c>
      <c r="D212" s="591" t="s">
        <v>182</v>
      </c>
      <c r="E212" s="591" t="s">
        <v>171</v>
      </c>
      <c r="F212" s="591" t="s">
        <v>166</v>
      </c>
      <c r="G212" s="591" t="s">
        <v>841</v>
      </c>
      <c r="H212" s="591" t="s">
        <v>851</v>
      </c>
      <c r="I212" s="591" t="s">
        <v>919</v>
      </c>
      <c r="J212" s="591" t="s">
        <v>927</v>
      </c>
      <c r="K212" s="591"/>
      <c r="AD212" s="48"/>
      <c r="AE212" s="48"/>
      <c r="AF212" s="48"/>
      <c r="AG212" s="48"/>
      <c r="AH212" s="402"/>
      <c r="AI212" s="402"/>
    </row>
    <row r="213" spans="1:35" s="590" customFormat="1">
      <c r="B213" s="48"/>
      <c r="F213" s="591" t="s">
        <v>166</v>
      </c>
      <c r="J213" s="591"/>
      <c r="K213" s="591"/>
      <c r="AD213" s="48"/>
      <c r="AE213" s="48"/>
      <c r="AF213" s="48"/>
      <c r="AG213" s="48"/>
      <c r="AH213" s="402"/>
      <c r="AI213" s="402"/>
    </row>
    <row r="214" spans="1:35" s="590" customFormat="1">
      <c r="B214" s="48"/>
      <c r="F214" s="590">
        <v>41.426249999999996</v>
      </c>
      <c r="AD214" s="48"/>
      <c r="AE214" s="48"/>
      <c r="AF214" s="48"/>
      <c r="AG214" s="48"/>
      <c r="AH214" s="402"/>
      <c r="AI214" s="402"/>
    </row>
    <row r="215" spans="1:35" s="590" customFormat="1">
      <c r="A215" s="597">
        <v>43355</v>
      </c>
      <c r="B215" s="48">
        <v>143</v>
      </c>
      <c r="AD215" s="48"/>
      <c r="AE215" s="48"/>
      <c r="AF215" s="48"/>
      <c r="AG215" s="48"/>
      <c r="AH215" s="402"/>
      <c r="AI215" s="402"/>
    </row>
    <row r="216" spans="1:35" s="590" customFormat="1">
      <c r="A216" s="597">
        <v>43356</v>
      </c>
      <c r="B216" s="48">
        <v>144</v>
      </c>
      <c r="AD216" s="48"/>
      <c r="AE216" s="48"/>
      <c r="AF216" s="48"/>
      <c r="AG216" s="48"/>
      <c r="AH216" s="402"/>
      <c r="AI216" s="402"/>
    </row>
    <row r="217" spans="1:35" s="590" customFormat="1">
      <c r="A217" s="597">
        <v>43357</v>
      </c>
      <c r="B217" s="48">
        <v>145</v>
      </c>
      <c r="C217" s="591" t="s">
        <v>162</v>
      </c>
      <c r="D217" s="591" t="s">
        <v>182</v>
      </c>
      <c r="E217" s="591" t="s">
        <v>171</v>
      </c>
      <c r="F217" s="591" t="s">
        <v>166</v>
      </c>
      <c r="G217" s="591" t="s">
        <v>841</v>
      </c>
      <c r="H217" s="591" t="s">
        <v>851</v>
      </c>
      <c r="I217" s="591" t="s">
        <v>919</v>
      </c>
      <c r="J217" s="591" t="s">
        <v>928</v>
      </c>
      <c r="K217" s="591"/>
      <c r="AD217" s="48"/>
      <c r="AE217" s="48"/>
      <c r="AF217" s="48"/>
      <c r="AG217" s="48"/>
      <c r="AH217" s="402"/>
      <c r="AI217" s="402"/>
    </row>
    <row r="218" spans="1:35" s="590" customFormat="1">
      <c r="B218" s="48"/>
      <c r="F218" s="591" t="s">
        <v>166</v>
      </c>
      <c r="J218" s="591"/>
      <c r="K218" s="591"/>
      <c r="AD218" s="48"/>
      <c r="AE218" s="48"/>
      <c r="AF218" s="48"/>
      <c r="AG218" s="48"/>
      <c r="AH218" s="402"/>
      <c r="AI218" s="402"/>
    </row>
    <row r="219" spans="1:35" s="590" customFormat="1">
      <c r="B219" s="48"/>
      <c r="F219" s="590">
        <v>41.981699999999996</v>
      </c>
      <c r="AD219" s="48"/>
      <c r="AE219" s="48"/>
      <c r="AF219" s="48"/>
      <c r="AG219" s="48"/>
      <c r="AH219" s="402"/>
      <c r="AI219" s="402"/>
    </row>
    <row r="220" spans="1:35" s="590" customFormat="1">
      <c r="A220" s="597">
        <v>43360</v>
      </c>
      <c r="B220" s="48">
        <v>146</v>
      </c>
      <c r="AD220" s="48"/>
      <c r="AE220" s="48"/>
      <c r="AF220" s="48"/>
      <c r="AG220" s="48"/>
      <c r="AH220" s="402"/>
      <c r="AI220" s="402"/>
    </row>
    <row r="221" spans="1:35" s="590" customFormat="1">
      <c r="A221" s="597">
        <v>43361</v>
      </c>
      <c r="B221" s="48">
        <v>147</v>
      </c>
      <c r="C221" s="591" t="s">
        <v>162</v>
      </c>
      <c r="D221" s="591" t="s">
        <v>182</v>
      </c>
      <c r="E221" s="591" t="s">
        <v>171</v>
      </c>
      <c r="F221" s="591" t="s">
        <v>166</v>
      </c>
      <c r="G221" s="591" t="s">
        <v>841</v>
      </c>
      <c r="H221" s="591" t="s">
        <v>851</v>
      </c>
      <c r="I221" s="591" t="s">
        <v>919</v>
      </c>
      <c r="J221" s="591" t="s">
        <v>929</v>
      </c>
      <c r="K221" s="591"/>
      <c r="AD221" s="48"/>
      <c r="AE221" s="48"/>
      <c r="AF221" s="48"/>
      <c r="AG221" s="48"/>
      <c r="AH221" s="402"/>
      <c r="AI221" s="402"/>
    </row>
    <row r="222" spans="1:35" s="590" customFormat="1">
      <c r="B222" s="48"/>
      <c r="F222" s="591" t="s">
        <v>166</v>
      </c>
      <c r="J222" s="591"/>
      <c r="K222" s="591"/>
      <c r="AD222" s="48"/>
      <c r="AE222" s="48"/>
      <c r="AF222" s="48"/>
      <c r="AG222" s="48"/>
      <c r="AH222" s="402"/>
      <c r="AI222" s="402"/>
    </row>
    <row r="223" spans="1:35" s="590" customFormat="1">
      <c r="B223" s="48"/>
      <c r="F223" s="590">
        <v>42.299099999999996</v>
      </c>
      <c r="AD223" s="48"/>
      <c r="AE223" s="48"/>
      <c r="AF223" s="48"/>
      <c r="AG223" s="48"/>
      <c r="AH223" s="402"/>
      <c r="AI223" s="402"/>
    </row>
    <row r="224" spans="1:35" s="590" customFormat="1">
      <c r="A224" s="597">
        <v>43362</v>
      </c>
      <c r="B224" s="48">
        <v>148</v>
      </c>
      <c r="AD224" s="48"/>
      <c r="AE224" s="48"/>
      <c r="AF224" s="48"/>
      <c r="AG224" s="48"/>
      <c r="AH224" s="402"/>
      <c r="AI224" s="402"/>
    </row>
    <row r="225" spans="1:35" s="590" customFormat="1">
      <c r="A225" s="597">
        <v>43363</v>
      </c>
      <c r="B225" s="48">
        <v>149</v>
      </c>
      <c r="C225" s="591" t="s">
        <v>162</v>
      </c>
      <c r="D225" s="591" t="s">
        <v>182</v>
      </c>
      <c r="E225" s="591" t="s">
        <v>171</v>
      </c>
      <c r="F225" s="591" t="s">
        <v>166</v>
      </c>
      <c r="G225" s="591" t="s">
        <v>841</v>
      </c>
      <c r="H225" s="591" t="s">
        <v>851</v>
      </c>
      <c r="I225" s="591" t="s">
        <v>919</v>
      </c>
      <c r="J225" s="591" t="s">
        <v>930</v>
      </c>
      <c r="K225" s="591"/>
      <c r="AD225" s="48"/>
      <c r="AE225" s="48"/>
      <c r="AF225" s="48"/>
      <c r="AG225" s="48"/>
      <c r="AH225" s="402"/>
      <c r="AI225" s="402"/>
    </row>
    <row r="226" spans="1:35" s="590" customFormat="1">
      <c r="A226" s="597"/>
      <c r="B226" s="48"/>
      <c r="F226" s="591" t="s">
        <v>166</v>
      </c>
      <c r="J226" s="591"/>
      <c r="K226" s="591"/>
      <c r="AD226" s="48"/>
      <c r="AE226" s="48"/>
      <c r="AF226" s="48"/>
      <c r="AG226" s="48"/>
      <c r="AH226" s="402"/>
      <c r="AI226" s="402"/>
    </row>
    <row r="227" spans="1:35" s="590" customFormat="1">
      <c r="A227" s="597"/>
      <c r="B227" s="48"/>
      <c r="F227" s="590">
        <v>42.457799999999999</v>
      </c>
      <c r="AD227" s="48"/>
      <c r="AE227" s="48"/>
      <c r="AF227" s="48"/>
      <c r="AG227" s="48"/>
      <c r="AH227" s="402"/>
      <c r="AI227" s="402"/>
    </row>
    <row r="228" spans="1:35" s="590" customFormat="1">
      <c r="A228" s="597">
        <v>43364</v>
      </c>
      <c r="B228" s="48">
        <v>150</v>
      </c>
      <c r="C228" s="591" t="s">
        <v>162</v>
      </c>
      <c r="D228" s="591" t="s">
        <v>182</v>
      </c>
      <c r="E228" s="591" t="s">
        <v>171</v>
      </c>
      <c r="F228" s="591" t="s">
        <v>166</v>
      </c>
      <c r="G228" s="591" t="s">
        <v>841</v>
      </c>
      <c r="H228" s="591" t="s">
        <v>851</v>
      </c>
      <c r="I228" s="591" t="s">
        <v>919</v>
      </c>
      <c r="J228" s="591" t="s">
        <v>931</v>
      </c>
      <c r="K228" s="591"/>
      <c r="AD228" s="48"/>
      <c r="AE228" s="48"/>
      <c r="AF228" s="48"/>
      <c r="AG228" s="48"/>
      <c r="AH228" s="402"/>
      <c r="AI228" s="402"/>
    </row>
    <row r="229" spans="1:35" s="590" customFormat="1">
      <c r="A229" s="597"/>
      <c r="B229" s="48"/>
      <c r="F229" s="591" t="s">
        <v>166</v>
      </c>
      <c r="J229" s="591"/>
      <c r="K229" s="591"/>
      <c r="AD229" s="48"/>
      <c r="AE229" s="48"/>
      <c r="AF229" s="48"/>
      <c r="AG229" s="48"/>
      <c r="AH229" s="402"/>
      <c r="AI229" s="402"/>
    </row>
    <row r="230" spans="1:35" s="590" customFormat="1">
      <c r="B230" s="48"/>
      <c r="F230" s="590">
        <v>42.616500000000002</v>
      </c>
      <c r="AD230" s="48"/>
      <c r="AE230" s="48"/>
      <c r="AF230" s="48"/>
      <c r="AG230" s="48"/>
      <c r="AH230" s="402"/>
      <c r="AI230" s="402"/>
    </row>
    <row r="231" spans="1:35" s="590" customFormat="1">
      <c r="A231" s="597">
        <v>43367</v>
      </c>
      <c r="B231" s="48">
        <v>151</v>
      </c>
      <c r="C231" s="591" t="s">
        <v>162</v>
      </c>
      <c r="D231" s="591" t="s">
        <v>182</v>
      </c>
      <c r="E231" s="591" t="s">
        <v>171</v>
      </c>
      <c r="F231" s="591" t="s">
        <v>166</v>
      </c>
      <c r="G231" s="591" t="s">
        <v>841</v>
      </c>
      <c r="H231" s="591" t="s">
        <v>851</v>
      </c>
      <c r="I231" s="591" t="s">
        <v>919</v>
      </c>
      <c r="J231" s="591" t="s">
        <v>932</v>
      </c>
      <c r="K231" s="591"/>
      <c r="AD231" s="48"/>
      <c r="AE231" s="48"/>
      <c r="AF231" s="48"/>
      <c r="AG231" s="48"/>
      <c r="AH231" s="402"/>
      <c r="AI231" s="402"/>
    </row>
    <row r="232" spans="1:35" s="590" customFormat="1">
      <c r="B232" s="48"/>
      <c r="F232" s="591" t="s">
        <v>166</v>
      </c>
      <c r="J232" s="591"/>
      <c r="K232" s="591"/>
      <c r="AD232" s="48"/>
      <c r="AE232" s="48"/>
      <c r="AF232" s="48"/>
      <c r="AG232" s="48"/>
      <c r="AH232" s="402"/>
      <c r="AI232" s="402"/>
    </row>
    <row r="233" spans="1:35" s="590" customFormat="1">
      <c r="B233" s="48"/>
      <c r="F233" s="590">
        <v>43.092600000000004</v>
      </c>
      <c r="AD233" s="48"/>
      <c r="AE233" s="48"/>
      <c r="AF233" s="48"/>
      <c r="AG233" s="48"/>
      <c r="AH233" s="402"/>
      <c r="AI233" s="402"/>
    </row>
    <row r="234" spans="1:35" s="590" customFormat="1">
      <c r="A234" s="597">
        <v>43368</v>
      </c>
      <c r="B234" s="48">
        <v>152</v>
      </c>
      <c r="C234" s="591" t="s">
        <v>187</v>
      </c>
      <c r="D234" s="591" t="s">
        <v>182</v>
      </c>
      <c r="E234" s="591" t="s">
        <v>171</v>
      </c>
      <c r="F234" s="591" t="s">
        <v>166</v>
      </c>
      <c r="G234" s="591"/>
      <c r="H234" s="591" t="s">
        <v>851</v>
      </c>
      <c r="I234" s="591" t="s">
        <v>919</v>
      </c>
      <c r="J234" s="591" t="s">
        <v>933</v>
      </c>
      <c r="K234" s="591"/>
      <c r="AD234" s="48"/>
      <c r="AE234" s="48"/>
      <c r="AF234" s="48"/>
      <c r="AG234" s="48"/>
      <c r="AH234" s="402"/>
      <c r="AI234" s="402"/>
    </row>
    <row r="235" spans="1:35" s="590" customFormat="1">
      <c r="B235" s="48"/>
      <c r="F235" s="591" t="s">
        <v>166</v>
      </c>
      <c r="J235" s="591"/>
      <c r="K235" s="591"/>
      <c r="AD235" s="48"/>
      <c r="AE235" s="48"/>
      <c r="AF235" s="48"/>
      <c r="AG235" s="48"/>
      <c r="AH235" s="402"/>
      <c r="AI235" s="402"/>
    </row>
    <row r="236" spans="1:35" s="590" customFormat="1">
      <c r="B236" s="48"/>
      <c r="F236" s="590">
        <v>43.568700000000007</v>
      </c>
      <c r="AD236" s="48"/>
      <c r="AE236" s="48"/>
      <c r="AF236" s="48"/>
      <c r="AG236" s="48"/>
      <c r="AH236" s="402"/>
      <c r="AI236" s="402"/>
    </row>
    <row r="237" spans="1:35" s="590" customFormat="1">
      <c r="A237" s="597">
        <v>43369</v>
      </c>
      <c r="B237" s="48">
        <v>153</v>
      </c>
      <c r="C237" s="591" t="s">
        <v>169</v>
      </c>
      <c r="D237" s="591" t="s">
        <v>182</v>
      </c>
      <c r="E237" s="591" t="s">
        <v>168</v>
      </c>
      <c r="F237" s="591" t="s">
        <v>166</v>
      </c>
      <c r="G237" s="591" t="s">
        <v>853</v>
      </c>
      <c r="H237" s="591" t="s">
        <v>851</v>
      </c>
      <c r="I237" s="591" t="s">
        <v>918</v>
      </c>
      <c r="J237" s="591" t="s">
        <v>934</v>
      </c>
      <c r="K237" s="591"/>
      <c r="AD237" s="48"/>
      <c r="AE237" s="48"/>
      <c r="AF237" s="48"/>
      <c r="AG237" s="48"/>
      <c r="AH237" s="402"/>
      <c r="AI237" s="402"/>
    </row>
    <row r="238" spans="1:35" s="590" customFormat="1">
      <c r="B238" s="48"/>
      <c r="F238" s="591" t="s">
        <v>166</v>
      </c>
      <c r="J238" s="591"/>
      <c r="K238" s="591"/>
      <c r="AD238" s="48"/>
      <c r="AE238" s="48"/>
      <c r="AF238" s="48"/>
      <c r="AG238" s="48"/>
      <c r="AH238" s="402"/>
      <c r="AI238" s="402"/>
    </row>
    <row r="239" spans="1:35" s="590" customFormat="1">
      <c r="B239" s="48"/>
      <c r="F239" s="590">
        <v>44.044800000000009</v>
      </c>
      <c r="AD239" s="48"/>
      <c r="AE239" s="48"/>
      <c r="AF239" s="48"/>
      <c r="AG239" s="48"/>
      <c r="AH239" s="402"/>
      <c r="AI239" s="402"/>
    </row>
    <row r="240" spans="1:35" s="590" customFormat="1">
      <c r="A240" s="597">
        <v>43370</v>
      </c>
      <c r="B240" s="48">
        <v>154</v>
      </c>
      <c r="C240" s="591" t="s">
        <v>169</v>
      </c>
      <c r="D240" s="591" t="s">
        <v>182</v>
      </c>
      <c r="E240" s="591" t="s">
        <v>187</v>
      </c>
      <c r="F240" s="591" t="s">
        <v>166</v>
      </c>
      <c r="G240" s="591" t="s">
        <v>853</v>
      </c>
      <c r="H240" s="591" t="s">
        <v>851</v>
      </c>
      <c r="I240" s="591"/>
      <c r="J240" s="591" t="s">
        <v>935</v>
      </c>
      <c r="K240" s="591"/>
      <c r="AD240" s="48"/>
      <c r="AE240" s="48"/>
      <c r="AF240" s="48"/>
      <c r="AG240" s="48"/>
      <c r="AH240" s="402"/>
      <c r="AI240" s="402"/>
    </row>
    <row r="241" spans="1:35" s="590" customFormat="1">
      <c r="B241" s="48"/>
      <c r="F241" s="591" t="s">
        <v>166</v>
      </c>
      <c r="J241" s="591"/>
      <c r="K241" s="591"/>
      <c r="M241" s="591" t="s">
        <v>168</v>
      </c>
      <c r="AD241" s="48"/>
      <c r="AE241" s="48"/>
      <c r="AF241" s="48"/>
      <c r="AG241" s="48"/>
      <c r="AH241" s="402"/>
      <c r="AI241" s="402"/>
    </row>
    <row r="242" spans="1:35" s="590" customFormat="1">
      <c r="B242" s="48"/>
      <c r="F242" s="590">
        <v>44.362200000000009</v>
      </c>
      <c r="M242" s="590">
        <v>35.158700000000003</v>
      </c>
      <c r="AD242" s="48"/>
      <c r="AE242" s="48"/>
      <c r="AF242" s="48"/>
      <c r="AG242" s="48"/>
      <c r="AH242" s="402"/>
      <c r="AI242" s="402"/>
    </row>
    <row r="243" spans="1:35" s="590" customFormat="1">
      <c r="A243" s="597">
        <v>43371</v>
      </c>
      <c r="B243" s="48">
        <v>155</v>
      </c>
      <c r="C243" s="591" t="s">
        <v>169</v>
      </c>
      <c r="D243" s="591" t="s">
        <v>187</v>
      </c>
      <c r="E243" s="591" t="s">
        <v>171</v>
      </c>
      <c r="F243" s="591" t="s">
        <v>166</v>
      </c>
      <c r="G243" s="591" t="s">
        <v>853</v>
      </c>
      <c r="H243" s="591"/>
      <c r="I243" s="591" t="s">
        <v>919</v>
      </c>
      <c r="J243" s="591" t="s">
        <v>936</v>
      </c>
      <c r="K243" s="591"/>
      <c r="AD243" s="48"/>
      <c r="AE243" s="48"/>
      <c r="AF243" s="48"/>
      <c r="AG243" s="48"/>
      <c r="AH243" s="402"/>
      <c r="AI243" s="402"/>
    </row>
    <row r="244" spans="1:35" s="590" customFormat="1">
      <c r="B244" s="48"/>
      <c r="F244" s="591" t="s">
        <v>166</v>
      </c>
      <c r="J244" s="591"/>
      <c r="K244" s="591"/>
      <c r="AD244" s="48"/>
      <c r="AE244" s="48"/>
      <c r="AF244" s="48"/>
      <c r="AG244" s="48"/>
      <c r="AH244" s="402"/>
      <c r="AI244" s="402"/>
    </row>
    <row r="245" spans="1:35" s="590" customFormat="1">
      <c r="B245" s="48"/>
      <c r="F245" s="590">
        <v>44.520900000000012</v>
      </c>
      <c r="AD245" s="48"/>
      <c r="AE245" s="48"/>
      <c r="AF245" s="48"/>
      <c r="AG245" s="48"/>
      <c r="AH245" s="402"/>
      <c r="AI245" s="402"/>
    </row>
    <row r="246" spans="1:35" s="590" customFormat="1">
      <c r="A246" s="597">
        <v>43374</v>
      </c>
      <c r="B246" s="48">
        <v>156</v>
      </c>
      <c r="C246" s="591" t="s">
        <v>187</v>
      </c>
      <c r="D246" s="591" t="s">
        <v>187</v>
      </c>
      <c r="E246" s="591" t="s">
        <v>171</v>
      </c>
      <c r="F246" s="591" t="s">
        <v>166</v>
      </c>
      <c r="G246" s="591"/>
      <c r="H246" s="591"/>
      <c r="I246" s="591" t="s">
        <v>919</v>
      </c>
      <c r="J246" s="591" t="s">
        <v>936</v>
      </c>
      <c r="K246" s="591"/>
      <c r="AD246" s="48"/>
      <c r="AE246" s="48"/>
      <c r="AF246" s="48"/>
      <c r="AG246" s="48"/>
      <c r="AH246" s="402"/>
      <c r="AI246" s="402"/>
    </row>
    <row r="247" spans="1:35" s="590" customFormat="1">
      <c r="A247" s="597">
        <v>43375</v>
      </c>
      <c r="B247" s="48">
        <v>157</v>
      </c>
      <c r="C247" s="591" t="s">
        <v>187</v>
      </c>
      <c r="D247" s="591" t="s">
        <v>169</v>
      </c>
      <c r="E247" s="591" t="s">
        <v>187</v>
      </c>
      <c r="F247" s="591" t="s">
        <v>166</v>
      </c>
      <c r="G247" s="591"/>
      <c r="H247" s="591" t="s">
        <v>854</v>
      </c>
      <c r="I247" s="591"/>
      <c r="J247" s="591" t="s">
        <v>937</v>
      </c>
      <c r="K247" s="591"/>
      <c r="AD247" s="48"/>
      <c r="AE247" s="48"/>
      <c r="AF247" s="48"/>
      <c r="AG247" s="48"/>
      <c r="AH247" s="402"/>
      <c r="AI247" s="402"/>
    </row>
    <row r="248" spans="1:35" s="590" customFormat="1">
      <c r="B248" s="48"/>
      <c r="D248" s="591" t="s">
        <v>169</v>
      </c>
      <c r="F248" s="591" t="s">
        <v>166</v>
      </c>
      <c r="H248" s="591"/>
      <c r="J248" s="591"/>
      <c r="K248" s="591"/>
      <c r="M248" s="591" t="s">
        <v>170</v>
      </c>
      <c r="AD248" s="48"/>
      <c r="AE248" s="48"/>
      <c r="AF248" s="48"/>
      <c r="AG248" s="48"/>
      <c r="AH248" s="402"/>
      <c r="AI248" s="402"/>
    </row>
    <row r="249" spans="1:35" s="590" customFormat="1">
      <c r="B249" s="48"/>
      <c r="D249" s="590">
        <v>38.77505</v>
      </c>
      <c r="F249" s="590">
        <v>44.679600000000015</v>
      </c>
      <c r="M249" s="590">
        <v>37.945700000000002</v>
      </c>
      <c r="AD249" s="48"/>
      <c r="AE249" s="48"/>
      <c r="AF249" s="48"/>
      <c r="AG249" s="48"/>
      <c r="AH249" s="402"/>
      <c r="AI249" s="402"/>
    </row>
    <row r="250" spans="1:35" s="590" customFormat="1">
      <c r="A250" s="597">
        <v>43376</v>
      </c>
      <c r="B250" s="48">
        <v>158</v>
      </c>
      <c r="C250" s="591" t="s">
        <v>187</v>
      </c>
      <c r="D250" s="591" t="s">
        <v>169</v>
      </c>
      <c r="E250" s="591" t="s">
        <v>187</v>
      </c>
      <c r="F250" s="591" t="s">
        <v>166</v>
      </c>
      <c r="G250" s="591"/>
      <c r="H250" s="591" t="s">
        <v>854</v>
      </c>
      <c r="I250" s="591"/>
      <c r="J250" s="591" t="s">
        <v>937</v>
      </c>
      <c r="K250" s="591"/>
      <c r="AD250" s="48"/>
      <c r="AE250" s="48"/>
      <c r="AF250" s="48"/>
      <c r="AG250" s="48"/>
      <c r="AH250" s="402"/>
      <c r="AI250" s="402"/>
    </row>
    <row r="251" spans="1:35" s="590" customFormat="1">
      <c r="A251" s="597">
        <v>43377</v>
      </c>
      <c r="B251" s="48">
        <v>159</v>
      </c>
      <c r="C251" s="591" t="s">
        <v>187</v>
      </c>
      <c r="D251" s="591" t="s">
        <v>187</v>
      </c>
      <c r="E251" s="591" t="s">
        <v>187</v>
      </c>
      <c r="F251" s="591" t="s">
        <v>166</v>
      </c>
      <c r="G251" s="591"/>
      <c r="H251" s="591"/>
      <c r="I251" s="591"/>
      <c r="J251" s="591"/>
      <c r="K251" s="591"/>
      <c r="AD251" s="48"/>
      <c r="AE251" s="48"/>
      <c r="AF251" s="48"/>
      <c r="AG251" s="48"/>
      <c r="AH251" s="402"/>
      <c r="AI251" s="402"/>
    </row>
    <row r="252" spans="1:35">
      <c r="A252" s="597">
        <v>43378</v>
      </c>
      <c r="B252" s="48">
        <v>160</v>
      </c>
      <c r="C252" s="591" t="s">
        <v>171</v>
      </c>
      <c r="D252" s="591" t="s">
        <v>187</v>
      </c>
      <c r="E252" s="591" t="s">
        <v>187</v>
      </c>
      <c r="F252" s="591" t="s">
        <v>166</v>
      </c>
      <c r="G252" s="591" t="s">
        <v>920</v>
      </c>
      <c r="H252" s="591"/>
      <c r="I252" s="591"/>
      <c r="J252" s="591" t="s">
        <v>938</v>
      </c>
      <c r="K252" s="591"/>
    </row>
    <row r="253" spans="1:35">
      <c r="C253" s="591" t="s">
        <v>171</v>
      </c>
      <c r="F253" s="591" t="s">
        <v>166</v>
      </c>
      <c r="G253" s="591"/>
      <c r="J253" s="591"/>
      <c r="K253" s="591"/>
    </row>
    <row r="254" spans="1:35">
      <c r="C254" s="590">
        <v>36.9283</v>
      </c>
      <c r="F254" s="590">
        <v>44.997000000000014</v>
      </c>
    </row>
    <row r="255" spans="1:35">
      <c r="A255" s="654">
        <v>43382</v>
      </c>
      <c r="B255" s="48">
        <v>161</v>
      </c>
      <c r="C255" s="591" t="s">
        <v>171</v>
      </c>
      <c r="D255" s="591" t="s">
        <v>187</v>
      </c>
      <c r="E255" s="591" t="s">
        <v>187</v>
      </c>
      <c r="F255" s="591" t="s">
        <v>166</v>
      </c>
      <c r="G255" s="591" t="s">
        <v>920</v>
      </c>
      <c r="H255" s="591"/>
      <c r="I255" s="591"/>
      <c r="J255" s="591" t="s">
        <v>938</v>
      </c>
      <c r="K255" s="591"/>
    </row>
    <row r="256" spans="1:35">
      <c r="A256" s="597">
        <v>43383</v>
      </c>
      <c r="B256" s="67" t="s">
        <v>685</v>
      </c>
    </row>
    <row r="257" spans="1:35">
      <c r="A257" s="597">
        <v>43384</v>
      </c>
      <c r="B257" s="48">
        <v>162</v>
      </c>
      <c r="C257" s="591" t="s">
        <v>171</v>
      </c>
      <c r="D257" s="591" t="s">
        <v>187</v>
      </c>
      <c r="E257" s="591" t="s">
        <v>187</v>
      </c>
      <c r="F257" s="591" t="s">
        <v>166</v>
      </c>
      <c r="G257" s="591" t="s">
        <v>920</v>
      </c>
      <c r="H257" s="591"/>
      <c r="I257" s="591"/>
      <c r="J257" s="591" t="s">
        <v>938</v>
      </c>
      <c r="K257" s="591"/>
    </row>
    <row r="258" spans="1:35">
      <c r="A258" s="597">
        <v>43385</v>
      </c>
      <c r="B258" s="48">
        <v>163</v>
      </c>
      <c r="C258" s="591" t="s">
        <v>171</v>
      </c>
      <c r="D258" s="591" t="s">
        <v>187</v>
      </c>
      <c r="E258" s="591" t="s">
        <v>187</v>
      </c>
      <c r="F258" s="591" t="s">
        <v>166</v>
      </c>
      <c r="G258" s="591" t="s">
        <v>920</v>
      </c>
      <c r="H258" s="591"/>
      <c r="I258" s="591"/>
      <c r="J258" s="591" t="s">
        <v>938</v>
      </c>
      <c r="K258" s="591"/>
    </row>
    <row r="259" spans="1:35" s="590" customFormat="1">
      <c r="A259" s="597">
        <v>43388</v>
      </c>
      <c r="B259" s="48">
        <v>164</v>
      </c>
      <c r="C259" s="591" t="s">
        <v>171</v>
      </c>
      <c r="D259" s="591" t="s">
        <v>187</v>
      </c>
      <c r="E259" s="591" t="s">
        <v>187</v>
      </c>
      <c r="F259" s="591" t="s">
        <v>166</v>
      </c>
      <c r="G259" s="591" t="s">
        <v>921</v>
      </c>
      <c r="H259" s="591"/>
      <c r="I259" s="591"/>
      <c r="J259" s="591" t="s">
        <v>939</v>
      </c>
      <c r="K259" s="591"/>
      <c r="AD259" s="48"/>
      <c r="AE259" s="48"/>
      <c r="AF259" s="48"/>
      <c r="AG259" s="48"/>
      <c r="AH259" s="402"/>
      <c r="AI259" s="402"/>
    </row>
    <row r="260" spans="1:35" s="590" customFormat="1">
      <c r="A260" s="597"/>
      <c r="B260" s="48"/>
      <c r="C260" s="591" t="s">
        <v>171</v>
      </c>
      <c r="F260" s="591" t="s">
        <v>166</v>
      </c>
      <c r="G260" s="591"/>
      <c r="J260" s="591"/>
      <c r="K260" s="591"/>
      <c r="AD260" s="48"/>
      <c r="AE260" s="48"/>
      <c r="AF260" s="48"/>
      <c r="AG260" s="48"/>
      <c r="AH260" s="402"/>
      <c r="AI260" s="402"/>
    </row>
    <row r="261" spans="1:35" s="590" customFormat="1">
      <c r="A261" s="597"/>
      <c r="B261" s="48"/>
      <c r="C261" s="590">
        <v>37.087000000000003</v>
      </c>
      <c r="F261" s="590">
        <v>45.314400000000013</v>
      </c>
      <c r="AD261" s="48"/>
      <c r="AE261" s="48"/>
      <c r="AF261" s="48"/>
      <c r="AG261" s="48"/>
      <c r="AH261" s="402"/>
      <c r="AI261" s="402"/>
    </row>
    <row r="262" spans="1:35" s="590" customFormat="1">
      <c r="A262" s="597">
        <v>43389</v>
      </c>
      <c r="B262" s="48">
        <v>165</v>
      </c>
      <c r="C262" s="591" t="s">
        <v>171</v>
      </c>
      <c r="D262" s="591" t="s">
        <v>187</v>
      </c>
      <c r="E262" s="591" t="s">
        <v>187</v>
      </c>
      <c r="F262" s="591" t="s">
        <v>166</v>
      </c>
      <c r="G262" s="591" t="s">
        <v>921</v>
      </c>
      <c r="H262" s="591"/>
      <c r="I262" s="591"/>
      <c r="J262" s="591" t="s">
        <v>939</v>
      </c>
      <c r="K262" s="591"/>
      <c r="AD262" s="48"/>
      <c r="AE262" s="48"/>
      <c r="AF262" s="48"/>
      <c r="AG262" s="48"/>
      <c r="AH262" s="402"/>
      <c r="AI262" s="402"/>
    </row>
    <row r="263" spans="1:35" s="590" customFormat="1">
      <c r="A263" s="597">
        <v>43390</v>
      </c>
      <c r="B263" s="48">
        <v>166</v>
      </c>
      <c r="C263" s="591" t="s">
        <v>171</v>
      </c>
      <c r="D263" s="591" t="s">
        <v>187</v>
      </c>
      <c r="E263" s="591" t="s">
        <v>187</v>
      </c>
      <c r="F263" s="591" t="s">
        <v>166</v>
      </c>
      <c r="G263" s="591" t="s">
        <v>921</v>
      </c>
      <c r="H263" s="591"/>
      <c r="I263" s="591"/>
      <c r="J263" s="591" t="s">
        <v>939</v>
      </c>
      <c r="K263" s="591"/>
      <c r="AD263" s="48"/>
      <c r="AE263" s="48"/>
      <c r="AF263" s="48"/>
      <c r="AG263" s="48"/>
      <c r="AH263" s="402"/>
      <c r="AI263" s="402"/>
    </row>
    <row r="264" spans="1:35" s="590" customFormat="1">
      <c r="A264" s="597">
        <v>43391</v>
      </c>
      <c r="B264" s="48">
        <v>167</v>
      </c>
      <c r="C264" s="591" t="s">
        <v>171</v>
      </c>
      <c r="D264" s="591" t="s">
        <v>187</v>
      </c>
      <c r="E264" s="591" t="s">
        <v>187</v>
      </c>
      <c r="F264" s="591" t="s">
        <v>166</v>
      </c>
      <c r="G264" s="591" t="s">
        <v>921</v>
      </c>
      <c r="H264" s="591"/>
      <c r="I264" s="591"/>
      <c r="J264" s="591" t="s">
        <v>939</v>
      </c>
      <c r="K264" s="591"/>
      <c r="AD264" s="48"/>
      <c r="AE264" s="48"/>
      <c r="AF264" s="48"/>
      <c r="AG264" s="48"/>
      <c r="AH264" s="402"/>
      <c r="AI264" s="402"/>
    </row>
    <row r="265" spans="1:35" s="590" customFormat="1">
      <c r="A265" s="597">
        <v>43392</v>
      </c>
      <c r="B265" s="48">
        <v>168</v>
      </c>
      <c r="C265" s="591" t="s">
        <v>171</v>
      </c>
      <c r="D265" s="591" t="s">
        <v>187</v>
      </c>
      <c r="E265" s="591" t="s">
        <v>187</v>
      </c>
      <c r="F265" s="591" t="s">
        <v>166</v>
      </c>
      <c r="G265" s="591" t="s">
        <v>922</v>
      </c>
      <c r="H265" s="591"/>
      <c r="I265" s="591"/>
      <c r="J265" s="591" t="s">
        <v>939</v>
      </c>
      <c r="K265" s="591"/>
      <c r="AD265" s="48"/>
      <c r="AE265" s="48"/>
      <c r="AF265" s="48"/>
      <c r="AG265" s="48"/>
      <c r="AH265" s="402"/>
      <c r="AI265" s="402"/>
    </row>
    <row r="266" spans="1:35" s="590" customFormat="1">
      <c r="A266" s="597"/>
      <c r="B266" s="48"/>
      <c r="C266" s="591" t="s">
        <v>171</v>
      </c>
      <c r="F266" s="591" t="s">
        <v>166</v>
      </c>
      <c r="G266" s="591"/>
      <c r="J266" s="591"/>
      <c r="K266" s="591"/>
      <c r="AD266" s="48"/>
      <c r="AE266" s="48"/>
      <c r="AF266" s="48"/>
      <c r="AG266" s="48"/>
      <c r="AH266" s="402"/>
      <c r="AI266" s="402"/>
    </row>
    <row r="267" spans="1:35" s="590" customFormat="1">
      <c r="B267" s="48"/>
      <c r="C267" s="590">
        <v>37.245700000000006</v>
      </c>
      <c r="AD267" s="48"/>
      <c r="AE267" s="48"/>
      <c r="AF267" s="48"/>
      <c r="AG267" s="48"/>
      <c r="AH267" s="402"/>
      <c r="AI267" s="402"/>
    </row>
    <row r="268" spans="1:35" s="590" customFormat="1">
      <c r="A268" s="597">
        <v>43395</v>
      </c>
      <c r="B268" s="48">
        <v>169</v>
      </c>
      <c r="C268" s="591" t="s">
        <v>171</v>
      </c>
      <c r="D268" s="591" t="s">
        <v>187</v>
      </c>
      <c r="E268" s="591" t="s">
        <v>187</v>
      </c>
      <c r="F268" s="591" t="s">
        <v>166</v>
      </c>
      <c r="G268" s="591" t="s">
        <v>922</v>
      </c>
      <c r="H268" s="591"/>
      <c r="I268" s="591"/>
      <c r="J268" s="591" t="s">
        <v>939</v>
      </c>
      <c r="K268" s="591"/>
      <c r="AD268" s="48"/>
      <c r="AE268" s="48"/>
      <c r="AF268" s="48"/>
      <c r="AG268" s="48"/>
      <c r="AH268" s="402"/>
      <c r="AI268" s="402"/>
    </row>
    <row r="269" spans="1:35" s="590" customFormat="1">
      <c r="A269" s="597">
        <v>43396</v>
      </c>
      <c r="B269" s="48">
        <v>170</v>
      </c>
      <c r="C269" s="591" t="s">
        <v>171</v>
      </c>
      <c r="D269" s="591" t="s">
        <v>187</v>
      </c>
      <c r="E269" s="591" t="s">
        <v>169</v>
      </c>
      <c r="F269" s="591" t="s">
        <v>166</v>
      </c>
      <c r="G269" s="591" t="s">
        <v>922</v>
      </c>
      <c r="H269" s="591"/>
      <c r="I269" s="591" t="s">
        <v>854</v>
      </c>
      <c r="J269" s="591" t="s">
        <v>939</v>
      </c>
      <c r="K269" s="591"/>
      <c r="AD269" s="48"/>
      <c r="AE269" s="48"/>
      <c r="AF269" s="48"/>
      <c r="AG269" s="48"/>
      <c r="AH269" s="402"/>
      <c r="AI269" s="402"/>
    </row>
    <row r="270" spans="1:35" s="590" customFormat="1">
      <c r="A270" s="597">
        <v>43397</v>
      </c>
      <c r="B270" s="48">
        <v>171</v>
      </c>
      <c r="C270" s="591" t="s">
        <v>171</v>
      </c>
      <c r="D270" s="591" t="s">
        <v>169</v>
      </c>
      <c r="E270" s="591" t="s">
        <v>187</v>
      </c>
      <c r="F270" s="591" t="s">
        <v>166</v>
      </c>
      <c r="G270" s="591" t="s">
        <v>922</v>
      </c>
      <c r="H270" s="591" t="s">
        <v>854</v>
      </c>
      <c r="I270" s="591"/>
      <c r="J270" s="591" t="s">
        <v>939</v>
      </c>
      <c r="K270" s="591"/>
      <c r="AD270" s="48"/>
      <c r="AE270" s="48"/>
      <c r="AF270" s="48"/>
      <c r="AG270" s="48"/>
      <c r="AH270" s="402"/>
      <c r="AI270" s="402"/>
    </row>
    <row r="271" spans="1:35" s="590" customFormat="1">
      <c r="A271" s="597">
        <v>43398</v>
      </c>
      <c r="B271" s="48">
        <v>172</v>
      </c>
      <c r="C271" s="591" t="s">
        <v>171</v>
      </c>
      <c r="D271" s="591" t="s">
        <v>187</v>
      </c>
      <c r="E271" s="591" t="s">
        <v>169</v>
      </c>
      <c r="F271" s="591" t="s">
        <v>166</v>
      </c>
      <c r="G271" s="591" t="s">
        <v>922</v>
      </c>
      <c r="H271" s="591"/>
      <c r="I271" s="591" t="s">
        <v>854</v>
      </c>
      <c r="J271" s="591" t="s">
        <v>939</v>
      </c>
      <c r="K271" s="591"/>
      <c r="AD271" s="48"/>
      <c r="AE271" s="48"/>
      <c r="AF271" s="48"/>
      <c r="AG271" s="48"/>
      <c r="AH271" s="402"/>
      <c r="AI271" s="402"/>
    </row>
    <row r="272" spans="1:35" s="590" customFormat="1">
      <c r="A272" s="597">
        <v>43399</v>
      </c>
      <c r="B272" s="48">
        <v>173</v>
      </c>
      <c r="C272" s="591" t="s">
        <v>171</v>
      </c>
      <c r="D272" s="591" t="s">
        <v>187</v>
      </c>
      <c r="E272" s="591" t="s">
        <v>169</v>
      </c>
      <c r="F272" s="591" t="s">
        <v>166</v>
      </c>
      <c r="G272" s="591" t="s">
        <v>922</v>
      </c>
      <c r="H272" s="591"/>
      <c r="I272" s="591" t="s">
        <v>854</v>
      </c>
      <c r="J272" s="591" t="s">
        <v>939</v>
      </c>
      <c r="K272" s="591"/>
      <c r="AD272" s="48"/>
      <c r="AE272" s="48"/>
      <c r="AF272" s="48"/>
      <c r="AG272" s="48"/>
      <c r="AH272" s="402"/>
      <c r="AI272" s="402"/>
    </row>
    <row r="273" spans="1:35" s="590" customFormat="1">
      <c r="A273" s="597">
        <v>43402</v>
      </c>
      <c r="B273" s="48">
        <v>174</v>
      </c>
      <c r="C273" s="591" t="s">
        <v>171</v>
      </c>
      <c r="D273" s="591" t="s">
        <v>187</v>
      </c>
      <c r="E273" s="591" t="s">
        <v>169</v>
      </c>
      <c r="F273" s="591" t="s">
        <v>166</v>
      </c>
      <c r="G273" s="591" t="s">
        <v>922</v>
      </c>
      <c r="H273" s="591"/>
      <c r="I273" s="591" t="s">
        <v>855</v>
      </c>
      <c r="J273" s="591" t="s">
        <v>939</v>
      </c>
      <c r="K273" s="591"/>
      <c r="AD273" s="48"/>
      <c r="AE273" s="48"/>
      <c r="AF273" s="48"/>
      <c r="AG273" s="48"/>
      <c r="AH273" s="402"/>
      <c r="AI273" s="402"/>
    </row>
    <row r="274" spans="1:35">
      <c r="A274" s="597"/>
      <c r="C274" s="591">
        <v>37.325050000000005</v>
      </c>
      <c r="D274" s="591"/>
      <c r="E274" s="591">
        <v>38.933750000000003</v>
      </c>
      <c r="F274" s="591"/>
      <c r="Z274" s="48"/>
      <c r="AA274" s="48"/>
      <c r="AB274" s="48"/>
      <c r="AC274" s="48"/>
      <c r="AD274" s="402"/>
      <c r="AE274" s="402"/>
      <c r="AH274" s="48"/>
      <c r="AI274" s="48"/>
    </row>
    <row r="275" spans="1:35" s="590" customFormat="1">
      <c r="A275" s="597">
        <v>43403</v>
      </c>
      <c r="B275" s="48">
        <v>175</v>
      </c>
      <c r="C275" s="591" t="s">
        <v>187</v>
      </c>
      <c r="D275" s="591" t="s">
        <v>187</v>
      </c>
      <c r="E275" s="591" t="s">
        <v>169</v>
      </c>
      <c r="F275" s="591" t="s">
        <v>166</v>
      </c>
      <c r="G275" s="591"/>
      <c r="H275" s="591"/>
      <c r="I275" s="591" t="s">
        <v>856</v>
      </c>
      <c r="J275" s="591" t="s">
        <v>939</v>
      </c>
      <c r="K275" s="591"/>
      <c r="AD275" s="48"/>
      <c r="AE275" s="48"/>
      <c r="AF275" s="48"/>
      <c r="AG275" s="48"/>
      <c r="AH275" s="402"/>
      <c r="AI275" s="402"/>
    </row>
    <row r="276" spans="1:35">
      <c r="A276" s="597"/>
      <c r="C276" s="591">
        <v>37.325050000000005</v>
      </c>
      <c r="D276" s="591"/>
      <c r="E276" s="591">
        <v>39.013100000000001</v>
      </c>
      <c r="F276" s="591"/>
      <c r="Z276" s="48"/>
      <c r="AA276" s="48"/>
      <c r="AB276" s="48"/>
      <c r="AC276" s="48"/>
      <c r="AD276" s="402"/>
      <c r="AE276" s="402"/>
      <c r="AH276" s="48"/>
      <c r="AI276" s="48"/>
    </row>
    <row r="277" spans="1:35" s="590" customFormat="1">
      <c r="A277" s="597">
        <v>43404</v>
      </c>
      <c r="B277" s="48">
        <v>176</v>
      </c>
      <c r="C277" s="591" t="s">
        <v>187</v>
      </c>
      <c r="D277" s="591" t="s">
        <v>187</v>
      </c>
      <c r="E277" s="591" t="s">
        <v>169</v>
      </c>
      <c r="F277" s="591" t="s">
        <v>166</v>
      </c>
      <c r="G277" s="591"/>
      <c r="H277" s="591"/>
      <c r="I277" s="591" t="s">
        <v>856</v>
      </c>
      <c r="J277" s="591" t="s">
        <v>939</v>
      </c>
      <c r="K277" s="591"/>
      <c r="AD277" s="48"/>
      <c r="AE277" s="48"/>
      <c r="AF277" s="48"/>
      <c r="AG277" s="48"/>
      <c r="AH277" s="402"/>
      <c r="AI277" s="402"/>
    </row>
    <row r="278" spans="1:35" s="590" customFormat="1">
      <c r="A278" s="597">
        <v>43405</v>
      </c>
      <c r="B278" s="48">
        <v>177</v>
      </c>
      <c r="C278" s="591" t="s">
        <v>162</v>
      </c>
      <c r="D278" s="591" t="s">
        <v>187</v>
      </c>
      <c r="E278" s="591" t="s">
        <v>169</v>
      </c>
      <c r="F278" s="591" t="s">
        <v>166</v>
      </c>
      <c r="G278" s="591" t="s">
        <v>841</v>
      </c>
      <c r="H278" s="591"/>
      <c r="I278" s="591" t="s">
        <v>856</v>
      </c>
      <c r="J278" s="591" t="s">
        <v>939</v>
      </c>
      <c r="K278" s="591"/>
      <c r="AD278" s="48"/>
      <c r="AE278" s="48"/>
      <c r="AF278" s="48"/>
      <c r="AG278" s="48"/>
      <c r="AH278" s="402"/>
      <c r="AI278" s="402"/>
    </row>
    <row r="279" spans="1:35" s="590" customFormat="1">
      <c r="A279" s="597">
        <v>43406</v>
      </c>
      <c r="B279" s="48">
        <v>178</v>
      </c>
      <c r="C279" s="591" t="s">
        <v>162</v>
      </c>
      <c r="D279" s="591" t="s">
        <v>187</v>
      </c>
      <c r="E279" s="591" t="s">
        <v>169</v>
      </c>
      <c r="F279" s="591" t="s">
        <v>166</v>
      </c>
      <c r="G279" s="591" t="s">
        <v>841</v>
      </c>
      <c r="H279" s="591"/>
      <c r="I279" s="591" t="s">
        <v>857</v>
      </c>
      <c r="J279" s="591" t="s">
        <v>939</v>
      </c>
      <c r="K279" s="591"/>
      <c r="AD279" s="48"/>
      <c r="AE279" s="48"/>
      <c r="AF279" s="48"/>
      <c r="AG279" s="48"/>
      <c r="AH279" s="402"/>
      <c r="AI279" s="402"/>
    </row>
    <row r="280" spans="1:35">
      <c r="A280" s="597"/>
      <c r="C280" s="591"/>
      <c r="D280" s="591"/>
      <c r="E280" s="591">
        <v>39.092449999999999</v>
      </c>
      <c r="F280" s="591"/>
      <c r="P280" s="591"/>
      <c r="Z280" s="48"/>
      <c r="AA280" s="48"/>
      <c r="AB280" s="48"/>
      <c r="AC280" s="48"/>
      <c r="AD280" s="402"/>
      <c r="AE280" s="402"/>
      <c r="AH280" s="48"/>
      <c r="AI280" s="48"/>
    </row>
    <row r="281" spans="1:35" s="590" customFormat="1">
      <c r="A281" s="658">
        <v>43409</v>
      </c>
      <c r="B281" s="645">
        <v>179</v>
      </c>
      <c r="C281" s="591" t="s">
        <v>865</v>
      </c>
      <c r="D281" s="591" t="s">
        <v>187</v>
      </c>
      <c r="E281" s="638" t="s">
        <v>169</v>
      </c>
      <c r="F281" s="591" t="s">
        <v>888</v>
      </c>
      <c r="G281" s="591" t="s">
        <v>841</v>
      </c>
      <c r="H281" s="591" t="s">
        <v>187</v>
      </c>
      <c r="I281" s="591" t="s">
        <v>857</v>
      </c>
      <c r="J281" s="591" t="s">
        <v>187</v>
      </c>
      <c r="K281" s="662" t="s">
        <v>963</v>
      </c>
      <c r="L281" s="591" t="s">
        <v>824</v>
      </c>
      <c r="S281" s="591" t="s">
        <v>808</v>
      </c>
      <c r="T281" s="591" t="s">
        <v>916</v>
      </c>
      <c r="AD281" s="48"/>
      <c r="AE281" s="48"/>
      <c r="AF281" s="48"/>
      <c r="AG281" s="48"/>
      <c r="AH281" s="402"/>
      <c r="AI281" s="402"/>
    </row>
    <row r="282" spans="1:35" s="590" customFormat="1">
      <c r="A282" s="597">
        <v>43410</v>
      </c>
      <c r="B282" s="48">
        <v>180</v>
      </c>
      <c r="E282" s="590" t="s">
        <v>169</v>
      </c>
      <c r="I282" s="637"/>
      <c r="AD282" s="48"/>
      <c r="AE282" s="48"/>
      <c r="AF282" s="48"/>
      <c r="AG282" s="48"/>
      <c r="AH282" s="402"/>
      <c r="AI282" s="402"/>
    </row>
    <row r="283" spans="1:35" s="590" customFormat="1">
      <c r="A283" s="658">
        <v>43411</v>
      </c>
      <c r="B283" s="645">
        <v>181</v>
      </c>
      <c r="C283" s="591" t="s">
        <v>946</v>
      </c>
      <c r="D283" s="591" t="s">
        <v>947</v>
      </c>
      <c r="E283" s="638" t="s">
        <v>169</v>
      </c>
      <c r="F283" s="591" t="s">
        <v>867</v>
      </c>
      <c r="G283" s="591" t="s">
        <v>187</v>
      </c>
      <c r="H283" s="591" t="s">
        <v>187</v>
      </c>
      <c r="I283" s="591" t="s">
        <v>857</v>
      </c>
      <c r="J283" s="591" t="s">
        <v>187</v>
      </c>
      <c r="K283" s="591"/>
      <c r="M283" s="591" t="s">
        <v>171</v>
      </c>
      <c r="N283" s="591" t="s">
        <v>170</v>
      </c>
      <c r="S283" s="591" t="s">
        <v>808</v>
      </c>
      <c r="T283" s="591" t="s">
        <v>916</v>
      </c>
      <c r="AD283" s="48"/>
      <c r="AE283" s="48"/>
      <c r="AF283" s="48"/>
      <c r="AG283" s="48"/>
      <c r="AH283" s="402"/>
      <c r="AI283" s="402"/>
    </row>
    <row r="284" spans="1:35">
      <c r="A284" s="630"/>
      <c r="B284" s="631"/>
      <c r="E284" s="638"/>
      <c r="M284" s="590">
        <v>37.642450000000004</v>
      </c>
      <c r="N284" s="590">
        <v>38.263100000000001</v>
      </c>
      <c r="O284" s="591"/>
      <c r="P284" s="582"/>
      <c r="Q284" s="582"/>
      <c r="R284" s="582"/>
      <c r="S284" s="582"/>
      <c r="Z284" s="48"/>
      <c r="AA284" s="48"/>
      <c r="AB284" s="48"/>
      <c r="AC284" s="48"/>
      <c r="AD284" s="402"/>
      <c r="AE284" s="402"/>
      <c r="AH284" s="48"/>
      <c r="AI284" s="48"/>
    </row>
    <row r="285" spans="1:35" s="590" customFormat="1">
      <c r="A285" s="597">
        <v>43412</v>
      </c>
      <c r="B285" s="48">
        <v>182</v>
      </c>
      <c r="E285" s="590" t="s">
        <v>169</v>
      </c>
      <c r="I285" s="591" t="s">
        <v>858</v>
      </c>
      <c r="M285" s="591" t="s">
        <v>171</v>
      </c>
      <c r="N285" s="591" t="s">
        <v>170</v>
      </c>
      <c r="AD285" s="48"/>
      <c r="AE285" s="48"/>
      <c r="AF285" s="48"/>
      <c r="AG285" s="48"/>
      <c r="AH285" s="402"/>
      <c r="AI285" s="402"/>
    </row>
    <row r="286" spans="1:35">
      <c r="A286" s="597"/>
      <c r="E286" s="590">
        <v>39.251150000000003</v>
      </c>
      <c r="H286" s="48"/>
      <c r="I286" s="48"/>
      <c r="M286" s="590">
        <v>37.801150000000007</v>
      </c>
      <c r="N286" s="590">
        <v>38.421800000000005</v>
      </c>
      <c r="Z286" s="48"/>
      <c r="AA286" s="48"/>
      <c r="AB286" s="48"/>
      <c r="AC286" s="48"/>
      <c r="AD286" s="402"/>
      <c r="AE286" s="402"/>
      <c r="AH286" s="48"/>
      <c r="AI286" s="48"/>
    </row>
    <row r="287" spans="1:35" s="590" customFormat="1">
      <c r="A287" s="597">
        <v>43413</v>
      </c>
      <c r="B287" s="48">
        <v>183</v>
      </c>
      <c r="E287" s="590" t="s">
        <v>169</v>
      </c>
      <c r="I287" s="591" t="s">
        <v>859</v>
      </c>
      <c r="M287" s="591" t="s">
        <v>171</v>
      </c>
      <c r="N287" s="591" t="s">
        <v>170</v>
      </c>
      <c r="O287" s="591" t="s">
        <v>166</v>
      </c>
      <c r="AD287" s="48"/>
      <c r="AE287" s="48"/>
      <c r="AF287" s="48"/>
      <c r="AG287" s="48"/>
      <c r="AH287" s="402"/>
      <c r="AI287" s="402"/>
    </row>
    <row r="288" spans="1:35" s="590" customFormat="1">
      <c r="A288" s="597"/>
      <c r="B288" s="48"/>
      <c r="E288" s="590">
        <v>39.409850000000006</v>
      </c>
      <c r="M288" s="590">
        <v>37.95985000000001</v>
      </c>
      <c r="N288" s="590">
        <v>38.580500000000008</v>
      </c>
      <c r="O288" s="590">
        <v>42.933900000000015</v>
      </c>
      <c r="AD288" s="48"/>
      <c r="AE288" s="48"/>
      <c r="AF288" s="48"/>
      <c r="AG288" s="48"/>
      <c r="AH288" s="402"/>
      <c r="AI288" s="402"/>
    </row>
    <row r="289" spans="1:35" s="590" customFormat="1">
      <c r="A289" s="597">
        <v>43420</v>
      </c>
      <c r="B289" s="48">
        <v>184</v>
      </c>
      <c r="E289" s="590" t="s">
        <v>169</v>
      </c>
      <c r="I289" s="591" t="s">
        <v>859</v>
      </c>
      <c r="M289" s="591" t="s">
        <v>171</v>
      </c>
      <c r="N289" s="591" t="s">
        <v>170</v>
      </c>
      <c r="O289" s="591" t="s">
        <v>166</v>
      </c>
      <c r="AD289" s="48"/>
      <c r="AE289" s="48"/>
      <c r="AF289" s="48"/>
      <c r="AG289" s="48"/>
      <c r="AH289" s="402"/>
      <c r="AI289" s="402"/>
    </row>
    <row r="290" spans="1:35" s="590" customFormat="1">
      <c r="A290" s="597"/>
      <c r="B290" s="48"/>
      <c r="M290" s="590">
        <v>38.118550000000013</v>
      </c>
      <c r="N290" s="590">
        <v>38.739200000000011</v>
      </c>
      <c r="O290" s="590">
        <v>42.933900000000015</v>
      </c>
      <c r="AD290" s="48"/>
      <c r="AE290" s="48"/>
      <c r="AF290" s="48"/>
      <c r="AG290" s="48"/>
      <c r="AH290" s="402"/>
      <c r="AI290" s="402"/>
    </row>
    <row r="291" spans="1:35" s="590" customFormat="1">
      <c r="A291" s="597">
        <v>43423</v>
      </c>
      <c r="B291" s="48">
        <v>185</v>
      </c>
      <c r="E291" s="590" t="s">
        <v>169</v>
      </c>
      <c r="I291" s="591" t="s">
        <v>860</v>
      </c>
      <c r="M291" s="591" t="s">
        <v>171</v>
      </c>
      <c r="N291" s="591" t="s">
        <v>170</v>
      </c>
      <c r="AD291" s="48"/>
      <c r="AE291" s="48"/>
      <c r="AF291" s="48"/>
      <c r="AG291" s="48"/>
      <c r="AH291" s="402"/>
      <c r="AI291" s="402"/>
    </row>
    <row r="292" spans="1:35" s="590" customFormat="1">
      <c r="A292" s="597"/>
      <c r="B292" s="48"/>
      <c r="E292" s="590">
        <v>39.727249999999998</v>
      </c>
      <c r="M292" s="590">
        <v>38.435950000000012</v>
      </c>
      <c r="N292" s="590">
        <v>39.05660000000001</v>
      </c>
      <c r="AD292" s="48"/>
      <c r="AE292" s="48"/>
      <c r="AF292" s="48"/>
      <c r="AG292" s="48"/>
      <c r="AH292" s="402"/>
      <c r="AI292" s="402"/>
    </row>
    <row r="293" spans="1:35" s="590" customFormat="1">
      <c r="A293" s="607">
        <v>43424</v>
      </c>
      <c r="B293" s="631">
        <v>186</v>
      </c>
      <c r="C293" s="591" t="s">
        <v>187</v>
      </c>
      <c r="D293" s="591" t="s">
        <v>187</v>
      </c>
      <c r="E293" s="638" t="s">
        <v>169</v>
      </c>
      <c r="F293" s="591" t="s">
        <v>187</v>
      </c>
      <c r="I293" s="591" t="s">
        <v>861</v>
      </c>
      <c r="M293" s="591" t="s">
        <v>171</v>
      </c>
      <c r="N293" s="591" t="s">
        <v>170</v>
      </c>
      <c r="S293" s="591" t="s">
        <v>808</v>
      </c>
      <c r="AD293" s="48"/>
      <c r="AE293" s="48"/>
      <c r="AF293" s="48"/>
      <c r="AG293" s="48"/>
      <c r="AH293" s="402"/>
      <c r="AI293" s="402"/>
    </row>
    <row r="294" spans="1:35" s="590" customFormat="1">
      <c r="A294" s="607"/>
      <c r="B294" s="631"/>
      <c r="E294" s="590">
        <v>40.044650000000004</v>
      </c>
      <c r="M294" s="590">
        <v>38.753350000000012</v>
      </c>
      <c r="N294" s="590">
        <v>39.374000000000009</v>
      </c>
      <c r="S294" s="591"/>
      <c r="AD294" s="48"/>
      <c r="AE294" s="48"/>
      <c r="AF294" s="48"/>
      <c r="AG294" s="48"/>
      <c r="AH294" s="402"/>
      <c r="AI294" s="402"/>
    </row>
    <row r="295" spans="1:35" s="590" customFormat="1">
      <c r="A295" s="597">
        <v>43425</v>
      </c>
      <c r="B295" s="633">
        <v>187</v>
      </c>
      <c r="E295" s="590" t="s">
        <v>169</v>
      </c>
      <c r="I295" s="591" t="s">
        <v>861</v>
      </c>
      <c r="AD295" s="48"/>
      <c r="AE295" s="48"/>
      <c r="AF295" s="48"/>
      <c r="AG295" s="48"/>
      <c r="AH295" s="402"/>
      <c r="AI295" s="402"/>
    </row>
    <row r="296" spans="1:35" s="590" customFormat="1">
      <c r="A296" s="597">
        <v>43431</v>
      </c>
      <c r="B296" s="48">
        <v>188</v>
      </c>
      <c r="E296" s="590" t="s">
        <v>169</v>
      </c>
      <c r="I296" s="591" t="s">
        <v>925</v>
      </c>
      <c r="AD296" s="48"/>
      <c r="AE296" s="48"/>
      <c r="AF296" s="48"/>
      <c r="AG296" s="48"/>
      <c r="AH296" s="402"/>
      <c r="AI296" s="402"/>
    </row>
    <row r="297" spans="1:35" s="590" customFormat="1">
      <c r="A297" s="597"/>
      <c r="B297" s="48"/>
      <c r="E297" s="590">
        <v>40.362050000000004</v>
      </c>
      <c r="AD297" s="48"/>
      <c r="AE297" s="48"/>
      <c r="AF297" s="48"/>
      <c r="AG297" s="48"/>
      <c r="AH297" s="402"/>
      <c r="AI297" s="402"/>
    </row>
    <row r="298" spans="1:35" s="590" customFormat="1">
      <c r="A298" s="597">
        <v>43432</v>
      </c>
      <c r="B298" s="67" t="s">
        <v>741</v>
      </c>
      <c r="AD298" s="48"/>
      <c r="AE298" s="48"/>
      <c r="AF298" s="48"/>
      <c r="AG298" s="48"/>
      <c r="AH298" s="402"/>
      <c r="AI298" s="402"/>
    </row>
    <row r="299" spans="1:35" s="590" customFormat="1">
      <c r="A299" s="597">
        <v>43433</v>
      </c>
      <c r="B299" s="67">
        <v>189</v>
      </c>
      <c r="E299" s="590" t="s">
        <v>169</v>
      </c>
      <c r="I299" s="637"/>
      <c r="AD299" s="48"/>
      <c r="AE299" s="48"/>
      <c r="AF299" s="48"/>
      <c r="AG299" s="48"/>
      <c r="AH299" s="402"/>
      <c r="AI299" s="402"/>
    </row>
    <row r="300" spans="1:35" s="590" customFormat="1">
      <c r="A300" s="597"/>
      <c r="B300" s="67"/>
      <c r="E300" s="590">
        <v>40.679450000000003</v>
      </c>
      <c r="I300" s="637"/>
      <c r="AD300" s="48"/>
      <c r="AE300" s="48"/>
      <c r="AF300" s="48"/>
      <c r="AG300" s="48"/>
      <c r="AH300" s="402"/>
      <c r="AI300" s="402"/>
    </row>
    <row r="301" spans="1:35" s="590" customFormat="1">
      <c r="A301" s="597">
        <v>43434</v>
      </c>
      <c r="B301" s="67" t="s">
        <v>746</v>
      </c>
      <c r="I301" s="637"/>
      <c r="AD301" s="48"/>
      <c r="AE301" s="48"/>
      <c r="AF301" s="48"/>
      <c r="AG301" s="48"/>
      <c r="AH301" s="402"/>
      <c r="AI301" s="402"/>
    </row>
    <row r="302" spans="1:35" s="590" customFormat="1">
      <c r="A302" s="597">
        <v>43437</v>
      </c>
      <c r="B302" s="48">
        <v>190</v>
      </c>
      <c r="E302" s="590" t="s">
        <v>169</v>
      </c>
      <c r="I302" s="637"/>
      <c r="AD302" s="48"/>
      <c r="AE302" s="48"/>
      <c r="AF302" s="48"/>
      <c r="AG302" s="48"/>
      <c r="AH302" s="402"/>
      <c r="AI302" s="402"/>
    </row>
    <row r="303" spans="1:35" s="590" customFormat="1">
      <c r="A303" s="597">
        <v>43438</v>
      </c>
      <c r="B303" s="67" t="s">
        <v>751</v>
      </c>
      <c r="AD303" s="48"/>
      <c r="AE303" s="48"/>
      <c r="AF303" s="48"/>
      <c r="AG303" s="48"/>
      <c r="AH303" s="402"/>
      <c r="AI303" s="402"/>
    </row>
    <row r="304" spans="1:35" s="590" customFormat="1">
      <c r="A304" s="597">
        <v>43439</v>
      </c>
      <c r="B304" s="67" t="s">
        <v>754</v>
      </c>
      <c r="AD304" s="48"/>
      <c r="AE304" s="48"/>
      <c r="AF304" s="48"/>
      <c r="AG304" s="48"/>
      <c r="AH304" s="402"/>
      <c r="AI304" s="402"/>
    </row>
    <row r="305" spans="1:35" s="590" customFormat="1">
      <c r="A305" s="597">
        <v>43440</v>
      </c>
      <c r="B305" s="67" t="s">
        <v>755</v>
      </c>
      <c r="AD305" s="48"/>
      <c r="AE305" s="48"/>
      <c r="AF305" s="48"/>
      <c r="AG305" s="48"/>
      <c r="AH305" s="402"/>
      <c r="AI305" s="402"/>
    </row>
    <row r="306" spans="1:35" s="590" customFormat="1">
      <c r="A306" s="597">
        <v>43441</v>
      </c>
      <c r="B306" s="67" t="s">
        <v>757</v>
      </c>
      <c r="AD306" s="48"/>
      <c r="AE306" s="48"/>
      <c r="AF306" s="48"/>
      <c r="AG306" s="48"/>
      <c r="AH306" s="402"/>
      <c r="AI306" s="402"/>
    </row>
    <row r="307" spans="1:35" s="590" customFormat="1">
      <c r="A307" s="597">
        <v>43444</v>
      </c>
      <c r="B307" s="48">
        <v>191</v>
      </c>
      <c r="AD307" s="48"/>
      <c r="AE307" s="48"/>
      <c r="AF307" s="48"/>
      <c r="AG307" s="48"/>
      <c r="AH307" s="402"/>
      <c r="AI307" s="402"/>
    </row>
    <row r="308" spans="1:35" s="590" customFormat="1">
      <c r="A308" s="607">
        <v>43445</v>
      </c>
      <c r="B308" s="608">
        <v>192</v>
      </c>
      <c r="W308" s="591" t="s">
        <v>820</v>
      </c>
      <c r="AD308" s="48"/>
      <c r="AE308" s="48"/>
      <c r="AF308" s="48"/>
      <c r="AG308" s="48"/>
      <c r="AH308" s="402"/>
      <c r="AI308" s="402"/>
    </row>
    <row r="310" spans="1:35" s="590" customFormat="1">
      <c r="B310" s="48"/>
      <c r="AD310" s="48"/>
      <c r="AE310" s="48"/>
      <c r="AF310" s="48"/>
      <c r="AG310" s="48"/>
      <c r="AH310" s="402"/>
      <c r="AI310" s="402"/>
    </row>
    <row r="311" spans="1:35" s="590" customFormat="1">
      <c r="B311" s="48"/>
      <c r="AD311" s="48"/>
      <c r="AE311" s="48"/>
      <c r="AF311" s="48"/>
      <c r="AG311" s="48"/>
      <c r="AH311" s="402"/>
      <c r="AI311" s="402"/>
    </row>
    <row r="312" spans="1:35" s="590" customFormat="1">
      <c r="B312" s="48"/>
      <c r="AD312" s="48"/>
      <c r="AE312" s="48"/>
      <c r="AF312" s="48"/>
      <c r="AG312" s="48"/>
      <c r="AH312" s="402"/>
      <c r="AI312" s="402"/>
    </row>
    <row r="314" spans="1:35" s="590" customFormat="1">
      <c r="B314" s="48"/>
      <c r="AD314" s="48"/>
      <c r="AE314" s="48"/>
      <c r="AF314" s="48"/>
      <c r="AG314" s="48"/>
      <c r="AH314" s="402"/>
      <c r="AI314" s="402"/>
    </row>
    <row r="315" spans="1:35" s="590" customFormat="1">
      <c r="B315" s="48"/>
      <c r="AD315" s="48"/>
      <c r="AE315" s="48"/>
      <c r="AF315" s="48"/>
      <c r="AG315" s="48"/>
      <c r="AH315" s="402"/>
      <c r="AI315" s="402"/>
    </row>
    <row r="316" spans="1:35" s="590" customFormat="1">
      <c r="B316" s="48"/>
      <c r="AD316" s="48"/>
      <c r="AE316" s="48"/>
      <c r="AF316" s="48"/>
      <c r="AG316" s="48"/>
      <c r="AH316" s="402"/>
      <c r="AI316" s="402"/>
    </row>
    <row r="318" spans="1:35" s="590" customFormat="1">
      <c r="B318" s="48"/>
      <c r="AD318" s="48"/>
      <c r="AE318" s="48"/>
      <c r="AF318" s="48"/>
      <c r="AG318" s="48"/>
      <c r="AH318" s="402"/>
      <c r="AI318" s="402"/>
    </row>
    <row r="321" spans="2:35" s="590" customFormat="1">
      <c r="B321" s="48"/>
      <c r="AD321" s="48"/>
      <c r="AE321" s="48"/>
      <c r="AF321" s="48"/>
      <c r="AG321" s="48"/>
      <c r="AH321" s="402"/>
      <c r="AI321" s="402"/>
    </row>
    <row r="322" spans="2:35" s="590" customFormat="1">
      <c r="B322" s="48"/>
      <c r="AD322" s="48"/>
      <c r="AE322" s="48"/>
      <c r="AF322" s="48"/>
      <c r="AG322" s="48"/>
      <c r="AH322" s="402"/>
      <c r="AI322" s="402"/>
    </row>
    <row r="323" spans="2:35" s="590" customFormat="1">
      <c r="B323" s="48"/>
      <c r="AD323" s="48"/>
      <c r="AE323" s="48"/>
      <c r="AF323" s="48"/>
      <c r="AG323" s="48"/>
      <c r="AH323" s="402"/>
      <c r="AI323" s="402"/>
    </row>
    <row r="327" spans="2:35" s="590" customFormat="1">
      <c r="B327" s="48"/>
      <c r="AD327" s="48"/>
      <c r="AE327" s="48"/>
      <c r="AF327" s="48"/>
      <c r="AG327" s="48"/>
      <c r="AH327" s="402"/>
      <c r="AI327" s="402"/>
    </row>
    <row r="328" spans="2:35" s="590" customFormat="1">
      <c r="B328" s="48"/>
      <c r="AD328" s="48"/>
      <c r="AE328" s="48"/>
      <c r="AF328" s="48"/>
      <c r="AG328" s="48"/>
      <c r="AH328" s="402"/>
      <c r="AI328" s="402"/>
    </row>
    <row r="329" spans="2:35" s="590" customFormat="1">
      <c r="B329" s="48"/>
      <c r="AD329" s="48"/>
      <c r="AE329" s="48"/>
      <c r="AF329" s="48"/>
      <c r="AG329" s="48"/>
      <c r="AH329" s="402"/>
      <c r="AI329" s="402"/>
    </row>
    <row r="331" spans="2:35" s="590" customFormat="1">
      <c r="B331" s="48"/>
      <c r="AD331" s="48"/>
      <c r="AE331" s="48"/>
      <c r="AF331" s="48"/>
      <c r="AG331" s="48"/>
      <c r="AH331" s="402"/>
      <c r="AI331" s="402"/>
    </row>
    <row r="332" spans="2:35" s="590" customFormat="1">
      <c r="B332" s="48"/>
      <c r="AD332" s="48"/>
      <c r="AE332" s="48"/>
      <c r="AF332" s="48"/>
      <c r="AG332" s="48"/>
      <c r="AH332" s="402"/>
      <c r="AI332" s="402"/>
    </row>
    <row r="333" spans="2:35" s="590" customFormat="1">
      <c r="B333" s="48"/>
      <c r="AD333" s="48"/>
      <c r="AE333" s="48"/>
      <c r="AF333" s="48"/>
      <c r="AG333" s="48"/>
      <c r="AH333" s="402"/>
      <c r="AI333" s="402"/>
    </row>
    <row r="334" spans="2:35" s="590" customFormat="1">
      <c r="B334" s="48"/>
      <c r="AD334" s="48"/>
      <c r="AE334" s="48"/>
      <c r="AF334" s="48"/>
      <c r="AG334" s="48"/>
      <c r="AH334" s="402"/>
      <c r="AI334" s="402"/>
    </row>
    <row r="335" spans="2:35" s="590" customFormat="1">
      <c r="B335" s="48"/>
      <c r="AD335" s="48"/>
      <c r="AE335" s="48"/>
      <c r="AF335" s="48"/>
      <c r="AG335" s="48"/>
      <c r="AH335" s="402"/>
      <c r="AI335" s="402"/>
    </row>
    <row r="336" spans="2:35" s="590" customFormat="1">
      <c r="B336" s="48"/>
      <c r="AD336" s="48"/>
      <c r="AE336" s="48"/>
      <c r="AF336" s="48"/>
      <c r="AG336" s="48"/>
      <c r="AH336" s="402"/>
      <c r="AI336" s="402"/>
    </row>
    <row r="337" spans="1:35" s="590" customFormat="1">
      <c r="B337" s="48"/>
      <c r="AD337" s="48"/>
      <c r="AE337" s="48"/>
      <c r="AF337" s="48"/>
      <c r="AG337" s="48"/>
      <c r="AH337" s="402"/>
      <c r="AI337" s="402"/>
    </row>
    <row r="338" spans="1:35" s="590" customFormat="1">
      <c r="A338" s="597"/>
      <c r="B338" s="48"/>
      <c r="AD338" s="48"/>
      <c r="AE338" s="48"/>
      <c r="AF338" s="48"/>
      <c r="AG338" s="48"/>
      <c r="AH338" s="402"/>
      <c r="AI338" s="402"/>
    </row>
    <row r="340" spans="1:35" s="590" customFormat="1">
      <c r="B340" s="48"/>
      <c r="AD340" s="48"/>
      <c r="AE340" s="48"/>
      <c r="AF340" s="48"/>
      <c r="AG340" s="48"/>
      <c r="AH340" s="402"/>
      <c r="AI340" s="402"/>
    </row>
    <row r="341" spans="1:35" s="590" customFormat="1">
      <c r="B341" s="48"/>
      <c r="AD341" s="48"/>
      <c r="AE341" s="48"/>
      <c r="AF341" s="48"/>
      <c r="AG341" s="48"/>
      <c r="AH341" s="402"/>
      <c r="AI341" s="402"/>
    </row>
    <row r="342" spans="1:35" s="590" customFormat="1">
      <c r="B342" s="48"/>
      <c r="AD342" s="48"/>
      <c r="AE342" s="48"/>
      <c r="AF342" s="48"/>
      <c r="AG342" s="48"/>
      <c r="AH342" s="402"/>
      <c r="AI342" s="402"/>
    </row>
    <row r="343" spans="1:35" s="590" customFormat="1">
      <c r="A343" s="597">
        <v>43446</v>
      </c>
      <c r="B343" s="67" t="s">
        <v>796</v>
      </c>
      <c r="AD343" s="48"/>
      <c r="AE343" s="48"/>
      <c r="AF343" s="48"/>
      <c r="AG343" s="48"/>
      <c r="AH343" s="402"/>
      <c r="AI343" s="402"/>
    </row>
  </sheetData>
  <conditionalFormatting sqref="D180:E180">
    <cfRule type="dataBar" priority="1">
      <dataBar>
        <cfvo type="min"/>
        <cfvo type="max"/>
        <color rgb="FF638EC6"/>
      </dataBar>
      <extLst>
        <ext xmlns:x14="http://schemas.microsoft.com/office/spreadsheetml/2009/9/main" uri="{B025F937-C7B1-47D3-B67F-A62EFF666E3E}">
          <x14:id>{73A55819-E588-423B-9E76-03968E9E22CE}</x14:id>
        </ext>
      </extLst>
    </cfRule>
  </conditionalFormatting>
  <pageMargins left="0.7" right="0.7" top="0.75" bottom="0.75" header="0.3" footer="0.3"/>
  <pageSetup scale="19" orientation="landscape" r:id="rId1"/>
  <extLst>
    <ext xmlns:x14="http://schemas.microsoft.com/office/spreadsheetml/2009/9/main" uri="{78C0D931-6437-407d-A8EE-F0AAD7539E65}">
      <x14:conditionalFormattings>
        <x14:conditionalFormatting xmlns:xm="http://schemas.microsoft.com/office/excel/2006/main">
          <x14:cfRule type="dataBar" id="{73A55819-E588-423B-9E76-03968E9E22CE}">
            <x14:dataBar minLength="0" maxLength="100" gradient="0">
              <x14:cfvo type="autoMin"/>
              <x14:cfvo type="autoMax"/>
              <x14:negativeFillColor rgb="FFFF0000"/>
              <x14:axisColor rgb="FF000000"/>
            </x14:dataBar>
          </x14:cfRule>
          <xm:sqref>D180:E180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M2431"/>
  <sheetViews>
    <sheetView zoomScale="55" zoomScaleNormal="55" workbookViewId="0">
      <selection activeCell="I12" sqref="I12"/>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65" s="33" customFormat="1" ht="30" customHeight="1">
      <c r="C1"/>
      <c r="D1"/>
      <c r="E1" s="206" t="s">
        <v>291</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65" s="1" customFormat="1" ht="30" customHeight="1">
      <c r="A2" s="19"/>
      <c r="B2" s="18"/>
      <c r="C2"/>
      <c r="D2"/>
      <c r="E2" s="182" t="s">
        <v>292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65"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65"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65"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65"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row>
    <row r="7" spans="1:65"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row>
    <row r="8" spans="1:65" ht="30" customHeight="1">
      <c r="A8" s="19"/>
      <c r="B8" s="19"/>
      <c r="D8" s="11">
        <f t="shared" si="1"/>
        <v>39</v>
      </c>
      <c r="E8" s="79"/>
      <c r="F8" s="92"/>
      <c r="G8" s="110" t="s">
        <v>41</v>
      </c>
      <c r="H8" s="139" t="s">
        <v>21</v>
      </c>
      <c r="I8" s="105">
        <v>35.475000000000001</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row>
    <row r="9" spans="1:65" ht="30" customHeight="1">
      <c r="A9" s="19"/>
      <c r="B9" s="19"/>
      <c r="D9" s="11">
        <f t="shared" si="1"/>
        <v>38</v>
      </c>
      <c r="E9" s="79"/>
      <c r="F9" s="92"/>
      <c r="G9" s="110" t="s">
        <v>41</v>
      </c>
      <c r="H9" s="139" t="s">
        <v>20</v>
      </c>
      <c r="I9" s="105">
        <v>35</v>
      </c>
      <c r="J9" s="25"/>
      <c r="K9" s="162"/>
      <c r="L9" s="161"/>
      <c r="M9" s="138" t="s">
        <v>26</v>
      </c>
      <c r="N9" s="260">
        <v>36.450000000000003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row>
    <row r="10" spans="1:65" ht="30" customHeight="1">
      <c r="A10" s="19"/>
      <c r="B10" s="19"/>
      <c r="D10" s="11">
        <f t="shared" si="1"/>
        <v>37</v>
      </c>
      <c r="E10" s="157"/>
      <c r="F10" s="92"/>
      <c r="G10" s="110" t="s">
        <v>41</v>
      </c>
      <c r="H10" s="139" t="s">
        <v>19</v>
      </c>
      <c r="I10" s="104">
        <v>35</v>
      </c>
      <c r="J10" s="104" t="s">
        <v>374</v>
      </c>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9" t="s">
        <v>289</v>
      </c>
      <c r="AX10" s="19"/>
      <c r="AY10" s="19"/>
      <c r="AZ10" s="17"/>
    </row>
    <row r="11" spans="1:65" ht="30" customHeight="1" thickBot="1">
      <c r="A11" s="19"/>
      <c r="B11" s="19"/>
      <c r="D11" s="11">
        <f t="shared" si="1"/>
        <v>36</v>
      </c>
      <c r="E11" s="79"/>
      <c r="F11" s="92"/>
      <c r="G11" s="92"/>
      <c r="H11" s="103"/>
      <c r="I11" s="104"/>
      <c r="J11" s="25"/>
      <c r="K11" s="161"/>
      <c r="L11" s="91"/>
      <c r="M11" s="115"/>
      <c r="N11" s="148"/>
      <c r="O11" s="146" t="s">
        <v>102</v>
      </c>
      <c r="P11" s="114">
        <v>38.982999999999997</v>
      </c>
      <c r="Q11" s="171" t="s">
        <v>375</v>
      </c>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9"/>
      <c r="AX11" s="19"/>
      <c r="AY11" s="19"/>
      <c r="AZ11" s="17"/>
    </row>
    <row r="12" spans="1:65" ht="30" customHeight="1" thickBot="1">
      <c r="A12" s="19"/>
      <c r="B12" s="19"/>
      <c r="D12" s="11">
        <f t="shared" si="1"/>
        <v>35</v>
      </c>
      <c r="E12" s="156" t="s">
        <v>98</v>
      </c>
      <c r="F12" s="100"/>
      <c r="G12" s="155"/>
      <c r="H12" s="149" t="s">
        <v>78</v>
      </c>
      <c r="I12" s="149"/>
      <c r="J12" s="48"/>
      <c r="K12" s="91"/>
      <c r="L12" s="91"/>
      <c r="M12" s="138" t="s">
        <v>24</v>
      </c>
      <c r="N12" s="260">
        <v>36.428199999999997</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249"/>
      <c r="AX12" s="250">
        <v>1</v>
      </c>
      <c r="AY12" s="250">
        <v>2</v>
      </c>
      <c r="AZ12" s="250">
        <v>3</v>
      </c>
      <c r="BA12" s="250">
        <v>4</v>
      </c>
      <c r="BB12" s="250">
        <v>5</v>
      </c>
      <c r="BC12" s="250">
        <v>6</v>
      </c>
      <c r="BD12" s="250">
        <v>7</v>
      </c>
      <c r="BE12" s="250">
        <v>8</v>
      </c>
      <c r="BF12" s="250">
        <v>9</v>
      </c>
      <c r="BG12" s="250">
        <v>10</v>
      </c>
      <c r="BH12" s="250">
        <v>11</v>
      </c>
      <c r="BI12" s="250">
        <v>12</v>
      </c>
      <c r="BJ12" s="250">
        <v>13</v>
      </c>
      <c r="BK12" s="250">
        <v>14</v>
      </c>
      <c r="BL12" s="250">
        <v>15</v>
      </c>
      <c r="BM12" s="250">
        <v>16</v>
      </c>
    </row>
    <row r="13" spans="1:65" ht="30" customHeight="1" thickBot="1">
      <c r="A13" s="19"/>
      <c r="B13" s="19"/>
      <c r="D13" s="11">
        <f t="shared" si="1"/>
        <v>34</v>
      </c>
      <c r="E13" s="97"/>
      <c r="F13" s="95"/>
      <c r="G13" s="140" t="s">
        <v>18</v>
      </c>
      <c r="H13" s="261">
        <v>35.975999999999999</v>
      </c>
      <c r="I13" s="25"/>
      <c r="J13" s="25"/>
      <c r="K13" s="48"/>
      <c r="L13" s="172" t="s">
        <v>375</v>
      </c>
      <c r="M13" s="138" t="s">
        <v>23</v>
      </c>
      <c r="N13" s="205">
        <v>36.148000000000003</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251"/>
      <c r="AX13" s="252" t="s">
        <v>187</v>
      </c>
      <c r="AY13" s="269" t="s">
        <v>163</v>
      </c>
      <c r="AZ13" s="270" t="s">
        <v>183</v>
      </c>
      <c r="BA13" s="270" t="s">
        <v>182</v>
      </c>
      <c r="BB13" s="270" t="s">
        <v>162</v>
      </c>
      <c r="BC13" s="252" t="s">
        <v>187</v>
      </c>
      <c r="BD13" s="269" t="s">
        <v>164</v>
      </c>
      <c r="BE13" s="269" t="s">
        <v>171</v>
      </c>
      <c r="BF13" s="269" t="s">
        <v>170</v>
      </c>
      <c r="BG13" s="269" t="s">
        <v>169</v>
      </c>
      <c r="BH13" s="267" t="s">
        <v>161</v>
      </c>
      <c r="BI13" s="266" t="s">
        <v>160</v>
      </c>
      <c r="BJ13" s="252" t="s">
        <v>187</v>
      </c>
      <c r="BK13" s="267" t="s">
        <v>168</v>
      </c>
      <c r="BL13" s="267" t="s">
        <v>167</v>
      </c>
      <c r="BM13" s="253"/>
    </row>
    <row r="14" spans="1:65" ht="30" customHeight="1" thickBot="1">
      <c r="A14" s="19"/>
      <c r="B14" s="19"/>
      <c r="D14" s="11">
        <f t="shared" si="1"/>
        <v>33</v>
      </c>
      <c r="E14" s="156" t="s">
        <v>98</v>
      </c>
      <c r="F14" s="95"/>
      <c r="G14" s="140" t="s">
        <v>17</v>
      </c>
      <c r="H14" s="265" t="s">
        <v>187</v>
      </c>
      <c r="I14" s="25"/>
      <c r="J14" s="25"/>
      <c r="K14" s="48"/>
      <c r="L14" s="172" t="s">
        <v>375</v>
      </c>
      <c r="M14" s="137" t="s">
        <v>22</v>
      </c>
      <c r="N14" s="205">
        <v>37.142000000000003</v>
      </c>
      <c r="O14" s="112"/>
      <c r="P14" s="114"/>
      <c r="Q14" s="137" t="s">
        <v>84</v>
      </c>
      <c r="R14" s="262">
        <v>36.950000000000003</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255"/>
      <c r="AX14" s="22"/>
      <c r="AY14" s="22"/>
      <c r="AZ14" s="22"/>
      <c r="BA14" s="22"/>
      <c r="BB14" s="22"/>
      <c r="BC14" s="22"/>
      <c r="BD14" s="22"/>
      <c r="BE14" s="22"/>
      <c r="BF14" s="22"/>
      <c r="BG14" s="22"/>
      <c r="BH14" s="22"/>
      <c r="BI14" s="22"/>
      <c r="BJ14" s="22"/>
      <c r="BK14" s="22"/>
      <c r="BL14" s="22"/>
      <c r="BM14" s="22"/>
    </row>
    <row r="15" spans="1:65" ht="30" customHeight="1" thickBot="1">
      <c r="A15" s="19"/>
      <c r="B15" s="19"/>
      <c r="D15" s="45">
        <f t="shared" si="1"/>
        <v>32</v>
      </c>
      <c r="E15" s="98"/>
      <c r="F15" s="95"/>
      <c r="G15" s="141" t="s">
        <v>16</v>
      </c>
      <c r="H15" s="111">
        <v>35.063000000000002</v>
      </c>
      <c r="I15" s="25" t="s">
        <v>376</v>
      </c>
      <c r="K15" s="48"/>
      <c r="L15" s="118"/>
      <c r="M15" s="124"/>
      <c r="N15" s="91"/>
      <c r="O15" s="91"/>
      <c r="P15" s="91"/>
      <c r="Q15" s="137" t="s">
        <v>83</v>
      </c>
      <c r="R15" s="114">
        <v>36.200000000000003</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249"/>
      <c r="AX15" s="250">
        <v>32</v>
      </c>
      <c r="AY15" s="250">
        <v>31</v>
      </c>
      <c r="AZ15" s="250">
        <v>30</v>
      </c>
      <c r="BA15" s="250">
        <v>29</v>
      </c>
      <c r="BB15" s="250">
        <v>28</v>
      </c>
      <c r="BC15" s="250">
        <v>27</v>
      </c>
      <c r="BD15" s="250">
        <v>26</v>
      </c>
      <c r="BE15" s="250">
        <v>25</v>
      </c>
      <c r="BF15" s="250">
        <v>24</v>
      </c>
      <c r="BG15" s="250">
        <v>23</v>
      </c>
      <c r="BH15" s="250">
        <v>22</v>
      </c>
      <c r="BI15" s="250">
        <v>21</v>
      </c>
      <c r="BJ15" s="250">
        <v>20</v>
      </c>
      <c r="BK15" s="250">
        <v>19</v>
      </c>
      <c r="BL15" s="250">
        <v>18</v>
      </c>
      <c r="BM15" s="250">
        <v>17</v>
      </c>
    </row>
    <row r="16" spans="1:65" ht="30" customHeight="1" thickBot="1">
      <c r="A16" s="19"/>
      <c r="B16" s="19"/>
      <c r="D16" s="45">
        <f t="shared" si="1"/>
        <v>31</v>
      </c>
      <c r="E16" s="158" t="s">
        <v>98</v>
      </c>
      <c r="F16" s="95"/>
      <c r="G16" s="103"/>
      <c r="H16" s="104"/>
      <c r="I16" s="25"/>
      <c r="J16" s="48"/>
      <c r="K16" s="48"/>
      <c r="L16" s="48"/>
      <c r="M16" s="118"/>
      <c r="N16" s="118"/>
      <c r="O16" s="124"/>
      <c r="P16" s="144" t="s">
        <v>79</v>
      </c>
      <c r="Q16" s="138" t="s">
        <v>82</v>
      </c>
      <c r="R16" s="114">
        <v>35.5</v>
      </c>
      <c r="S16" s="137"/>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251"/>
      <c r="AX16" s="268" t="s">
        <v>279</v>
      </c>
      <c r="AY16" s="268" t="s">
        <v>280</v>
      </c>
      <c r="AZ16" s="268" t="s">
        <v>281</v>
      </c>
      <c r="BA16" s="268" t="s">
        <v>282</v>
      </c>
      <c r="BB16" s="268" t="s">
        <v>283</v>
      </c>
      <c r="BC16" s="268" t="s">
        <v>284</v>
      </c>
      <c r="BD16" s="267" t="s">
        <v>166</v>
      </c>
      <c r="BE16" s="253" t="s">
        <v>285</v>
      </c>
      <c r="BF16" s="253" t="s">
        <v>286</v>
      </c>
      <c r="BG16" s="253" t="s">
        <v>287</v>
      </c>
      <c r="BH16" s="253"/>
      <c r="BI16" s="253"/>
      <c r="BJ16" s="252"/>
      <c r="BK16" s="253"/>
      <c r="BL16" s="254"/>
      <c r="BM16" s="253"/>
    </row>
    <row r="17" spans="1:59" ht="30" customHeight="1">
      <c r="A17" s="19"/>
      <c r="B17" s="19"/>
      <c r="D17" s="45">
        <f t="shared" si="1"/>
        <v>30</v>
      </c>
      <c r="E17" s="98"/>
      <c r="F17" s="95"/>
      <c r="G17" s="153"/>
      <c r="H17" s="104"/>
      <c r="I17" s="104"/>
      <c r="J17" s="48"/>
      <c r="K17" s="48"/>
      <c r="L17" s="123"/>
      <c r="M17" s="145" t="s">
        <v>81</v>
      </c>
      <c r="N17" s="118"/>
      <c r="O17" s="135" t="s">
        <v>77</v>
      </c>
      <c r="P17" s="190" t="s">
        <v>187</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256">
        <v>46.063000000000002</v>
      </c>
      <c r="N18" s="122"/>
      <c r="O18" s="135" t="s">
        <v>76</v>
      </c>
      <c r="P18" s="190" t="s">
        <v>187</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256">
        <v>46.063000000000002</v>
      </c>
      <c r="N19" s="122"/>
      <c r="O19" s="136" t="s">
        <v>75</v>
      </c>
      <c r="P19" s="190" t="s">
        <v>187</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256">
        <v>46.063000000000002</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257"/>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258">
        <v>48.363</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259">
        <v>48.363</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259">
        <v>48.363</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263" t="s">
        <v>290</v>
      </c>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264" t="s">
        <v>288</v>
      </c>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38.094200000000001</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28:AI28"/>
    <mergeCell ref="AN28:AO28"/>
    <mergeCell ref="AT28:AU28"/>
    <mergeCell ref="AH26:AI26"/>
    <mergeCell ref="AN26:AO26"/>
    <mergeCell ref="AT26:AU26"/>
    <mergeCell ref="AH27:AI27"/>
    <mergeCell ref="AN27:AO27"/>
    <mergeCell ref="AT27:AU27"/>
    <mergeCell ref="AH24:AI24"/>
    <mergeCell ref="AN24:AO24"/>
    <mergeCell ref="AT24:AU24"/>
    <mergeCell ref="AH25:AI25"/>
    <mergeCell ref="AN25:AO25"/>
    <mergeCell ref="AT25:AU25"/>
    <mergeCell ref="AH22:AI22"/>
    <mergeCell ref="AN22:AO22"/>
    <mergeCell ref="AT22:AU22"/>
    <mergeCell ref="AH23:AI23"/>
    <mergeCell ref="AN23:AO23"/>
    <mergeCell ref="AT23:AU23"/>
    <mergeCell ref="AH20:AI20"/>
    <mergeCell ref="AN20:AO20"/>
    <mergeCell ref="AT20:AU20"/>
    <mergeCell ref="AH21:AI21"/>
    <mergeCell ref="AN21:AO21"/>
    <mergeCell ref="AT21:AU21"/>
    <mergeCell ref="AH18:AI18"/>
    <mergeCell ref="AN18:AO18"/>
    <mergeCell ref="AT18:AU18"/>
    <mergeCell ref="AH19:AI19"/>
    <mergeCell ref="AN19:AO19"/>
    <mergeCell ref="AT19:AU19"/>
    <mergeCell ref="AH16:AI16"/>
    <mergeCell ref="AN16:AO16"/>
    <mergeCell ref="AT16:AU16"/>
    <mergeCell ref="AH17:AI17"/>
    <mergeCell ref="AN17:AO17"/>
    <mergeCell ref="AT17:AU17"/>
    <mergeCell ref="AH14:AI14"/>
    <mergeCell ref="AN14:AO14"/>
    <mergeCell ref="AT14:AU14"/>
    <mergeCell ref="AH15:AI15"/>
    <mergeCell ref="AN15:AO15"/>
    <mergeCell ref="AT15:AU15"/>
    <mergeCell ref="AH12:AI12"/>
    <mergeCell ref="AN12:AO12"/>
    <mergeCell ref="AT12:AU12"/>
    <mergeCell ref="AH13:AI13"/>
    <mergeCell ref="AN13:AO13"/>
    <mergeCell ref="AT13:AU13"/>
    <mergeCell ref="AH10:AI10"/>
    <mergeCell ref="AN10:AO10"/>
    <mergeCell ref="AT10:AU10"/>
    <mergeCell ref="AH11:AI11"/>
    <mergeCell ref="AN11:AO11"/>
    <mergeCell ref="AT11:AU11"/>
    <mergeCell ref="AH8:AI8"/>
    <mergeCell ref="AN8:AO8"/>
    <mergeCell ref="AT8:AU8"/>
    <mergeCell ref="AH9:AI9"/>
    <mergeCell ref="AN9:AO9"/>
    <mergeCell ref="AT9:AU9"/>
    <mergeCell ref="AH6:AI6"/>
    <mergeCell ref="AN6:AO6"/>
    <mergeCell ref="AT6:AU6"/>
    <mergeCell ref="AH7:AI7"/>
    <mergeCell ref="AN7:AO7"/>
    <mergeCell ref="AT7:AU7"/>
    <mergeCell ref="AH4:AI4"/>
    <mergeCell ref="AN4:AO4"/>
    <mergeCell ref="AT4:AU4"/>
    <mergeCell ref="AH5:AI5"/>
    <mergeCell ref="AN5:AO5"/>
    <mergeCell ref="AT5:AU5"/>
  </mergeCells>
  <pageMargins left="0.19685039370078741" right="0.19685039370078741" top="0" bottom="0" header="0" footer="0"/>
  <pageSetup scale="2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M2431"/>
  <sheetViews>
    <sheetView zoomScale="55" zoomScaleNormal="55" workbookViewId="0">
      <selection activeCell="P34" sqref="P34"/>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65" s="33" customFormat="1" ht="30" customHeight="1">
      <c r="C1"/>
      <c r="D1"/>
      <c r="E1" s="277" t="s">
        <v>357</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65" s="1" customFormat="1" ht="30" customHeight="1">
      <c r="A2" s="19"/>
      <c r="B2" s="18"/>
      <c r="C2"/>
      <c r="D2"/>
      <c r="E2" s="182" t="s">
        <v>292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65"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65"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65"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65"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row>
    <row r="7" spans="1:65"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row>
    <row r="8" spans="1:65" ht="30" customHeight="1">
      <c r="A8" s="19"/>
      <c r="B8" s="19"/>
      <c r="D8" s="11">
        <f t="shared" si="1"/>
        <v>39</v>
      </c>
      <c r="E8" s="79"/>
      <c r="F8" s="92"/>
      <c r="G8" s="110" t="s">
        <v>41</v>
      </c>
      <c r="H8" s="139" t="s">
        <v>21</v>
      </c>
      <c r="I8" s="105">
        <v>35</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row>
    <row r="9" spans="1:65" ht="30" customHeight="1">
      <c r="A9" s="19"/>
      <c r="B9" s="19"/>
      <c r="D9" s="11">
        <f t="shared" si="1"/>
        <v>38</v>
      </c>
      <c r="E9" s="79"/>
      <c r="F9" s="92"/>
      <c r="G9" s="110" t="s">
        <v>41</v>
      </c>
      <c r="H9" s="139" t="s">
        <v>20</v>
      </c>
      <c r="I9" s="105">
        <v>35</v>
      </c>
      <c r="J9" s="25"/>
      <c r="K9" s="162"/>
      <c r="L9" s="161"/>
      <c r="M9" s="138" t="s">
        <v>26</v>
      </c>
      <c r="N9" s="260">
        <v>36.450000000000003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row>
    <row r="10" spans="1:65" ht="30" customHeight="1">
      <c r="A10" s="19"/>
      <c r="B10" s="19"/>
      <c r="D10" s="11">
        <f t="shared" si="1"/>
        <v>37</v>
      </c>
      <c r="E10" s="157"/>
      <c r="F10" s="92"/>
      <c r="G10" s="110" t="s">
        <v>41</v>
      </c>
      <c r="H10" s="139" t="s">
        <v>19</v>
      </c>
      <c r="I10" s="104">
        <v>35</v>
      </c>
      <c r="J10" s="25"/>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9" t="s">
        <v>289</v>
      </c>
      <c r="AX10" s="19"/>
      <c r="AY10" s="19"/>
      <c r="AZ10" s="17"/>
    </row>
    <row r="11" spans="1:65" ht="30" customHeight="1" thickBot="1">
      <c r="A11" s="19"/>
      <c r="B11" s="19"/>
      <c r="D11" s="11">
        <f t="shared" si="1"/>
        <v>36</v>
      </c>
      <c r="E11" s="79"/>
      <c r="F11" s="92"/>
      <c r="G11" s="92"/>
      <c r="H11" s="103"/>
      <c r="I11" s="104"/>
      <c r="J11" s="25"/>
      <c r="K11" s="161"/>
      <c r="L11" s="91"/>
      <c r="M11" s="115"/>
      <c r="N11" s="148"/>
      <c r="O11" s="146" t="s">
        <v>102</v>
      </c>
      <c r="P11" s="114">
        <v>38.982999999999997</v>
      </c>
      <c r="Q11" s="91"/>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9"/>
      <c r="AX11" s="19"/>
      <c r="AY11" s="19"/>
      <c r="AZ11" s="17"/>
    </row>
    <row r="12" spans="1:65" ht="30" customHeight="1" thickBot="1">
      <c r="A12" s="19"/>
      <c r="B12" s="19"/>
      <c r="D12" s="11">
        <f t="shared" si="1"/>
        <v>35</v>
      </c>
      <c r="E12" s="156" t="s">
        <v>98</v>
      </c>
      <c r="F12" s="100"/>
      <c r="G12" s="155"/>
      <c r="H12" s="149" t="s">
        <v>78</v>
      </c>
      <c r="I12" s="149"/>
      <c r="J12" s="48"/>
      <c r="K12" s="91"/>
      <c r="L12" s="91"/>
      <c r="M12" s="138" t="s">
        <v>24</v>
      </c>
      <c r="N12" s="260">
        <v>36.428199999999997</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249"/>
      <c r="AX12" s="250">
        <v>1</v>
      </c>
      <c r="AY12" s="250">
        <v>2</v>
      </c>
      <c r="AZ12" s="250">
        <v>3</v>
      </c>
      <c r="BA12" s="250">
        <v>4</v>
      </c>
      <c r="BB12" s="250">
        <v>5</v>
      </c>
      <c r="BC12" s="250">
        <v>6</v>
      </c>
      <c r="BD12" s="250">
        <v>7</v>
      </c>
      <c r="BE12" s="250">
        <v>8</v>
      </c>
      <c r="BF12" s="250">
        <v>9</v>
      </c>
      <c r="BG12" s="250">
        <v>10</v>
      </c>
      <c r="BH12" s="250">
        <v>11</v>
      </c>
      <c r="BI12" s="250">
        <v>12</v>
      </c>
      <c r="BJ12" s="250">
        <v>13</v>
      </c>
      <c r="BK12" s="250">
        <v>14</v>
      </c>
      <c r="BL12" s="250">
        <v>15</v>
      </c>
      <c r="BM12" s="250">
        <v>16</v>
      </c>
    </row>
    <row r="13" spans="1:65" ht="30" customHeight="1" thickBot="1">
      <c r="A13" s="19"/>
      <c r="B13" s="19"/>
      <c r="D13" s="11">
        <f t="shared" si="1"/>
        <v>34</v>
      </c>
      <c r="E13" s="97"/>
      <c r="F13" s="95"/>
      <c r="G13" s="140" t="s">
        <v>18</v>
      </c>
      <c r="H13" s="261">
        <v>35.975999999999999</v>
      </c>
      <c r="I13" s="25"/>
      <c r="J13" s="25"/>
      <c r="K13" s="48"/>
      <c r="L13" s="91"/>
      <c r="M13" s="138" t="s">
        <v>23</v>
      </c>
      <c r="N13" s="205">
        <v>36.148000000000003</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251"/>
      <c r="AX13" s="252" t="s">
        <v>187</v>
      </c>
      <c r="AY13" s="269" t="s">
        <v>163</v>
      </c>
      <c r="AZ13" s="270" t="s">
        <v>183</v>
      </c>
      <c r="BA13" s="270" t="s">
        <v>182</v>
      </c>
      <c r="BB13" s="270" t="s">
        <v>162</v>
      </c>
      <c r="BC13" s="252" t="s">
        <v>187</v>
      </c>
      <c r="BD13" s="269" t="s">
        <v>164</v>
      </c>
      <c r="BE13" s="269" t="s">
        <v>171</v>
      </c>
      <c r="BF13" s="269" t="s">
        <v>170</v>
      </c>
      <c r="BG13" s="269" t="s">
        <v>169</v>
      </c>
      <c r="BH13" s="267" t="s">
        <v>161</v>
      </c>
      <c r="BI13" s="266" t="s">
        <v>160</v>
      </c>
      <c r="BJ13" s="252" t="s">
        <v>187</v>
      </c>
      <c r="BK13" s="267" t="s">
        <v>168</v>
      </c>
      <c r="BL13" s="267" t="s">
        <v>167</v>
      </c>
      <c r="BM13" s="253"/>
    </row>
    <row r="14" spans="1:65" ht="30" customHeight="1" thickBot="1">
      <c r="A14" s="19"/>
      <c r="B14" s="19"/>
      <c r="D14" s="11">
        <f t="shared" si="1"/>
        <v>33</v>
      </c>
      <c r="E14" s="156" t="s">
        <v>98</v>
      </c>
      <c r="F14" s="95"/>
      <c r="G14" s="140" t="s">
        <v>17</v>
      </c>
      <c r="H14" s="265" t="s">
        <v>187</v>
      </c>
      <c r="I14" s="25"/>
      <c r="J14" s="25"/>
      <c r="K14" s="48"/>
      <c r="L14" s="91"/>
      <c r="M14" s="137" t="s">
        <v>22</v>
      </c>
      <c r="N14" s="205">
        <v>37.142000000000003</v>
      </c>
      <c r="O14" s="112"/>
      <c r="P14" s="114"/>
      <c r="Q14" s="137" t="s">
        <v>84</v>
      </c>
      <c r="R14" s="262">
        <v>36.950000000000003</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255"/>
      <c r="AX14" s="22"/>
      <c r="AY14" s="22"/>
      <c r="AZ14" s="22"/>
      <c r="BA14" s="22"/>
      <c r="BB14" s="22"/>
      <c r="BC14" s="22"/>
      <c r="BD14" s="22"/>
      <c r="BE14" s="22"/>
      <c r="BF14" s="22"/>
      <c r="BG14" s="22"/>
      <c r="BH14" s="22"/>
      <c r="BI14" s="22"/>
      <c r="BJ14" s="22"/>
      <c r="BK14" s="22"/>
      <c r="BL14" s="22"/>
      <c r="BM14" s="22"/>
    </row>
    <row r="15" spans="1:65" ht="30" customHeight="1" thickBot="1">
      <c r="A15" s="19"/>
      <c r="B15" s="19"/>
      <c r="D15" s="45">
        <f t="shared" si="1"/>
        <v>32</v>
      </c>
      <c r="E15" s="98"/>
      <c r="F15" s="95"/>
      <c r="G15" s="141" t="s">
        <v>16</v>
      </c>
      <c r="H15" s="111">
        <v>35.063000000000002</v>
      </c>
      <c r="I15" s="25"/>
      <c r="K15" s="48"/>
      <c r="L15" s="118"/>
      <c r="M15" s="124"/>
      <c r="N15" s="91"/>
      <c r="O15" s="91"/>
      <c r="P15" s="91"/>
      <c r="Q15" s="137" t="s">
        <v>83</v>
      </c>
      <c r="R15" s="114">
        <v>36.200000000000003</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249"/>
      <c r="AX15" s="250">
        <v>32</v>
      </c>
      <c r="AY15" s="250">
        <v>31</v>
      </c>
      <c r="AZ15" s="250">
        <v>30</v>
      </c>
      <c r="BA15" s="250">
        <v>29</v>
      </c>
      <c r="BB15" s="250">
        <v>28</v>
      </c>
      <c r="BC15" s="250">
        <v>27</v>
      </c>
      <c r="BD15" s="250">
        <v>26</v>
      </c>
      <c r="BE15" s="250">
        <v>25</v>
      </c>
      <c r="BF15" s="250">
        <v>24</v>
      </c>
      <c r="BG15" s="250">
        <v>23</v>
      </c>
      <c r="BH15" s="250">
        <v>22</v>
      </c>
      <c r="BI15" s="250">
        <v>21</v>
      </c>
      <c r="BJ15" s="250">
        <v>20</v>
      </c>
      <c r="BK15" s="250">
        <v>19</v>
      </c>
      <c r="BL15" s="250">
        <v>18</v>
      </c>
      <c r="BM15" s="250">
        <v>17</v>
      </c>
    </row>
    <row r="16" spans="1:65" ht="30" customHeight="1" thickBot="1">
      <c r="A16" s="19"/>
      <c r="B16" s="19"/>
      <c r="D16" s="45">
        <f t="shared" si="1"/>
        <v>31</v>
      </c>
      <c r="E16" s="158" t="s">
        <v>98</v>
      </c>
      <c r="F16" s="95"/>
      <c r="G16" s="103"/>
      <c r="H16" s="104"/>
      <c r="I16" s="25"/>
      <c r="J16" s="48"/>
      <c r="K16" s="48"/>
      <c r="L16" s="48"/>
      <c r="M16" s="118"/>
      <c r="N16" s="118"/>
      <c r="O16" s="124"/>
      <c r="P16" s="144" t="s">
        <v>79</v>
      </c>
      <c r="Q16" s="138" t="s">
        <v>82</v>
      </c>
      <c r="R16" s="114">
        <v>35.5</v>
      </c>
      <c r="S16" s="137"/>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251"/>
      <c r="AX16" s="268" t="s">
        <v>279</v>
      </c>
      <c r="AY16" s="268" t="s">
        <v>280</v>
      </c>
      <c r="AZ16" s="268" t="s">
        <v>281</v>
      </c>
      <c r="BA16" s="268" t="s">
        <v>282</v>
      </c>
      <c r="BB16" s="268" t="s">
        <v>283</v>
      </c>
      <c r="BC16" s="268" t="s">
        <v>284</v>
      </c>
      <c r="BD16" s="267" t="s">
        <v>166</v>
      </c>
      <c r="BE16" s="253" t="s">
        <v>285</v>
      </c>
      <c r="BF16" s="253" t="s">
        <v>286</v>
      </c>
      <c r="BG16" s="253" t="s">
        <v>287</v>
      </c>
      <c r="BH16" s="253"/>
      <c r="BI16" s="253"/>
      <c r="BJ16" s="252"/>
      <c r="BK16" s="253"/>
      <c r="BL16" s="254"/>
      <c r="BM16" s="253"/>
    </row>
    <row r="17" spans="1:59" ht="30" customHeight="1">
      <c r="A17" s="19"/>
      <c r="B17" s="19"/>
      <c r="D17" s="45">
        <f t="shared" si="1"/>
        <v>30</v>
      </c>
      <c r="E17" s="98"/>
      <c r="F17" s="95"/>
      <c r="G17" s="153"/>
      <c r="H17" s="104"/>
      <c r="I17" s="104"/>
      <c r="J17" s="48"/>
      <c r="K17" s="48"/>
      <c r="L17" s="123"/>
      <c r="M17" s="145" t="s">
        <v>81</v>
      </c>
      <c r="N17" s="118"/>
      <c r="O17" s="135" t="s">
        <v>77</v>
      </c>
      <c r="P17" s="190" t="s">
        <v>187</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278">
        <v>50.5</v>
      </c>
      <c r="N18" s="122"/>
      <c r="O18" s="135" t="s">
        <v>76</v>
      </c>
      <c r="P18" s="190" t="s">
        <v>187</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278">
        <v>51</v>
      </c>
      <c r="N19" s="122"/>
      <c r="O19" s="136" t="s">
        <v>75</v>
      </c>
      <c r="P19" s="190" t="s">
        <v>187</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278">
        <v>51.5</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279"/>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280">
        <v>54</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281">
        <v>54</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281">
        <v>54</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263" t="s">
        <v>290</v>
      </c>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264" t="s">
        <v>288</v>
      </c>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38.094200000000001</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4:AI4"/>
    <mergeCell ref="AN4:AO4"/>
    <mergeCell ref="AT4:AU4"/>
    <mergeCell ref="AH5:AI5"/>
    <mergeCell ref="AN5:AO5"/>
    <mergeCell ref="AT5:AU5"/>
    <mergeCell ref="AH6:AI6"/>
    <mergeCell ref="AN6:AO6"/>
    <mergeCell ref="AT6:AU6"/>
    <mergeCell ref="AH7:AI7"/>
    <mergeCell ref="AN7:AO7"/>
    <mergeCell ref="AT7:AU7"/>
    <mergeCell ref="AH8:AI8"/>
    <mergeCell ref="AN8:AO8"/>
    <mergeCell ref="AT8:AU8"/>
    <mergeCell ref="AH9:AI9"/>
    <mergeCell ref="AN9:AO9"/>
    <mergeCell ref="AT9:AU9"/>
    <mergeCell ref="AH10:AI10"/>
    <mergeCell ref="AN10:AO10"/>
    <mergeCell ref="AT10:AU10"/>
    <mergeCell ref="AH11:AI11"/>
    <mergeCell ref="AN11:AO11"/>
    <mergeCell ref="AT11:AU11"/>
    <mergeCell ref="AH12:AI12"/>
    <mergeCell ref="AN12:AO12"/>
    <mergeCell ref="AT12:AU12"/>
    <mergeCell ref="AH13:AI13"/>
    <mergeCell ref="AN13:AO13"/>
    <mergeCell ref="AT13:AU13"/>
    <mergeCell ref="AH14:AI14"/>
    <mergeCell ref="AN14:AO14"/>
    <mergeCell ref="AT14:AU14"/>
    <mergeCell ref="AH15:AI15"/>
    <mergeCell ref="AN15:AO15"/>
    <mergeCell ref="AT15:AU15"/>
    <mergeCell ref="AH16:AI16"/>
    <mergeCell ref="AN16:AO16"/>
    <mergeCell ref="AT16:AU16"/>
    <mergeCell ref="AH17:AI17"/>
    <mergeCell ref="AN17:AO17"/>
    <mergeCell ref="AT17:AU17"/>
    <mergeCell ref="AH18:AI18"/>
    <mergeCell ref="AN18:AO18"/>
    <mergeCell ref="AT18:AU18"/>
    <mergeCell ref="AH19:AI19"/>
    <mergeCell ref="AN19:AO19"/>
    <mergeCell ref="AT19:AU19"/>
    <mergeCell ref="AH20:AI20"/>
    <mergeCell ref="AN20:AO20"/>
    <mergeCell ref="AT20:AU20"/>
    <mergeCell ref="AH21:AI21"/>
    <mergeCell ref="AN21:AO21"/>
    <mergeCell ref="AT21:AU21"/>
    <mergeCell ref="AH22:AI22"/>
    <mergeCell ref="AN22:AO22"/>
    <mergeCell ref="AT22:AU22"/>
    <mergeCell ref="AH23:AI23"/>
    <mergeCell ref="AN23:AO23"/>
    <mergeCell ref="AT23:AU23"/>
    <mergeCell ref="AH24:AI24"/>
    <mergeCell ref="AN24:AO24"/>
    <mergeCell ref="AT24:AU24"/>
    <mergeCell ref="AH25:AI25"/>
    <mergeCell ref="AN25:AO25"/>
    <mergeCell ref="AT25:AU25"/>
    <mergeCell ref="AH28:AI28"/>
    <mergeCell ref="AN28:AO28"/>
    <mergeCell ref="AT28:AU28"/>
    <mergeCell ref="AH26:AI26"/>
    <mergeCell ref="AN26:AO26"/>
    <mergeCell ref="AT26:AU26"/>
    <mergeCell ref="AH27:AI27"/>
    <mergeCell ref="AN27:AO27"/>
    <mergeCell ref="AT27:AU27"/>
  </mergeCells>
  <pageMargins left="0.19685039370078741" right="0.19685039370078741" top="0" bottom="0" header="0" footer="0"/>
  <pageSetup scale="23"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BM2431"/>
  <sheetViews>
    <sheetView zoomScale="55" zoomScaleNormal="55" workbookViewId="0">
      <selection activeCell="BA19" sqref="BA19"/>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65" s="33" customFormat="1" ht="30" customHeight="1">
      <c r="C1"/>
      <c r="D1"/>
      <c r="E1" s="286" t="s">
        <v>358</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65" s="1" customFormat="1" ht="30" customHeight="1">
      <c r="A2" s="19"/>
      <c r="B2" s="18"/>
      <c r="C2"/>
      <c r="D2"/>
      <c r="E2" s="182" t="s">
        <v>292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65"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65"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27</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65"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26</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65"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25</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row>
    <row r="7" spans="1:65" ht="30" customHeight="1" thickBo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24</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row>
    <row r="8" spans="1:65" ht="30" customHeight="1" thickBot="1">
      <c r="A8" s="19"/>
      <c r="B8" s="19"/>
      <c r="D8" s="11">
        <f t="shared" si="1"/>
        <v>39</v>
      </c>
      <c r="E8" s="79"/>
      <c r="F8" s="92"/>
      <c r="G8" s="110" t="s">
        <v>41</v>
      </c>
      <c r="H8" s="378" t="s">
        <v>21</v>
      </c>
      <c r="I8" s="379">
        <v>35</v>
      </c>
      <c r="J8" s="25"/>
      <c r="K8" s="162"/>
      <c r="L8" s="161"/>
      <c r="M8" s="138" t="s">
        <v>27</v>
      </c>
      <c r="N8" s="172" t="s">
        <v>38</v>
      </c>
      <c r="O8" s="91"/>
      <c r="P8" s="91"/>
      <c r="Q8" s="91"/>
      <c r="R8" s="92"/>
      <c r="S8" s="75"/>
      <c r="T8" s="75"/>
      <c r="U8" s="74"/>
      <c r="V8" s="74"/>
      <c r="W8" s="74"/>
      <c r="X8" s="74"/>
      <c r="Y8" s="77"/>
      <c r="Z8" s="11">
        <f t="shared" si="2"/>
        <v>39</v>
      </c>
      <c r="AA8" s="9">
        <f t="shared" si="2"/>
        <v>27</v>
      </c>
      <c r="AB8" s="9">
        <f t="shared" si="2"/>
        <v>23</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row>
    <row r="9" spans="1:65" ht="30" customHeight="1" thickBot="1">
      <c r="A9" s="19"/>
      <c r="B9" s="19"/>
      <c r="D9" s="11">
        <f t="shared" si="1"/>
        <v>38</v>
      </c>
      <c r="E9" s="79"/>
      <c r="F9" s="92"/>
      <c r="G9" s="110" t="s">
        <v>41</v>
      </c>
      <c r="H9" s="378" t="s">
        <v>20</v>
      </c>
      <c r="I9" s="379">
        <v>35</v>
      </c>
      <c r="J9" s="25"/>
      <c r="K9" s="162"/>
      <c r="L9" s="161"/>
      <c r="M9" s="380" t="s">
        <v>26</v>
      </c>
      <c r="N9" s="381">
        <v>36.450000000000003</v>
      </c>
      <c r="O9" s="91"/>
      <c r="P9" s="114"/>
      <c r="Q9" s="91"/>
      <c r="R9" s="91"/>
      <c r="S9" s="75"/>
      <c r="T9" s="75"/>
      <c r="U9" s="75"/>
      <c r="V9" s="74"/>
      <c r="W9" s="74"/>
      <c r="X9" s="74"/>
      <c r="Y9" s="77"/>
      <c r="Z9" s="11">
        <f t="shared" si="2"/>
        <v>38</v>
      </c>
      <c r="AA9" s="9">
        <f t="shared" si="2"/>
        <v>26</v>
      </c>
      <c r="AB9" s="9">
        <f t="shared" si="2"/>
        <v>22</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row>
    <row r="10" spans="1:65" ht="30" customHeight="1">
      <c r="A10" s="19"/>
      <c r="B10" s="19"/>
      <c r="D10" s="11">
        <f t="shared" si="1"/>
        <v>37</v>
      </c>
      <c r="E10" s="157"/>
      <c r="F10" s="92"/>
      <c r="G10" s="110" t="s">
        <v>41</v>
      </c>
      <c r="H10" s="139" t="s">
        <v>19</v>
      </c>
      <c r="I10" s="104">
        <v>35</v>
      </c>
      <c r="J10" s="25"/>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21</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9" t="s">
        <v>289</v>
      </c>
      <c r="AX10" s="19"/>
      <c r="AY10" s="19"/>
      <c r="AZ10" s="17"/>
    </row>
    <row r="11" spans="1:65" ht="30" customHeight="1" thickBot="1">
      <c r="A11" s="19"/>
      <c r="B11" s="19"/>
      <c r="D11" s="11">
        <f t="shared" si="1"/>
        <v>36</v>
      </c>
      <c r="E11" s="79"/>
      <c r="F11" s="92"/>
      <c r="G11" s="92"/>
      <c r="H11" s="103"/>
      <c r="I11" s="104"/>
      <c r="J11" s="25"/>
      <c r="K11" s="161"/>
      <c r="L11" s="91"/>
      <c r="M11" s="115"/>
      <c r="N11" s="148"/>
      <c r="O11" s="146" t="s">
        <v>102</v>
      </c>
      <c r="P11" s="114">
        <v>38.982999999999997</v>
      </c>
      <c r="Q11" s="91"/>
      <c r="R11" s="91"/>
      <c r="S11" s="91"/>
      <c r="T11" s="75"/>
      <c r="U11" s="75"/>
      <c r="V11" s="75"/>
      <c r="W11" s="74"/>
      <c r="X11" s="74"/>
      <c r="Y11" s="77"/>
      <c r="Z11" s="11">
        <f t="shared" si="2"/>
        <v>36</v>
      </c>
      <c r="AA11" s="9">
        <f t="shared" si="2"/>
        <v>24</v>
      </c>
      <c r="AB11" s="9">
        <f t="shared" si="2"/>
        <v>20</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9"/>
      <c r="AX11" s="19"/>
      <c r="AY11" s="19"/>
      <c r="AZ11" s="17"/>
    </row>
    <row r="12" spans="1:65" ht="30" customHeight="1" thickBot="1">
      <c r="A12" s="19"/>
      <c r="B12" s="19"/>
      <c r="D12" s="11">
        <f t="shared" si="1"/>
        <v>35</v>
      </c>
      <c r="E12" s="156" t="s">
        <v>98</v>
      </c>
      <c r="F12" s="100"/>
      <c r="G12" s="155"/>
      <c r="H12" s="149" t="s">
        <v>78</v>
      </c>
      <c r="I12" s="149"/>
      <c r="J12" s="48"/>
      <c r="K12" s="91"/>
      <c r="L12" s="91"/>
      <c r="M12" s="380" t="s">
        <v>24</v>
      </c>
      <c r="N12" s="381">
        <v>36.428199999999997</v>
      </c>
      <c r="O12" s="146" t="s">
        <v>101</v>
      </c>
      <c r="P12" s="172" t="s">
        <v>38</v>
      </c>
      <c r="Q12" s="91"/>
      <c r="R12" s="91"/>
      <c r="S12" s="91"/>
      <c r="T12" s="91"/>
      <c r="U12" s="48"/>
      <c r="V12" s="75"/>
      <c r="W12" s="159" t="s">
        <v>96</v>
      </c>
      <c r="X12" s="74"/>
      <c r="Y12" s="77"/>
      <c r="Z12" s="11">
        <f t="shared" si="2"/>
        <v>35</v>
      </c>
      <c r="AA12" s="9">
        <f t="shared" si="2"/>
        <v>23</v>
      </c>
      <c r="AB12" s="9">
        <f t="shared" si="2"/>
        <v>19</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249"/>
      <c r="AX12" s="250">
        <v>1</v>
      </c>
      <c r="AY12" s="250">
        <v>2</v>
      </c>
      <c r="AZ12" s="250">
        <v>3</v>
      </c>
      <c r="BA12" s="250">
        <v>4</v>
      </c>
      <c r="BB12" s="250">
        <v>5</v>
      </c>
      <c r="BC12" s="250">
        <v>6</v>
      </c>
      <c r="BD12" s="250">
        <v>7</v>
      </c>
      <c r="BE12" s="250">
        <v>8</v>
      </c>
      <c r="BF12" s="250">
        <v>9</v>
      </c>
      <c r="BG12" s="250">
        <v>10</v>
      </c>
      <c r="BH12" s="250">
        <v>11</v>
      </c>
      <c r="BI12" s="250">
        <v>12</v>
      </c>
      <c r="BJ12" s="250">
        <v>13</v>
      </c>
      <c r="BK12" s="250">
        <v>14</v>
      </c>
      <c r="BL12" s="250">
        <v>15</v>
      </c>
      <c r="BM12" s="250">
        <v>16</v>
      </c>
    </row>
    <row r="13" spans="1:65" ht="30" customHeight="1" thickBot="1">
      <c r="A13" s="19"/>
      <c r="B13" s="19"/>
      <c r="D13" s="11">
        <f t="shared" si="1"/>
        <v>34</v>
      </c>
      <c r="E13" s="97"/>
      <c r="F13" s="95"/>
      <c r="G13" s="376" t="s">
        <v>18</v>
      </c>
      <c r="H13" s="377">
        <v>35.975999999999999</v>
      </c>
      <c r="I13" s="25"/>
      <c r="J13" s="25"/>
      <c r="K13" s="48"/>
      <c r="L13" s="91"/>
      <c r="M13" s="138" t="s">
        <v>23</v>
      </c>
      <c r="N13" s="205">
        <v>36.148000000000003</v>
      </c>
      <c r="O13" s="147" t="s">
        <v>100</v>
      </c>
      <c r="P13" s="172" t="s">
        <v>38</v>
      </c>
      <c r="Q13" s="112"/>
      <c r="R13" s="142" t="s">
        <v>80</v>
      </c>
      <c r="S13" s="91"/>
      <c r="T13" s="93"/>
      <c r="U13" s="93"/>
      <c r="V13" s="75"/>
      <c r="W13" s="75"/>
      <c r="X13" s="74"/>
      <c r="Y13" s="77"/>
      <c r="Z13" s="11">
        <f t="shared" si="2"/>
        <v>34</v>
      </c>
      <c r="AA13" s="9">
        <f t="shared" si="2"/>
        <v>22</v>
      </c>
      <c r="AB13" s="9">
        <f t="shared" si="2"/>
        <v>18</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251"/>
      <c r="AX13" s="252" t="s">
        <v>187</v>
      </c>
      <c r="AY13" s="269" t="s">
        <v>163</v>
      </c>
      <c r="AZ13" s="270" t="s">
        <v>183</v>
      </c>
      <c r="BA13" s="270" t="s">
        <v>182</v>
      </c>
      <c r="BB13" s="270" t="s">
        <v>162</v>
      </c>
      <c r="BC13" s="252" t="s">
        <v>187</v>
      </c>
      <c r="BD13" s="269" t="s">
        <v>164</v>
      </c>
      <c r="BE13" s="269" t="s">
        <v>171</v>
      </c>
      <c r="BF13" s="269" t="s">
        <v>170</v>
      </c>
      <c r="BG13" s="269" t="s">
        <v>169</v>
      </c>
      <c r="BH13" s="267" t="s">
        <v>161</v>
      </c>
      <c r="BI13" s="266" t="s">
        <v>160</v>
      </c>
      <c r="BJ13" s="252" t="s">
        <v>187</v>
      </c>
      <c r="BK13" s="267" t="s">
        <v>168</v>
      </c>
      <c r="BL13" s="267" t="s">
        <v>167</v>
      </c>
      <c r="BM13" s="253"/>
    </row>
    <row r="14" spans="1:65" ht="30" customHeight="1" thickBot="1">
      <c r="A14" s="19"/>
      <c r="B14" s="19"/>
      <c r="D14" s="11">
        <f t="shared" si="1"/>
        <v>33</v>
      </c>
      <c r="E14" s="156" t="s">
        <v>98</v>
      </c>
      <c r="F14" s="95"/>
      <c r="G14" s="140" t="s">
        <v>17</v>
      </c>
      <c r="H14" s="265" t="s">
        <v>187</v>
      </c>
      <c r="I14" s="25"/>
      <c r="J14" s="25"/>
      <c r="K14" s="48"/>
      <c r="L14" s="91"/>
      <c r="M14" s="137" t="s">
        <v>22</v>
      </c>
      <c r="N14" s="205">
        <v>37.142000000000003</v>
      </c>
      <c r="O14" s="112"/>
      <c r="P14" s="114"/>
      <c r="Q14" s="382" t="s">
        <v>84</v>
      </c>
      <c r="R14" s="383">
        <v>36.950000000000003</v>
      </c>
      <c r="S14" s="91"/>
      <c r="T14" s="172" t="s">
        <v>133</v>
      </c>
      <c r="U14" s="93"/>
      <c r="V14" s="93"/>
      <c r="W14" s="75"/>
      <c r="X14" s="159"/>
      <c r="Y14" s="77"/>
      <c r="Z14" s="11">
        <f t="shared" si="2"/>
        <v>33</v>
      </c>
      <c r="AA14" s="9">
        <f t="shared" si="2"/>
        <v>21</v>
      </c>
      <c r="AB14" s="9">
        <f t="shared" si="2"/>
        <v>17</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255"/>
      <c r="AX14" s="22"/>
      <c r="AY14" s="22"/>
      <c r="AZ14" s="22"/>
      <c r="BA14" s="22"/>
      <c r="BB14" s="22"/>
      <c r="BC14" s="22"/>
      <c r="BD14" s="22"/>
      <c r="BE14" s="22"/>
      <c r="BF14" s="22"/>
      <c r="BG14" s="22"/>
      <c r="BH14" s="22"/>
      <c r="BI14" s="22"/>
      <c r="BJ14" s="22"/>
      <c r="BK14" s="22"/>
      <c r="BL14" s="22"/>
      <c r="BM14" s="22"/>
    </row>
    <row r="15" spans="1:65" ht="30" customHeight="1" thickBot="1">
      <c r="A15" s="19"/>
      <c r="B15" s="19"/>
      <c r="D15" s="45">
        <f t="shared" si="1"/>
        <v>32</v>
      </c>
      <c r="E15" s="98"/>
      <c r="F15" s="95"/>
      <c r="G15" s="141" t="s">
        <v>16</v>
      </c>
      <c r="H15" s="111">
        <v>35.063000000000002</v>
      </c>
      <c r="I15" s="25"/>
      <c r="K15" s="48"/>
      <c r="L15" s="118"/>
      <c r="M15" s="124"/>
      <c r="N15" s="91"/>
      <c r="O15" s="91"/>
      <c r="P15" s="91"/>
      <c r="Q15" s="382" t="s">
        <v>83</v>
      </c>
      <c r="R15" s="384">
        <v>36.200000000000003</v>
      </c>
      <c r="S15" s="112"/>
      <c r="T15" s="171" t="s">
        <v>132</v>
      </c>
      <c r="U15" s="93"/>
      <c r="V15" s="93"/>
      <c r="W15" s="75"/>
      <c r="X15" s="75"/>
      <c r="Y15" s="77"/>
      <c r="Z15" s="45">
        <f t="shared" si="2"/>
        <v>32</v>
      </c>
      <c r="AA15" s="9">
        <f t="shared" si="2"/>
        <v>20</v>
      </c>
      <c r="AB15" s="9">
        <f t="shared" si="2"/>
        <v>16</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249"/>
      <c r="AX15" s="250">
        <v>32</v>
      </c>
      <c r="AY15" s="250">
        <v>31</v>
      </c>
      <c r="AZ15" s="250">
        <v>30</v>
      </c>
      <c r="BA15" s="250">
        <v>29</v>
      </c>
      <c r="BB15" s="250">
        <v>28</v>
      </c>
      <c r="BC15" s="250">
        <v>27</v>
      </c>
      <c r="BD15" s="250">
        <v>26</v>
      </c>
      <c r="BE15" s="250">
        <v>25</v>
      </c>
      <c r="BF15" s="250">
        <v>24</v>
      </c>
      <c r="BG15" s="250">
        <v>23</v>
      </c>
      <c r="BH15" s="250">
        <v>22</v>
      </c>
      <c r="BI15" s="250">
        <v>21</v>
      </c>
      <c r="BJ15" s="250">
        <v>20</v>
      </c>
      <c r="BK15" s="250">
        <v>19</v>
      </c>
      <c r="BL15" s="250">
        <v>18</v>
      </c>
      <c r="BM15" s="250">
        <v>17</v>
      </c>
    </row>
    <row r="16" spans="1:65" ht="30" customHeight="1" thickBot="1">
      <c r="A16" s="19"/>
      <c r="B16" s="19"/>
      <c r="D16" s="45">
        <f t="shared" si="1"/>
        <v>31</v>
      </c>
      <c r="E16" s="158" t="s">
        <v>98</v>
      </c>
      <c r="F16" s="95"/>
      <c r="G16" s="103"/>
      <c r="H16" s="104"/>
      <c r="I16" s="25"/>
      <c r="J16" s="48"/>
      <c r="K16" s="48"/>
      <c r="L16" s="48"/>
      <c r="M16" s="118"/>
      <c r="N16" s="118"/>
      <c r="O16" s="124"/>
      <c r="P16" s="144" t="s">
        <v>79</v>
      </c>
      <c r="Q16" s="380" t="s">
        <v>82</v>
      </c>
      <c r="R16" s="384">
        <v>35.5</v>
      </c>
      <c r="S16" s="146"/>
      <c r="T16" s="172"/>
      <c r="U16" s="93"/>
      <c r="V16" s="93"/>
      <c r="W16" s="94"/>
      <c r="X16" s="94"/>
      <c r="Y16" s="83"/>
      <c r="Z16" s="45">
        <f t="shared" si="2"/>
        <v>31</v>
      </c>
      <c r="AA16" s="9">
        <f t="shared" si="2"/>
        <v>19</v>
      </c>
      <c r="AB16" s="9">
        <f t="shared" si="2"/>
        <v>15</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251"/>
      <c r="AX16" s="268" t="s">
        <v>279</v>
      </c>
      <c r="AY16" s="268" t="s">
        <v>280</v>
      </c>
      <c r="AZ16" s="268" t="s">
        <v>281</v>
      </c>
      <c r="BA16" s="268" t="s">
        <v>282</v>
      </c>
      <c r="BB16" s="268" t="s">
        <v>283</v>
      </c>
      <c r="BC16" s="268" t="s">
        <v>284</v>
      </c>
      <c r="BD16" s="267" t="s">
        <v>166</v>
      </c>
      <c r="BE16" s="253" t="s">
        <v>285</v>
      </c>
      <c r="BF16" s="253" t="s">
        <v>286</v>
      </c>
      <c r="BG16" s="253" t="s">
        <v>287</v>
      </c>
      <c r="BH16" s="253"/>
      <c r="BI16" s="253"/>
      <c r="BJ16" s="252"/>
      <c r="BK16" s="253"/>
      <c r="BL16" s="254"/>
      <c r="BM16" s="253"/>
    </row>
    <row r="17" spans="1:59" ht="30" customHeight="1">
      <c r="A17" s="19"/>
      <c r="B17" s="19"/>
      <c r="D17" s="45">
        <f t="shared" si="1"/>
        <v>30</v>
      </c>
      <c r="E17" s="98"/>
      <c r="F17" s="95"/>
      <c r="G17" s="153"/>
      <c r="H17" s="104"/>
      <c r="I17" s="104"/>
      <c r="J17" s="48"/>
      <c r="K17" s="48"/>
      <c r="L17" s="123"/>
      <c r="M17" s="145" t="s">
        <v>81</v>
      </c>
      <c r="N17" s="118"/>
      <c r="O17" s="135" t="s">
        <v>77</v>
      </c>
      <c r="P17" s="190" t="s">
        <v>187</v>
      </c>
      <c r="Q17" s="124"/>
      <c r="R17" s="120"/>
      <c r="S17" s="137"/>
      <c r="T17" s="93"/>
      <c r="U17" s="93"/>
      <c r="V17" s="93"/>
      <c r="W17" s="95"/>
      <c r="X17" s="95"/>
      <c r="Y17" s="101"/>
      <c r="Z17" s="45">
        <f t="shared" si="2"/>
        <v>30</v>
      </c>
      <c r="AA17" s="9">
        <f t="shared" si="2"/>
        <v>18</v>
      </c>
      <c r="AB17" s="9">
        <f t="shared" si="2"/>
        <v>14</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282">
        <v>47</v>
      </c>
      <c r="N18" s="122"/>
      <c r="O18" s="135" t="s">
        <v>76</v>
      </c>
      <c r="P18" s="190" t="s">
        <v>187</v>
      </c>
      <c r="Q18" s="164"/>
      <c r="R18" s="165"/>
      <c r="S18" s="167"/>
      <c r="T18" s="93"/>
      <c r="U18" s="93"/>
      <c r="V18" s="93"/>
      <c r="W18" s="96"/>
      <c r="X18" s="96"/>
      <c r="Y18" s="101"/>
      <c r="Z18" s="45">
        <f t="shared" si="2"/>
        <v>29</v>
      </c>
      <c r="AA18" s="9">
        <f>AA19+1</f>
        <v>17</v>
      </c>
      <c r="AB18" s="9">
        <f t="shared" si="2"/>
        <v>13</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282">
        <v>48</v>
      </c>
      <c r="N19" s="122"/>
      <c r="O19" s="136" t="s">
        <v>75</v>
      </c>
      <c r="P19" s="190" t="s">
        <v>187</v>
      </c>
      <c r="Q19" s="166"/>
      <c r="R19" s="165"/>
      <c r="S19" s="121"/>
      <c r="T19" s="91"/>
      <c r="U19" s="91"/>
      <c r="V19" s="93"/>
      <c r="W19" s="96"/>
      <c r="X19" s="96"/>
      <c r="Y19" s="101"/>
      <c r="Z19" s="45">
        <f t="shared" si="2"/>
        <v>28</v>
      </c>
      <c r="AA19" s="9">
        <v>16</v>
      </c>
      <c r="AB19" s="9">
        <f t="shared" si="2"/>
        <v>12</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282">
        <v>49</v>
      </c>
      <c r="N20" s="122"/>
      <c r="O20" s="112"/>
      <c r="P20" s="118"/>
      <c r="Q20" s="166"/>
      <c r="R20" s="165"/>
      <c r="S20" s="121"/>
      <c r="T20" s="91"/>
      <c r="U20" s="91"/>
      <c r="V20" s="93"/>
      <c r="W20" s="95"/>
      <c r="X20" s="95"/>
      <c r="Y20" s="101"/>
      <c r="Z20" s="45">
        <f t="shared" si="2"/>
        <v>27</v>
      </c>
      <c r="AA20" s="9">
        <f>AA19-1</f>
        <v>15</v>
      </c>
      <c r="AB20" s="9">
        <f t="shared" si="2"/>
        <v>11</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283"/>
      <c r="N21" s="122"/>
      <c r="O21" s="48"/>
      <c r="P21" s="91"/>
      <c r="Q21" s="167"/>
      <c r="R21" s="165"/>
      <c r="S21" s="121"/>
      <c r="T21" s="91"/>
      <c r="U21" s="91"/>
      <c r="V21" s="93"/>
      <c r="W21" s="95"/>
      <c r="X21" s="95"/>
      <c r="Y21" s="102"/>
      <c r="Z21" s="45">
        <f t="shared" si="2"/>
        <v>26</v>
      </c>
      <c r="AA21" s="9">
        <f t="shared" ref="AA21:AB28" si="11">AA20-1</f>
        <v>14</v>
      </c>
      <c r="AB21" s="9">
        <f t="shared" si="2"/>
        <v>10</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284">
        <v>51.5</v>
      </c>
      <c r="N22" s="48"/>
      <c r="O22" s="48"/>
      <c r="P22" s="91"/>
      <c r="Q22" s="161"/>
      <c r="R22" s="91"/>
      <c r="S22" s="91"/>
      <c r="T22" s="91"/>
      <c r="U22" s="93"/>
      <c r="V22" s="93"/>
      <c r="W22" s="95"/>
      <c r="X22" s="95"/>
      <c r="Y22" s="3"/>
      <c r="Z22" s="45">
        <f t="shared" si="2"/>
        <v>25</v>
      </c>
      <c r="AA22" s="9">
        <f t="shared" si="11"/>
        <v>13</v>
      </c>
      <c r="AB22" s="9">
        <f>AB23+1</f>
        <v>9</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285">
        <v>50</v>
      </c>
      <c r="N23" s="30"/>
      <c r="O23" s="48"/>
      <c r="P23" s="48"/>
      <c r="Q23" s="91"/>
      <c r="R23" s="91"/>
      <c r="S23" s="91"/>
      <c r="T23" s="93"/>
      <c r="U23" s="91"/>
      <c r="V23" s="93"/>
      <c r="W23" s="93"/>
      <c r="X23" s="70"/>
      <c r="Y23" s="72"/>
      <c r="Z23" s="45">
        <f t="shared" si="2"/>
        <v>24</v>
      </c>
      <c r="AA23" s="9">
        <f t="shared" si="11"/>
        <v>12</v>
      </c>
      <c r="AB23" s="9">
        <v>8</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285">
        <v>52</v>
      </c>
      <c r="N24" s="30"/>
      <c r="O24" s="30"/>
      <c r="P24" s="48"/>
      <c r="Q24" s="48"/>
      <c r="R24" s="91"/>
      <c r="S24" s="113"/>
      <c r="T24" s="172" t="s">
        <v>133</v>
      </c>
      <c r="U24" s="91"/>
      <c r="V24" s="93"/>
      <c r="W24" s="93"/>
      <c r="X24" s="75"/>
      <c r="Y24" s="77"/>
      <c r="Z24" s="45">
        <f t="shared" si="2"/>
        <v>23</v>
      </c>
      <c r="AA24" s="9">
        <f t="shared" si="11"/>
        <v>11</v>
      </c>
      <c r="AB24" s="9">
        <v>7</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v>6</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5</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4</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3</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263" t="s">
        <v>290</v>
      </c>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264" t="s">
        <v>288</v>
      </c>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38.094200000000001</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4:AI4"/>
    <mergeCell ref="AN4:AO4"/>
    <mergeCell ref="AT4:AU4"/>
    <mergeCell ref="AH5:AI5"/>
    <mergeCell ref="AN5:AO5"/>
    <mergeCell ref="AT5:AU5"/>
    <mergeCell ref="AH6:AI6"/>
    <mergeCell ref="AN6:AO6"/>
    <mergeCell ref="AT6:AU6"/>
    <mergeCell ref="AH7:AI7"/>
    <mergeCell ref="AN7:AO7"/>
    <mergeCell ref="AT7:AU7"/>
    <mergeCell ref="AH8:AI8"/>
    <mergeCell ref="AN8:AO8"/>
    <mergeCell ref="AT8:AU8"/>
    <mergeCell ref="AH9:AI9"/>
    <mergeCell ref="AN9:AO9"/>
    <mergeCell ref="AT9:AU9"/>
    <mergeCell ref="AH10:AI10"/>
    <mergeCell ref="AN10:AO10"/>
    <mergeCell ref="AT10:AU10"/>
    <mergeCell ref="AH11:AI11"/>
    <mergeCell ref="AN11:AO11"/>
    <mergeCell ref="AT11:AU11"/>
    <mergeCell ref="AH12:AI12"/>
    <mergeCell ref="AN12:AO12"/>
    <mergeCell ref="AT12:AU12"/>
    <mergeCell ref="AH13:AI13"/>
    <mergeCell ref="AN13:AO13"/>
    <mergeCell ref="AT13:AU13"/>
    <mergeCell ref="AH14:AI14"/>
    <mergeCell ref="AN14:AO14"/>
    <mergeCell ref="AT14:AU14"/>
    <mergeCell ref="AH15:AI15"/>
    <mergeCell ref="AN15:AO15"/>
    <mergeCell ref="AT15:AU15"/>
    <mergeCell ref="AH16:AI16"/>
    <mergeCell ref="AN16:AO16"/>
    <mergeCell ref="AT16:AU16"/>
    <mergeCell ref="AH17:AI17"/>
    <mergeCell ref="AN17:AO17"/>
    <mergeCell ref="AT17:AU17"/>
    <mergeCell ref="AH18:AI18"/>
    <mergeCell ref="AN18:AO18"/>
    <mergeCell ref="AT18:AU18"/>
    <mergeCell ref="AH19:AI19"/>
    <mergeCell ref="AN19:AO19"/>
    <mergeCell ref="AT19:AU19"/>
    <mergeCell ref="AH20:AI20"/>
    <mergeCell ref="AN20:AO20"/>
    <mergeCell ref="AT20:AU20"/>
    <mergeCell ref="AH21:AI21"/>
    <mergeCell ref="AN21:AO21"/>
    <mergeCell ref="AT21:AU21"/>
    <mergeCell ref="AH22:AI22"/>
    <mergeCell ref="AN22:AO22"/>
    <mergeCell ref="AT22:AU22"/>
    <mergeCell ref="AH23:AI23"/>
    <mergeCell ref="AN23:AO23"/>
    <mergeCell ref="AT23:AU23"/>
    <mergeCell ref="AH24:AI24"/>
    <mergeCell ref="AN24:AO24"/>
    <mergeCell ref="AT24:AU24"/>
    <mergeCell ref="AH25:AI25"/>
    <mergeCell ref="AN25:AO25"/>
    <mergeCell ref="AT25:AU25"/>
    <mergeCell ref="AH28:AI28"/>
    <mergeCell ref="AN28:AO28"/>
    <mergeCell ref="AT28:AU28"/>
    <mergeCell ref="AH26:AI26"/>
    <mergeCell ref="AN26:AO26"/>
    <mergeCell ref="AT26:AU26"/>
    <mergeCell ref="AH27:AI27"/>
    <mergeCell ref="AN27:AO27"/>
    <mergeCell ref="AT27:AU27"/>
  </mergeCells>
  <pageMargins left="0.19685039370078741" right="0.19685039370078741" top="0" bottom="0" header="0" footer="0"/>
  <pageSetup scale="23"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Z54"/>
  <sheetViews>
    <sheetView workbookViewId="0">
      <selection activeCell="K52" sqref="K52"/>
    </sheetView>
  </sheetViews>
  <sheetFormatPr defaultRowHeight="12.75"/>
  <cols>
    <col min="1" max="20" width="9.140625" style="48"/>
    <col min="21" max="25" width="7.28515625" style="48" customWidth="1"/>
    <col min="26" max="16384" width="9.140625" style="48"/>
  </cols>
  <sheetData>
    <row r="1" spans="1:26" ht="14.25">
      <c r="A1" s="47" t="s">
        <v>28</v>
      </c>
      <c r="B1" s="47"/>
      <c r="C1" s="47"/>
      <c r="D1" s="47"/>
      <c r="E1" s="47"/>
      <c r="F1" s="47"/>
      <c r="G1" s="47"/>
      <c r="H1" s="47"/>
      <c r="I1" s="47"/>
      <c r="J1" s="47"/>
      <c r="K1" s="47"/>
      <c r="L1" s="47"/>
      <c r="M1" s="47"/>
      <c r="N1" s="47"/>
      <c r="O1" s="47"/>
      <c r="P1" s="47"/>
      <c r="Q1" s="47"/>
      <c r="R1" s="47"/>
      <c r="S1" s="47"/>
      <c r="T1" s="47"/>
      <c r="U1" s="47"/>
    </row>
    <row r="2" spans="1:26" ht="14.25">
      <c r="A2" s="47"/>
      <c r="B2" s="47"/>
      <c r="C2" s="47"/>
      <c r="F2" s="47" t="s">
        <v>29</v>
      </c>
      <c r="G2" s="47"/>
      <c r="H2" s="47"/>
      <c r="I2" s="47"/>
      <c r="J2" s="47"/>
      <c r="K2" s="47"/>
      <c r="L2" s="47"/>
      <c r="M2" s="47"/>
      <c r="N2" s="47"/>
      <c r="O2" s="47"/>
      <c r="P2" s="47"/>
      <c r="Q2" s="47"/>
      <c r="R2" s="47"/>
      <c r="S2" s="47"/>
      <c r="T2" s="47" t="s">
        <v>30</v>
      </c>
      <c r="U2" s="47"/>
    </row>
    <row r="3" spans="1:26" ht="14.25">
      <c r="A3" s="47"/>
      <c r="B3" s="47"/>
      <c r="C3" s="47"/>
      <c r="F3" s="49"/>
      <c r="G3" s="49"/>
      <c r="H3" s="49"/>
      <c r="I3" s="49"/>
      <c r="J3" s="49"/>
      <c r="K3" s="49" t="s">
        <v>31</v>
      </c>
      <c r="L3" s="49"/>
      <c r="M3" s="49"/>
      <c r="N3" s="49" t="s">
        <v>32</v>
      </c>
      <c r="O3" s="49"/>
      <c r="P3" s="49" t="s">
        <v>33</v>
      </c>
      <c r="Q3" s="49"/>
      <c r="R3" s="49" t="s">
        <v>34</v>
      </c>
      <c r="S3" s="50" t="s">
        <v>35</v>
      </c>
      <c r="T3" s="50" t="s">
        <v>35</v>
      </c>
      <c r="U3" s="47"/>
    </row>
    <row r="4" spans="1:26" ht="14.25">
      <c r="A4" s="47"/>
      <c r="B4" s="47"/>
      <c r="F4" s="49"/>
      <c r="G4" s="49"/>
      <c r="H4" s="49"/>
      <c r="I4" s="49"/>
      <c r="J4" s="49"/>
      <c r="K4" s="49" t="s">
        <v>31</v>
      </c>
      <c r="L4" s="49"/>
      <c r="M4" s="49"/>
      <c r="N4" s="49" t="s">
        <v>32</v>
      </c>
      <c r="O4" s="49"/>
      <c r="P4" s="49" t="s">
        <v>33</v>
      </c>
      <c r="Q4" s="49"/>
      <c r="R4" s="49" t="s">
        <v>34</v>
      </c>
      <c r="S4" s="50" t="s">
        <v>35</v>
      </c>
      <c r="T4" s="50" t="s">
        <v>35</v>
      </c>
      <c r="U4" s="47"/>
    </row>
    <row r="5" spans="1:26" ht="14.25">
      <c r="A5" s="47"/>
      <c r="B5" s="47"/>
      <c r="S5" s="47"/>
      <c r="T5" s="47"/>
      <c r="U5" s="47"/>
    </row>
    <row r="6" spans="1:26" ht="14.25">
      <c r="A6" s="47"/>
      <c r="B6" s="47"/>
      <c r="S6" s="47"/>
      <c r="T6" s="47"/>
      <c r="U6" s="47"/>
    </row>
    <row r="7" spans="1:26" ht="14.25">
      <c r="A7" s="47"/>
      <c r="B7" s="47"/>
      <c r="C7" s="47"/>
      <c r="D7" s="47"/>
      <c r="E7" s="47"/>
      <c r="F7" s="47"/>
      <c r="G7" s="47"/>
      <c r="H7" s="47"/>
      <c r="I7" s="47"/>
      <c r="J7" s="47"/>
      <c r="K7" s="47"/>
      <c r="L7" s="47"/>
      <c r="M7" s="47"/>
      <c r="N7" s="47"/>
      <c r="O7" s="47"/>
      <c r="P7" s="47"/>
      <c r="Q7" s="47"/>
      <c r="R7" s="47"/>
      <c r="S7" s="47"/>
      <c r="T7" s="47"/>
      <c r="U7" s="47"/>
    </row>
    <row r="8" spans="1:26" ht="20.25">
      <c r="A8" s="47"/>
      <c r="B8" s="47"/>
      <c r="C8" s="191" t="s">
        <v>155</v>
      </c>
      <c r="D8" s="47"/>
      <c r="E8" s="47"/>
      <c r="F8" s="47"/>
      <c r="G8" s="47"/>
      <c r="H8" s="47"/>
      <c r="I8" s="47"/>
      <c r="J8" s="47"/>
      <c r="K8" s="47"/>
      <c r="L8" s="47"/>
      <c r="M8" s="47"/>
      <c r="N8" s="47"/>
      <c r="O8" s="47"/>
      <c r="P8" s="47"/>
      <c r="Q8" s="47"/>
      <c r="R8" s="59" t="s">
        <v>157</v>
      </c>
      <c r="S8" s="47"/>
      <c r="T8" s="47"/>
      <c r="U8" s="47"/>
    </row>
    <row r="9" spans="1:26" ht="14.25">
      <c r="A9" s="47"/>
      <c r="B9" s="47"/>
      <c r="C9" s="47"/>
      <c r="D9" s="47"/>
      <c r="E9" s="47"/>
      <c r="F9" s="47"/>
      <c r="G9" s="47"/>
      <c r="H9" s="47"/>
      <c r="I9" s="47"/>
      <c r="J9" s="47"/>
      <c r="K9" s="47"/>
      <c r="L9" s="47"/>
      <c r="M9" s="47"/>
      <c r="N9" s="47"/>
      <c r="O9" s="47"/>
      <c r="P9" s="47"/>
      <c r="Q9" s="47"/>
      <c r="R9" s="207" t="s">
        <v>226</v>
      </c>
      <c r="S9" s="47"/>
      <c r="T9" s="47"/>
      <c r="U9" s="47"/>
    </row>
    <row r="10" spans="1:26" ht="14.25">
      <c r="C10" s="47" t="s">
        <v>36</v>
      </c>
      <c r="D10" s="47"/>
      <c r="E10" s="47"/>
      <c r="F10" s="47"/>
      <c r="G10" s="47"/>
      <c r="H10" s="47"/>
      <c r="I10" s="47"/>
      <c r="J10" s="47"/>
      <c r="K10" s="47"/>
      <c r="L10" s="47"/>
      <c r="M10" s="47"/>
      <c r="N10" s="47"/>
      <c r="O10" s="47"/>
      <c r="P10" s="47"/>
      <c r="Q10" s="47"/>
      <c r="R10" s="60"/>
      <c r="S10" s="47"/>
      <c r="T10" s="47"/>
      <c r="U10" s="47"/>
    </row>
    <row r="11" spans="1:26" ht="14.25">
      <c r="C11" s="47"/>
      <c r="D11" s="47"/>
      <c r="E11" s="47"/>
      <c r="F11" s="47"/>
      <c r="G11" s="47"/>
      <c r="H11" s="47"/>
      <c r="I11" s="47"/>
      <c r="J11" s="47"/>
      <c r="K11" s="47"/>
      <c r="L11" s="47"/>
      <c r="M11" s="47"/>
      <c r="N11" s="47"/>
      <c r="O11" s="47"/>
      <c r="P11" s="47"/>
      <c r="Q11" s="47"/>
      <c r="R11" s="59"/>
      <c r="S11" s="47"/>
      <c r="T11" s="47"/>
      <c r="U11" s="47"/>
    </row>
    <row r="12" spans="1:26" ht="15" thickBot="1">
      <c r="C12" s="47" t="s">
        <v>134</v>
      </c>
      <c r="D12" s="175">
        <v>1</v>
      </c>
      <c r="E12" s="175">
        <v>2</v>
      </c>
      <c r="F12" s="175">
        <v>3</v>
      </c>
      <c r="G12" s="175">
        <v>4</v>
      </c>
      <c r="H12" s="175">
        <v>5</v>
      </c>
      <c r="I12" s="175">
        <v>6</v>
      </c>
      <c r="J12" s="175">
        <v>7</v>
      </c>
      <c r="K12" s="175">
        <v>8</v>
      </c>
      <c r="L12" s="175">
        <v>9</v>
      </c>
      <c r="M12" s="175">
        <v>10</v>
      </c>
      <c r="N12" s="47">
        <v>1</v>
      </c>
      <c r="O12" s="59"/>
      <c r="P12" s="59"/>
      <c r="Q12" s="59"/>
      <c r="R12" s="59"/>
      <c r="S12" s="59"/>
      <c r="T12" s="59"/>
      <c r="U12" s="59"/>
    </row>
    <row r="13" spans="1:26" ht="14.25">
      <c r="C13" s="51"/>
      <c r="D13" s="52"/>
      <c r="E13" s="53" t="s">
        <v>76</v>
      </c>
      <c r="F13" s="53"/>
      <c r="G13" s="53"/>
      <c r="H13" s="53"/>
      <c r="I13" s="53"/>
      <c r="J13" s="53"/>
      <c r="K13" s="53"/>
      <c r="L13" s="53"/>
      <c r="M13" s="53"/>
      <c r="N13" s="57"/>
      <c r="O13" s="59"/>
      <c r="P13" s="59"/>
      <c r="Q13" s="59"/>
      <c r="R13" s="59"/>
      <c r="S13" s="59"/>
      <c r="T13" s="59"/>
      <c r="U13" s="60"/>
    </row>
    <row r="14" spans="1:26" ht="15" thickBot="1">
      <c r="C14" s="54"/>
      <c r="D14" s="55"/>
      <c r="E14" s="56"/>
      <c r="F14" s="90"/>
      <c r="G14" s="56"/>
      <c r="H14" s="90"/>
      <c r="I14" s="56"/>
      <c r="J14" s="56"/>
      <c r="K14" s="56"/>
      <c r="L14" s="56"/>
      <c r="M14" s="56"/>
      <c r="N14" s="58"/>
      <c r="O14" s="59"/>
      <c r="P14" s="59"/>
      <c r="Q14" s="59"/>
      <c r="S14" s="59"/>
      <c r="T14" s="59"/>
      <c r="U14" s="60"/>
    </row>
    <row r="15" spans="1:26" ht="14.25">
      <c r="C15" s="47"/>
      <c r="D15" s="174">
        <v>20</v>
      </c>
      <c r="E15" s="174">
        <v>19</v>
      </c>
      <c r="F15" s="174">
        <v>18</v>
      </c>
      <c r="G15" s="174">
        <v>17</v>
      </c>
      <c r="H15" s="174">
        <v>16</v>
      </c>
      <c r="I15" s="174">
        <v>15</v>
      </c>
      <c r="J15" s="174">
        <v>14</v>
      </c>
      <c r="K15" s="174">
        <v>13</v>
      </c>
      <c r="L15" s="174">
        <v>12</v>
      </c>
      <c r="M15" s="174">
        <v>11</v>
      </c>
      <c r="N15" s="47"/>
      <c r="O15" s="59"/>
      <c r="P15" s="59"/>
      <c r="Q15" s="59"/>
      <c r="U15" s="403"/>
      <c r="V15" s="399" t="s">
        <v>393</v>
      </c>
      <c r="W15" s="399" t="s">
        <v>394</v>
      </c>
      <c r="X15" s="399" t="s">
        <v>395</v>
      </c>
      <c r="Y15" s="398" t="s">
        <v>396</v>
      </c>
      <c r="Z15" s="398" t="s">
        <v>398</v>
      </c>
    </row>
    <row r="16" spans="1:26" ht="15" thickBot="1">
      <c r="C16" s="47" t="s">
        <v>135</v>
      </c>
      <c r="D16" s="175">
        <v>1</v>
      </c>
      <c r="E16" s="175">
        <v>2</v>
      </c>
      <c r="F16" s="175">
        <v>3</v>
      </c>
      <c r="G16" s="175">
        <v>4</v>
      </c>
      <c r="H16" s="175">
        <v>5</v>
      </c>
      <c r="I16" s="175">
        <v>6</v>
      </c>
      <c r="J16" s="175">
        <v>7</v>
      </c>
      <c r="K16" s="175">
        <v>8</v>
      </c>
      <c r="L16" s="175">
        <v>9</v>
      </c>
      <c r="M16" s="175">
        <v>10</v>
      </c>
      <c r="N16" s="47">
        <v>2</v>
      </c>
      <c r="O16" s="59"/>
      <c r="P16" s="59"/>
      <c r="Q16" s="59"/>
      <c r="U16" s="399" t="s">
        <v>161</v>
      </c>
      <c r="V16" s="399"/>
      <c r="W16" s="399" t="s">
        <v>38</v>
      </c>
      <c r="X16" s="399"/>
      <c r="Y16" s="398"/>
      <c r="Z16" s="402"/>
    </row>
    <row r="17" spans="2:26" ht="14.25">
      <c r="C17" s="51"/>
      <c r="D17" s="52" t="s">
        <v>102</v>
      </c>
      <c r="E17" s="53"/>
      <c r="F17" s="53"/>
      <c r="G17" s="89"/>
      <c r="H17" s="53" t="s">
        <v>84</v>
      </c>
      <c r="I17" s="53"/>
      <c r="J17" s="53" t="s">
        <v>82</v>
      </c>
      <c r="K17" s="53"/>
      <c r="L17" s="53"/>
      <c r="M17" s="53"/>
      <c r="N17" s="57"/>
      <c r="O17" s="59"/>
      <c r="P17" s="59"/>
      <c r="Q17" s="59"/>
      <c r="U17" s="405" t="s">
        <v>388</v>
      </c>
      <c r="V17" s="404"/>
      <c r="W17" s="404" t="s">
        <v>38</v>
      </c>
      <c r="X17" s="404"/>
      <c r="Y17" s="405"/>
      <c r="Z17" s="406" t="s">
        <v>399</v>
      </c>
    </row>
    <row r="18" spans="2:26" ht="15" thickBot="1">
      <c r="C18" s="54"/>
      <c r="D18" s="55"/>
      <c r="E18" s="56"/>
      <c r="F18" s="56"/>
      <c r="G18" s="56"/>
      <c r="H18" s="56"/>
      <c r="I18" s="56" t="s">
        <v>83</v>
      </c>
      <c r="J18" s="56"/>
      <c r="K18" s="56"/>
      <c r="L18" s="56"/>
      <c r="M18" s="56"/>
      <c r="N18" s="58"/>
      <c r="O18" s="59"/>
      <c r="P18" s="59"/>
      <c r="Q18" s="59"/>
      <c r="U18" s="398" t="s">
        <v>160</v>
      </c>
      <c r="V18" s="399"/>
      <c r="W18" s="399" t="s">
        <v>38</v>
      </c>
      <c r="X18" s="399"/>
      <c r="Y18" s="398"/>
      <c r="Z18" s="402"/>
    </row>
    <row r="19" spans="2:26" ht="14.25">
      <c r="B19" s="84" t="s">
        <v>38</v>
      </c>
      <c r="C19" s="85"/>
      <c r="D19" s="174">
        <v>20</v>
      </c>
      <c r="E19" s="174">
        <v>19</v>
      </c>
      <c r="F19" s="174">
        <v>18</v>
      </c>
      <c r="G19" s="174">
        <v>17</v>
      </c>
      <c r="H19" s="174">
        <v>16</v>
      </c>
      <c r="I19" s="174">
        <v>15</v>
      </c>
      <c r="J19" s="174">
        <v>14</v>
      </c>
      <c r="K19" s="174">
        <v>13</v>
      </c>
      <c r="L19" s="174">
        <v>12</v>
      </c>
      <c r="M19" s="174">
        <v>11</v>
      </c>
      <c r="O19" s="86" t="s">
        <v>38</v>
      </c>
      <c r="P19" s="86"/>
      <c r="Q19" s="60"/>
      <c r="U19" s="398" t="s">
        <v>168</v>
      </c>
      <c r="V19" s="399" t="s">
        <v>38</v>
      </c>
      <c r="W19" s="399"/>
      <c r="X19" s="399"/>
      <c r="Y19" s="398"/>
      <c r="Z19" s="402"/>
    </row>
    <row r="20" spans="2:26" ht="13.5" thickBot="1">
      <c r="C20" s="67" t="s">
        <v>136</v>
      </c>
      <c r="D20" s="175">
        <v>1</v>
      </c>
      <c r="E20" s="175">
        <v>2</v>
      </c>
      <c r="F20" s="175">
        <v>3</v>
      </c>
      <c r="G20" s="175">
        <v>4</v>
      </c>
      <c r="H20" s="175">
        <v>5</v>
      </c>
      <c r="I20" s="175">
        <v>6</v>
      </c>
      <c r="J20" s="175">
        <v>7</v>
      </c>
      <c r="K20" s="175">
        <v>8</v>
      </c>
      <c r="L20" s="175">
        <v>9</v>
      </c>
      <c r="M20" s="175">
        <v>10</v>
      </c>
      <c r="U20" s="398" t="s">
        <v>167</v>
      </c>
      <c r="V20" s="399" t="s">
        <v>38</v>
      </c>
      <c r="W20" s="399"/>
      <c r="X20" s="399"/>
      <c r="Y20" s="398"/>
      <c r="Z20" s="402"/>
    </row>
    <row r="21" spans="2:26" ht="14.25">
      <c r="C21" s="51"/>
      <c r="D21" s="52" t="s">
        <v>27</v>
      </c>
      <c r="E21" s="53"/>
      <c r="F21" s="53" t="s">
        <v>25</v>
      </c>
      <c r="G21" s="53"/>
      <c r="H21" s="53" t="s">
        <v>23</v>
      </c>
      <c r="I21" s="53"/>
      <c r="J21" s="53"/>
      <c r="K21" s="53"/>
      <c r="L21" s="53" t="s">
        <v>75</v>
      </c>
      <c r="M21" s="53"/>
      <c r="N21" s="57"/>
      <c r="U21" s="398" t="s">
        <v>166</v>
      </c>
      <c r="V21" s="399" t="s">
        <v>38</v>
      </c>
      <c r="W21" s="399"/>
      <c r="X21" s="399"/>
      <c r="Y21" s="398"/>
      <c r="Z21" s="402"/>
    </row>
    <row r="22" spans="2:26" ht="15" thickBot="1">
      <c r="C22" s="54"/>
      <c r="D22" s="55"/>
      <c r="E22" s="56" t="s">
        <v>26</v>
      </c>
      <c r="F22" s="56"/>
      <c r="G22" s="56" t="s">
        <v>24</v>
      </c>
      <c r="H22" s="56"/>
      <c r="I22" s="56" t="s">
        <v>22</v>
      </c>
      <c r="J22" s="56"/>
      <c r="K22" s="56"/>
      <c r="L22" s="56"/>
      <c r="M22" s="56"/>
      <c r="N22" s="58"/>
      <c r="U22" s="398" t="s">
        <v>163</v>
      </c>
      <c r="V22" s="399"/>
      <c r="W22" s="399" t="s">
        <v>38</v>
      </c>
      <c r="X22" s="399"/>
      <c r="Y22" s="398"/>
      <c r="Z22" s="402"/>
    </row>
    <row r="23" spans="2:26" ht="14.25">
      <c r="C23" s="85"/>
      <c r="D23" s="174">
        <v>20</v>
      </c>
      <c r="E23" s="174">
        <v>19</v>
      </c>
      <c r="F23" s="174">
        <v>18</v>
      </c>
      <c r="G23" s="174">
        <v>17</v>
      </c>
      <c r="H23" s="174">
        <v>16</v>
      </c>
      <c r="I23" s="174">
        <v>15</v>
      </c>
      <c r="J23" s="174">
        <v>14</v>
      </c>
      <c r="K23" s="174">
        <v>13</v>
      </c>
      <c r="L23" s="174">
        <v>12</v>
      </c>
      <c r="M23" s="174">
        <v>11</v>
      </c>
      <c r="O23" s="59"/>
      <c r="P23" s="59"/>
      <c r="Q23" s="59"/>
      <c r="U23" s="398" t="s">
        <v>183</v>
      </c>
      <c r="V23" s="399"/>
      <c r="W23" s="399" t="s">
        <v>38</v>
      </c>
      <c r="X23" s="399"/>
      <c r="Y23" s="398"/>
      <c r="Z23" s="402"/>
    </row>
    <row r="24" spans="2:26" ht="15" thickBot="1">
      <c r="C24" s="47" t="s">
        <v>137</v>
      </c>
      <c r="D24" s="175">
        <v>1</v>
      </c>
      <c r="E24" s="175">
        <v>2</v>
      </c>
      <c r="F24" s="175">
        <v>3</v>
      </c>
      <c r="G24" s="175">
        <v>4</v>
      </c>
      <c r="H24" s="175">
        <v>5</v>
      </c>
      <c r="I24" s="175">
        <v>6</v>
      </c>
      <c r="J24" s="175">
        <v>7</v>
      </c>
      <c r="K24" s="175">
        <v>8</v>
      </c>
      <c r="L24" s="175">
        <v>9</v>
      </c>
      <c r="M24" s="175">
        <v>10</v>
      </c>
      <c r="N24" s="47">
        <v>3</v>
      </c>
      <c r="O24" s="59"/>
      <c r="P24" s="59"/>
      <c r="Q24" s="59"/>
      <c r="U24" s="399" t="s">
        <v>182</v>
      </c>
      <c r="V24" s="399"/>
      <c r="W24" s="399" t="s">
        <v>38</v>
      </c>
      <c r="X24" s="399"/>
      <c r="Y24" s="398"/>
      <c r="Z24" s="402"/>
    </row>
    <row r="25" spans="2:26" ht="14.25">
      <c r="C25" s="51"/>
      <c r="D25" s="52"/>
      <c r="E25" s="53"/>
      <c r="F25" s="53"/>
      <c r="G25" s="176"/>
      <c r="H25" s="176"/>
      <c r="I25" s="176"/>
      <c r="J25" s="53"/>
      <c r="K25" s="53"/>
      <c r="L25" s="53" t="s">
        <v>77</v>
      </c>
      <c r="M25" s="53"/>
      <c r="N25" s="57"/>
      <c r="O25" s="59"/>
      <c r="P25" s="59"/>
      <c r="Q25" s="59"/>
      <c r="U25" s="404" t="s">
        <v>389</v>
      </c>
      <c r="V25" s="404"/>
      <c r="W25" s="404" t="s">
        <v>38</v>
      </c>
      <c r="X25" s="404"/>
      <c r="Y25" s="405"/>
      <c r="Z25" s="406" t="s">
        <v>400</v>
      </c>
    </row>
    <row r="26" spans="2:26" ht="15" thickBot="1">
      <c r="C26" s="54"/>
      <c r="D26" s="55"/>
      <c r="E26" s="56"/>
      <c r="F26" s="56"/>
      <c r="G26" s="56"/>
      <c r="H26" s="56"/>
      <c r="I26" s="56"/>
      <c r="J26" s="56"/>
      <c r="K26" s="56"/>
      <c r="L26" s="56"/>
      <c r="M26" s="56"/>
      <c r="N26" s="58"/>
      <c r="O26" s="60"/>
      <c r="P26" s="60"/>
      <c r="Q26" s="60"/>
      <c r="U26" s="399" t="s">
        <v>162</v>
      </c>
      <c r="V26" s="399"/>
      <c r="W26" s="399" t="s">
        <v>38</v>
      </c>
      <c r="X26" s="399"/>
      <c r="Y26" s="398"/>
      <c r="Z26" s="402"/>
    </row>
    <row r="27" spans="2:26" ht="14.25">
      <c r="D27" s="174">
        <v>20</v>
      </c>
      <c r="E27" s="174">
        <v>19</v>
      </c>
      <c r="F27" s="174">
        <v>18</v>
      </c>
      <c r="G27" s="174">
        <v>17</v>
      </c>
      <c r="H27" s="174">
        <v>16</v>
      </c>
      <c r="I27" s="174">
        <v>15</v>
      </c>
      <c r="J27" s="174">
        <v>14</v>
      </c>
      <c r="K27" s="174">
        <v>13</v>
      </c>
      <c r="L27" s="174">
        <v>12</v>
      </c>
      <c r="M27" s="174">
        <v>11</v>
      </c>
      <c r="Q27" s="59"/>
      <c r="U27" s="404" t="s">
        <v>390</v>
      </c>
      <c r="V27" s="404"/>
      <c r="W27" s="404" t="s">
        <v>38</v>
      </c>
      <c r="X27" s="404"/>
      <c r="Y27" s="405"/>
      <c r="Z27" s="406" t="s">
        <v>400</v>
      </c>
    </row>
    <row r="28" spans="2:26" ht="15" thickBot="1">
      <c r="C28" s="67" t="s">
        <v>138</v>
      </c>
      <c r="D28" s="175">
        <v>1</v>
      </c>
      <c r="E28" s="175">
        <v>2</v>
      </c>
      <c r="F28" s="175">
        <v>3</v>
      </c>
      <c r="G28" s="175">
        <v>4</v>
      </c>
      <c r="H28" s="175">
        <v>5</v>
      </c>
      <c r="I28" s="175">
        <v>6</v>
      </c>
      <c r="J28" s="175">
        <v>7</v>
      </c>
      <c r="K28" s="175">
        <v>8</v>
      </c>
      <c r="L28" s="175">
        <v>9</v>
      </c>
      <c r="M28" s="175">
        <v>10</v>
      </c>
      <c r="N28" s="47">
        <v>4</v>
      </c>
      <c r="O28" s="59"/>
      <c r="P28" s="59"/>
      <c r="Q28" s="59"/>
      <c r="U28" s="407" t="s">
        <v>391</v>
      </c>
      <c r="V28" s="407"/>
      <c r="W28" s="407" t="s">
        <v>38</v>
      </c>
      <c r="X28" s="407"/>
      <c r="Y28" s="408"/>
      <c r="Z28" s="406" t="s">
        <v>400</v>
      </c>
    </row>
    <row r="29" spans="2:26" ht="14.25">
      <c r="C29" s="51"/>
      <c r="D29" s="52"/>
      <c r="E29" s="53"/>
      <c r="F29" s="53"/>
      <c r="G29" s="53"/>
      <c r="H29" s="53"/>
      <c r="I29" s="53"/>
      <c r="J29" s="53"/>
      <c r="K29" s="53"/>
      <c r="L29" s="53"/>
      <c r="M29" s="53"/>
      <c r="N29" s="57"/>
      <c r="O29" s="59"/>
      <c r="P29" s="59"/>
      <c r="Q29" s="59"/>
      <c r="U29" s="407" t="s">
        <v>392</v>
      </c>
      <c r="V29" s="407"/>
      <c r="W29" s="407" t="s">
        <v>38</v>
      </c>
      <c r="X29" s="407"/>
      <c r="Y29" s="408"/>
      <c r="Z29" s="406" t="s">
        <v>400</v>
      </c>
    </row>
    <row r="30" spans="2:26" ht="15" thickBot="1">
      <c r="C30" s="54"/>
      <c r="D30" s="55"/>
      <c r="E30" s="56"/>
      <c r="F30" s="56"/>
      <c r="G30" s="56"/>
      <c r="H30" s="56"/>
      <c r="I30" s="56"/>
      <c r="J30" s="56"/>
      <c r="K30" s="56"/>
      <c r="L30" s="56"/>
      <c r="M30" s="56"/>
      <c r="N30" s="58"/>
      <c r="Q30" s="60"/>
      <c r="U30" s="400" t="s">
        <v>164</v>
      </c>
      <c r="V30" s="400"/>
      <c r="W30" s="400" t="s">
        <v>38</v>
      </c>
      <c r="X30" s="400"/>
      <c r="Y30" s="401"/>
      <c r="Z30" s="402"/>
    </row>
    <row r="31" spans="2:26" ht="14.25">
      <c r="D31" s="174">
        <v>20</v>
      </c>
      <c r="E31" s="174">
        <v>19</v>
      </c>
      <c r="F31" s="174">
        <v>18</v>
      </c>
      <c r="G31" s="174">
        <v>17</v>
      </c>
      <c r="H31" s="174">
        <v>16</v>
      </c>
      <c r="I31" s="174">
        <v>15</v>
      </c>
      <c r="J31" s="174">
        <v>14</v>
      </c>
      <c r="K31" s="174">
        <v>13</v>
      </c>
      <c r="L31" s="174">
        <v>12</v>
      </c>
      <c r="M31" s="174">
        <v>11</v>
      </c>
      <c r="Q31" s="61"/>
      <c r="U31" s="400" t="s">
        <v>171</v>
      </c>
      <c r="V31" s="400" t="s">
        <v>38</v>
      </c>
      <c r="W31" s="400"/>
      <c r="X31" s="400"/>
      <c r="Y31" s="401"/>
      <c r="Z31" s="402"/>
    </row>
    <row r="32" spans="2:26" ht="15" thickBot="1">
      <c r="C32" s="67" t="s">
        <v>139</v>
      </c>
      <c r="D32" s="175">
        <v>1</v>
      </c>
      <c r="E32" s="175">
        <v>2</v>
      </c>
      <c r="F32" s="175">
        <v>3</v>
      </c>
      <c r="G32" s="175">
        <v>4</v>
      </c>
      <c r="H32" s="175">
        <v>5</v>
      </c>
      <c r="I32" s="175">
        <v>6</v>
      </c>
      <c r="J32" s="175">
        <v>7</v>
      </c>
      <c r="K32" s="175">
        <v>8</v>
      </c>
      <c r="L32" s="175">
        <v>9</v>
      </c>
      <c r="M32" s="175">
        <v>10</v>
      </c>
      <c r="N32" s="47">
        <v>4</v>
      </c>
      <c r="Q32" s="61"/>
      <c r="U32" s="400" t="s">
        <v>170</v>
      </c>
      <c r="V32" s="400" t="s">
        <v>38</v>
      </c>
      <c r="W32" s="400"/>
      <c r="X32" s="400"/>
      <c r="Y32" s="401"/>
      <c r="Z32" s="402"/>
    </row>
    <row r="33" spans="2:26" ht="14.25">
      <c r="C33" s="51"/>
      <c r="D33" s="52"/>
      <c r="E33" s="53"/>
      <c r="F33" s="53"/>
      <c r="G33" s="53"/>
      <c r="H33" s="53"/>
      <c r="I33" s="53"/>
      <c r="J33" s="53"/>
      <c r="K33" s="53"/>
      <c r="L33" s="53"/>
      <c r="M33" s="53"/>
      <c r="N33" s="57"/>
      <c r="Q33" s="61"/>
      <c r="U33" s="400" t="s">
        <v>169</v>
      </c>
      <c r="V33" s="400" t="s">
        <v>38</v>
      </c>
      <c r="W33" s="400"/>
      <c r="X33" s="400"/>
      <c r="Y33" s="401"/>
      <c r="Z33" s="402"/>
    </row>
    <row r="34" spans="2:26" ht="15" thickBot="1">
      <c r="B34" s="84" t="s">
        <v>38</v>
      </c>
      <c r="C34" s="54"/>
      <c r="D34" s="55"/>
      <c r="E34" s="56"/>
      <c r="F34" s="56"/>
      <c r="G34" s="56"/>
      <c r="H34" s="56"/>
      <c r="I34" s="56"/>
      <c r="J34" s="56"/>
      <c r="K34" s="56"/>
      <c r="L34" s="56"/>
      <c r="M34" s="56"/>
      <c r="N34" s="58"/>
      <c r="O34" s="87" t="s">
        <v>38</v>
      </c>
      <c r="P34" s="88"/>
      <c r="Q34" s="62"/>
      <c r="U34" s="400" t="s">
        <v>190</v>
      </c>
      <c r="V34" s="400"/>
      <c r="W34" s="400"/>
      <c r="X34" s="400" t="s">
        <v>38</v>
      </c>
      <c r="Y34" s="401"/>
      <c r="Z34" s="402"/>
    </row>
    <row r="35" spans="2:26" ht="14.25">
      <c r="C35" s="85"/>
      <c r="D35" s="174">
        <v>20</v>
      </c>
      <c r="E35" s="174">
        <v>19</v>
      </c>
      <c r="F35" s="174">
        <v>18</v>
      </c>
      <c r="G35" s="174">
        <v>17</v>
      </c>
      <c r="H35" s="174">
        <v>16</v>
      </c>
      <c r="I35" s="174">
        <v>15</v>
      </c>
      <c r="J35" s="174">
        <v>14</v>
      </c>
      <c r="K35" s="174">
        <v>13</v>
      </c>
      <c r="L35" s="174">
        <v>12</v>
      </c>
      <c r="M35" s="174">
        <v>11</v>
      </c>
      <c r="O35" s="59"/>
      <c r="P35" s="59"/>
      <c r="Q35" s="61"/>
      <c r="U35" s="399" t="s">
        <v>191</v>
      </c>
      <c r="V35" s="399"/>
      <c r="W35" s="399"/>
      <c r="X35" s="399" t="s">
        <v>38</v>
      </c>
      <c r="Y35" s="398"/>
      <c r="Z35" s="402"/>
    </row>
    <row r="36" spans="2:26" ht="15" thickBot="1">
      <c r="C36" s="47" t="s">
        <v>140</v>
      </c>
      <c r="D36" s="175">
        <v>1</v>
      </c>
      <c r="E36" s="175">
        <v>2</v>
      </c>
      <c r="F36" s="175">
        <v>3</v>
      </c>
      <c r="G36" s="175">
        <v>4</v>
      </c>
      <c r="H36" s="175">
        <v>5</v>
      </c>
      <c r="I36" s="175">
        <v>6</v>
      </c>
      <c r="J36" s="175">
        <v>7</v>
      </c>
      <c r="K36" s="175">
        <v>8</v>
      </c>
      <c r="L36" s="175">
        <v>9</v>
      </c>
      <c r="M36" s="175">
        <v>10</v>
      </c>
      <c r="N36" s="47">
        <v>5</v>
      </c>
      <c r="O36" s="59"/>
      <c r="P36" s="59"/>
      <c r="Q36" s="61"/>
      <c r="U36" s="399" t="s">
        <v>192</v>
      </c>
      <c r="V36" s="399"/>
      <c r="W36" s="399"/>
      <c r="X36" s="399" t="s">
        <v>38</v>
      </c>
      <c r="Y36" s="398"/>
      <c r="Z36" s="402"/>
    </row>
    <row r="37" spans="2:26" ht="14.25">
      <c r="C37" s="51"/>
      <c r="D37" s="63"/>
      <c r="E37" s="64"/>
      <c r="F37" s="64"/>
      <c r="G37" s="53"/>
      <c r="H37" s="53" t="s">
        <v>69</v>
      </c>
      <c r="I37" s="53"/>
      <c r="J37" s="53" t="s">
        <v>62</v>
      </c>
      <c r="K37" s="53"/>
      <c r="L37" s="53" t="s">
        <v>60</v>
      </c>
      <c r="M37" s="53"/>
      <c r="N37" s="57"/>
      <c r="O37" s="59"/>
      <c r="P37" s="59"/>
      <c r="Q37" s="61"/>
      <c r="U37" s="399" t="s">
        <v>193</v>
      </c>
      <c r="V37" s="399"/>
      <c r="W37" s="399"/>
      <c r="X37" s="399" t="s">
        <v>38</v>
      </c>
      <c r="Y37" s="398"/>
      <c r="Z37" s="402"/>
    </row>
    <row r="38" spans="2:26" ht="15" thickBot="1">
      <c r="C38" s="54"/>
      <c r="D38" s="65"/>
      <c r="E38" s="66"/>
      <c r="F38" s="66"/>
      <c r="G38" s="56" t="s">
        <v>70</v>
      </c>
      <c r="H38" s="56"/>
      <c r="I38" s="56" t="s">
        <v>68</v>
      </c>
      <c r="J38" s="56"/>
      <c r="K38" s="56" t="s">
        <v>61</v>
      </c>
      <c r="L38" s="56"/>
      <c r="M38" s="56"/>
      <c r="N38" s="58"/>
      <c r="O38" s="60"/>
      <c r="P38" s="60"/>
      <c r="Q38" s="60"/>
      <c r="U38" s="399" t="s">
        <v>194</v>
      </c>
      <c r="V38" s="399"/>
      <c r="W38" s="399"/>
      <c r="X38" s="399" t="s">
        <v>38</v>
      </c>
      <c r="Y38" s="398"/>
      <c r="Z38" s="402"/>
    </row>
    <row r="39" spans="2:26" ht="14.25">
      <c r="D39" s="174">
        <v>20</v>
      </c>
      <c r="E39" s="174">
        <v>19</v>
      </c>
      <c r="F39" s="174">
        <v>18</v>
      </c>
      <c r="G39" s="174">
        <v>17</v>
      </c>
      <c r="H39" s="174">
        <v>16</v>
      </c>
      <c r="I39" s="174">
        <v>15</v>
      </c>
      <c r="J39" s="174">
        <v>14</v>
      </c>
      <c r="K39" s="174">
        <v>13</v>
      </c>
      <c r="L39" s="174">
        <v>12</v>
      </c>
      <c r="M39" s="174">
        <v>11</v>
      </c>
      <c r="O39" s="59"/>
      <c r="P39" s="59"/>
      <c r="Q39" s="59"/>
      <c r="U39" s="399" t="s">
        <v>195</v>
      </c>
      <c r="V39" s="399"/>
      <c r="W39" s="399"/>
      <c r="X39" s="399" t="s">
        <v>38</v>
      </c>
      <c r="Y39" s="398"/>
      <c r="Z39" s="402"/>
    </row>
    <row r="40" spans="2:26" ht="15" thickBot="1">
      <c r="C40" s="47" t="s">
        <v>141</v>
      </c>
      <c r="D40" s="175">
        <v>1</v>
      </c>
      <c r="E40" s="175">
        <v>2</v>
      </c>
      <c r="F40" s="175">
        <v>3</v>
      </c>
      <c r="G40" s="175">
        <v>4</v>
      </c>
      <c r="H40" s="175">
        <v>5</v>
      </c>
      <c r="I40" s="175">
        <v>6</v>
      </c>
      <c r="J40" s="175">
        <v>7</v>
      </c>
      <c r="K40" s="175">
        <v>8</v>
      </c>
      <c r="L40" s="175">
        <v>9</v>
      </c>
      <c r="M40" s="175">
        <v>10</v>
      </c>
      <c r="N40" s="47">
        <v>6</v>
      </c>
      <c r="O40" s="59"/>
      <c r="P40" s="59"/>
      <c r="Q40" s="59"/>
      <c r="U40" s="404" t="s">
        <v>285</v>
      </c>
      <c r="V40" s="404"/>
      <c r="W40" s="404"/>
      <c r="X40" s="404"/>
      <c r="Y40" s="405" t="s">
        <v>38</v>
      </c>
      <c r="Z40" s="406" t="s">
        <v>397</v>
      </c>
    </row>
    <row r="41" spans="2:26" ht="14.25">
      <c r="C41" s="51"/>
      <c r="D41" s="63"/>
      <c r="E41" s="64" t="s">
        <v>21</v>
      </c>
      <c r="F41" s="53"/>
      <c r="G41" s="53" t="s">
        <v>19</v>
      </c>
      <c r="H41" s="53"/>
      <c r="I41" s="53" t="s">
        <v>16</v>
      </c>
      <c r="J41" s="53"/>
      <c r="K41" s="53"/>
      <c r="L41" s="53"/>
      <c r="M41" s="53"/>
      <c r="N41" s="57"/>
      <c r="O41" s="59"/>
      <c r="P41" s="59"/>
      <c r="Q41" s="59"/>
      <c r="U41" s="404" t="s">
        <v>286</v>
      </c>
      <c r="V41" s="404"/>
      <c r="W41" s="404"/>
      <c r="X41" s="404"/>
      <c r="Y41" s="405" t="s">
        <v>38</v>
      </c>
      <c r="Z41" s="406" t="s">
        <v>397</v>
      </c>
    </row>
    <row r="42" spans="2:26" ht="15" thickBot="1">
      <c r="B42" s="84" t="s">
        <v>38</v>
      </c>
      <c r="C42" s="54"/>
      <c r="D42" s="55"/>
      <c r="E42" s="56"/>
      <c r="F42" s="56" t="s">
        <v>20</v>
      </c>
      <c r="G42" s="56"/>
      <c r="H42" s="56" t="s">
        <v>18</v>
      </c>
      <c r="I42" s="56"/>
      <c r="J42" s="56"/>
      <c r="K42" s="56"/>
      <c r="L42" s="56"/>
      <c r="M42" s="56"/>
      <c r="N42" s="58"/>
      <c r="O42" s="87" t="s">
        <v>38</v>
      </c>
      <c r="P42" s="88"/>
      <c r="Q42" s="60"/>
      <c r="U42" s="405" t="s">
        <v>287</v>
      </c>
      <c r="V42" s="405"/>
      <c r="W42" s="405"/>
      <c r="X42" s="405"/>
      <c r="Y42" s="405" t="s">
        <v>38</v>
      </c>
      <c r="Z42" s="406" t="s">
        <v>397</v>
      </c>
    </row>
    <row r="43" spans="2:26">
      <c r="B43" s="87" t="s">
        <v>38</v>
      </c>
      <c r="C43" s="85"/>
      <c r="D43" s="174">
        <v>20</v>
      </c>
      <c r="E43" s="174">
        <v>19</v>
      </c>
      <c r="F43" s="174">
        <v>18</v>
      </c>
      <c r="G43" s="174">
        <v>17</v>
      </c>
      <c r="H43" s="174">
        <v>16</v>
      </c>
      <c r="I43" s="174">
        <v>15</v>
      </c>
      <c r="J43" s="174">
        <v>14</v>
      </c>
      <c r="K43" s="174">
        <v>13</v>
      </c>
      <c r="L43" s="174">
        <v>12</v>
      </c>
      <c r="M43" s="174">
        <v>11</v>
      </c>
      <c r="O43" s="87" t="s">
        <v>38</v>
      </c>
      <c r="P43" s="88"/>
      <c r="Q43" s="60"/>
      <c r="U43" s="397"/>
      <c r="V43" s="397"/>
      <c r="W43" s="397"/>
      <c r="X43" s="397"/>
      <c r="Y43" s="397"/>
    </row>
    <row r="44" spans="2:26" ht="14.25">
      <c r="C44" s="87"/>
      <c r="D44" s="47"/>
      <c r="E44" s="47"/>
      <c r="F44" s="47"/>
      <c r="G44" s="47"/>
      <c r="H44" s="47"/>
      <c r="I44" s="47"/>
      <c r="J44" s="47"/>
      <c r="K44" s="47"/>
      <c r="L44" s="47"/>
      <c r="M44" s="47"/>
      <c r="O44" s="59"/>
      <c r="P44" s="59"/>
      <c r="Q44" s="60"/>
    </row>
    <row r="45" spans="2:26" ht="15" thickBot="1">
      <c r="C45" s="67" t="s">
        <v>158</v>
      </c>
      <c r="D45" s="175">
        <v>1</v>
      </c>
      <c r="E45" s="175">
        <v>2</v>
      </c>
      <c r="F45" s="175">
        <v>3</v>
      </c>
      <c r="G45" s="175">
        <v>4</v>
      </c>
      <c r="H45" s="175">
        <v>5</v>
      </c>
      <c r="I45" s="175">
        <v>6</v>
      </c>
      <c r="J45" s="175">
        <v>7</v>
      </c>
      <c r="K45" s="175">
        <v>8</v>
      </c>
      <c r="L45" s="175">
        <v>9</v>
      </c>
      <c r="M45" s="175">
        <v>10</v>
      </c>
      <c r="N45" s="47">
        <v>7</v>
      </c>
      <c r="O45" s="59"/>
      <c r="P45" s="59"/>
    </row>
    <row r="46" spans="2:26" ht="14.25">
      <c r="C46" s="51"/>
      <c r="D46" s="53" t="s">
        <v>146</v>
      </c>
      <c r="E46" s="53"/>
      <c r="F46" s="53" t="s">
        <v>146</v>
      </c>
      <c r="G46" s="53"/>
      <c r="H46" s="53"/>
      <c r="I46" s="53"/>
      <c r="J46" s="53"/>
      <c r="K46" s="53" t="s">
        <v>181</v>
      </c>
      <c r="L46" s="53"/>
      <c r="M46" s="53" t="s">
        <v>224</v>
      </c>
      <c r="N46" s="57"/>
      <c r="O46" s="60"/>
      <c r="P46" s="60"/>
    </row>
    <row r="47" spans="2:26" ht="15" thickBot="1">
      <c r="C47" s="54"/>
      <c r="D47" s="55"/>
      <c r="E47" s="56" t="s">
        <v>146</v>
      </c>
      <c r="F47" s="56"/>
      <c r="G47" s="56"/>
      <c r="H47" s="56"/>
      <c r="I47" s="56"/>
      <c r="J47" s="56"/>
      <c r="K47" s="56"/>
      <c r="L47" s="56" t="s">
        <v>180</v>
      </c>
      <c r="M47" s="56"/>
      <c r="N47" s="58"/>
      <c r="O47" s="60"/>
      <c r="P47" s="60"/>
    </row>
    <row r="48" spans="2:26">
      <c r="D48" s="174">
        <v>20</v>
      </c>
      <c r="E48" s="174">
        <v>19</v>
      </c>
      <c r="F48" s="174">
        <v>18</v>
      </c>
      <c r="G48" s="174">
        <v>17</v>
      </c>
      <c r="H48" s="174">
        <v>16</v>
      </c>
      <c r="I48" s="174">
        <v>15</v>
      </c>
      <c r="J48" s="174">
        <v>14</v>
      </c>
      <c r="K48" s="174">
        <v>13</v>
      </c>
      <c r="L48" s="174">
        <v>12</v>
      </c>
      <c r="M48" s="174">
        <v>11</v>
      </c>
      <c r="O48" s="60"/>
      <c r="P48" s="60"/>
    </row>
    <row r="49" spans="3:14" ht="15" thickBot="1">
      <c r="C49" s="67" t="s">
        <v>159</v>
      </c>
      <c r="D49" s="175">
        <v>1</v>
      </c>
      <c r="E49" s="175">
        <v>2</v>
      </c>
      <c r="F49" s="175">
        <v>3</v>
      </c>
      <c r="G49" s="175">
        <v>4</v>
      </c>
      <c r="H49" s="175">
        <v>5</v>
      </c>
      <c r="I49" s="175">
        <v>6</v>
      </c>
      <c r="J49" s="175">
        <v>7</v>
      </c>
      <c r="K49" s="175">
        <v>8</v>
      </c>
      <c r="L49" s="175">
        <v>9</v>
      </c>
      <c r="M49" s="175">
        <v>10</v>
      </c>
      <c r="N49" s="47">
        <v>8</v>
      </c>
    </row>
    <row r="50" spans="3:14" ht="14.25">
      <c r="C50" s="51"/>
      <c r="D50" s="52" t="s">
        <v>142</v>
      </c>
      <c r="E50" s="53"/>
      <c r="F50" s="53" t="s">
        <v>144</v>
      </c>
      <c r="G50" s="53"/>
      <c r="H50" s="53" t="s">
        <v>225</v>
      </c>
      <c r="I50" s="53"/>
      <c r="J50" s="53"/>
      <c r="K50" s="53"/>
      <c r="L50" s="53"/>
      <c r="M50" s="53"/>
      <c r="N50" s="57"/>
    </row>
    <row r="51" spans="3:14" ht="15" thickBot="1">
      <c r="C51" s="54"/>
      <c r="D51" s="55"/>
      <c r="E51" s="56" t="s">
        <v>143</v>
      </c>
      <c r="F51" s="56"/>
      <c r="G51" s="56" t="s">
        <v>145</v>
      </c>
      <c r="H51" s="56"/>
      <c r="I51" s="56"/>
      <c r="J51" s="56"/>
      <c r="K51" s="56"/>
      <c r="L51" s="56"/>
      <c r="M51" s="56"/>
      <c r="N51" s="58"/>
    </row>
    <row r="52" spans="3:14">
      <c r="D52" s="174">
        <v>20</v>
      </c>
      <c r="E52" s="174">
        <v>19</v>
      </c>
      <c r="F52" s="174">
        <v>18</v>
      </c>
      <c r="G52" s="174">
        <v>17</v>
      </c>
      <c r="H52" s="174">
        <v>16</v>
      </c>
      <c r="I52" s="174">
        <v>15</v>
      </c>
      <c r="J52" s="174">
        <v>14</v>
      </c>
      <c r="K52" s="174">
        <v>13</v>
      </c>
      <c r="L52" s="174">
        <v>12</v>
      </c>
      <c r="M52" s="174">
        <v>11</v>
      </c>
    </row>
    <row r="53" spans="3:14">
      <c r="D53" s="67"/>
      <c r="L53" s="60"/>
      <c r="M53" s="60"/>
      <c r="N53" s="60"/>
    </row>
    <row r="54" spans="3:14" ht="14.25">
      <c r="C54" s="47" t="s">
        <v>37</v>
      </c>
      <c r="D54" s="47"/>
      <c r="E54" s="47"/>
      <c r="F54" s="47"/>
      <c r="G54" s="47"/>
      <c r="H54" s="47"/>
      <c r="I54" s="47"/>
      <c r="J54" s="47"/>
      <c r="K54" s="47"/>
      <c r="L54" s="47"/>
      <c r="M54" s="47"/>
    </row>
  </sheetData>
  <pageMargins left="0.7" right="0.7" top="0.75" bottom="0.75" header="0.3" footer="0.3"/>
  <pageSetup scale="52"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BJ2431"/>
  <sheetViews>
    <sheetView zoomScale="55" zoomScaleNormal="55" workbookViewId="0">
      <selection activeCell="R16" sqref="R16"/>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s="206" t="s">
        <v>212</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2" t="s">
        <v>152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c r="AY7" s="19"/>
      <c r="AZ7" s="19"/>
      <c r="BA7" s="19"/>
      <c r="BB7" s="17"/>
    </row>
    <row r="8" spans="1:59" ht="30" customHeight="1">
      <c r="A8" s="19"/>
      <c r="B8" s="19"/>
      <c r="D8" s="11">
        <f t="shared" si="1"/>
        <v>39</v>
      </c>
      <c r="E8" s="79"/>
      <c r="F8" s="92"/>
      <c r="G8" s="110" t="s">
        <v>41</v>
      </c>
      <c r="H8" s="139" t="s">
        <v>21</v>
      </c>
      <c r="I8" s="105">
        <v>35</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c r="AY8" s="18"/>
      <c r="AZ8" s="19"/>
      <c r="BA8" s="19"/>
      <c r="BB8" s="17"/>
    </row>
    <row r="9" spans="1:59" ht="30" customHeight="1">
      <c r="A9" s="19"/>
      <c r="B9" s="19"/>
      <c r="D9" s="11">
        <f t="shared" si="1"/>
        <v>38</v>
      </c>
      <c r="E9" s="79"/>
      <c r="F9" s="92"/>
      <c r="G9" s="110" t="s">
        <v>41</v>
      </c>
      <c r="H9" s="139" t="s">
        <v>20</v>
      </c>
      <c r="I9" s="105">
        <v>35</v>
      </c>
      <c r="J9" s="25"/>
      <c r="K9" s="162"/>
      <c r="L9" s="161"/>
      <c r="M9" s="138" t="s">
        <v>26</v>
      </c>
      <c r="N9" s="204">
        <v>35.475999999999999</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c r="AY9" s="11"/>
      <c r="AZ9" s="11"/>
      <c r="BA9" s="11"/>
      <c r="BB9" s="11"/>
    </row>
    <row r="10" spans="1:59" ht="30" customHeight="1">
      <c r="A10" s="19"/>
      <c r="B10" s="19"/>
      <c r="D10" s="11">
        <f t="shared" si="1"/>
        <v>37</v>
      </c>
      <c r="E10" s="157"/>
      <c r="F10" s="92"/>
      <c r="G10" s="110" t="s">
        <v>41</v>
      </c>
      <c r="H10" s="139" t="s">
        <v>19</v>
      </c>
      <c r="I10" s="104">
        <v>35</v>
      </c>
      <c r="J10" s="25"/>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48"/>
      <c r="O11" s="146" t="s">
        <v>102</v>
      </c>
      <c r="P11" s="114">
        <v>38.982999999999997</v>
      </c>
      <c r="Q11" s="91"/>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204">
        <v>36.428199999999997</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11"/>
      <c r="AX12" s="22"/>
      <c r="BC12" s="11"/>
      <c r="BD12" s="11"/>
      <c r="BE12" s="11"/>
      <c r="BF12" s="11"/>
      <c r="BG12" s="11"/>
    </row>
    <row r="13" spans="1:59" ht="30" customHeight="1">
      <c r="A13" s="19"/>
      <c r="B13" s="19"/>
      <c r="D13" s="11">
        <f t="shared" si="1"/>
        <v>34</v>
      </c>
      <c r="E13" s="97"/>
      <c r="F13" s="95"/>
      <c r="G13" s="140" t="s">
        <v>18</v>
      </c>
      <c r="H13" s="104">
        <v>35.063000000000002</v>
      </c>
      <c r="I13" s="25"/>
      <c r="J13" s="25"/>
      <c r="K13" s="48"/>
      <c r="L13" s="91"/>
      <c r="M13" s="138" t="s">
        <v>23</v>
      </c>
      <c r="N13" s="205">
        <v>35.475999999999999</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11"/>
      <c r="AX13" s="22"/>
      <c r="BC13" s="11"/>
      <c r="BD13" s="11"/>
      <c r="BE13" s="11"/>
      <c r="BF13" s="11"/>
      <c r="BG13" s="11"/>
    </row>
    <row r="14" spans="1:59" ht="30" customHeight="1">
      <c r="A14" s="19"/>
      <c r="B14" s="19"/>
      <c r="D14" s="11">
        <f t="shared" si="1"/>
        <v>33</v>
      </c>
      <c r="E14" s="156" t="s">
        <v>98</v>
      </c>
      <c r="F14" s="95"/>
      <c r="G14" s="140" t="s">
        <v>17</v>
      </c>
      <c r="H14" s="111" t="s">
        <v>187</v>
      </c>
      <c r="I14" s="25"/>
      <c r="J14" s="25"/>
      <c r="K14" s="48"/>
      <c r="L14" s="91"/>
      <c r="M14" s="137" t="s">
        <v>22</v>
      </c>
      <c r="N14" s="204">
        <v>36.428199999999997</v>
      </c>
      <c r="O14" s="112"/>
      <c r="P14" s="114"/>
      <c r="Q14" s="137" t="s">
        <v>84</v>
      </c>
      <c r="R14" s="114">
        <v>36</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11"/>
      <c r="AX14" s="22"/>
      <c r="BC14" s="11"/>
      <c r="BD14" s="11"/>
      <c r="BE14" s="11"/>
      <c r="BF14" s="11"/>
      <c r="BG14" s="11"/>
    </row>
    <row r="15" spans="1:59" ht="30" customHeight="1">
      <c r="A15" s="19"/>
      <c r="B15" s="19"/>
      <c r="D15" s="45">
        <f t="shared" si="1"/>
        <v>32</v>
      </c>
      <c r="E15" s="98"/>
      <c r="F15" s="95"/>
      <c r="G15" s="141" t="s">
        <v>16</v>
      </c>
      <c r="H15" s="111">
        <v>35.063000000000002</v>
      </c>
      <c r="I15" s="25"/>
      <c r="K15" s="48"/>
      <c r="L15" s="118"/>
      <c r="M15" s="124"/>
      <c r="N15" s="91"/>
      <c r="O15" s="91"/>
      <c r="P15" s="91"/>
      <c r="Q15" s="137" t="s">
        <v>83</v>
      </c>
      <c r="R15" s="114">
        <v>36.200000000000003</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14">
        <v>35.5</v>
      </c>
      <c r="S16" s="137"/>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90">
        <v>0</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85">
        <v>0</v>
      </c>
      <c r="N18" s="122"/>
      <c r="O18" s="135" t="s">
        <v>76</v>
      </c>
      <c r="P18" s="190">
        <v>0</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85">
        <v>0</v>
      </c>
      <c r="N19" s="122"/>
      <c r="O19" s="136" t="s">
        <v>75</v>
      </c>
      <c r="P19" s="190">
        <v>0</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85">
        <v>0</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86"/>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87">
        <v>0</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88">
        <v>0</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88">
        <v>0</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37.380399999999995</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28:AI28"/>
    <mergeCell ref="AN28:AO28"/>
    <mergeCell ref="AT28:AU28"/>
    <mergeCell ref="AH26:AI26"/>
    <mergeCell ref="AN26:AO26"/>
    <mergeCell ref="AT26:AU26"/>
    <mergeCell ref="AH27:AI27"/>
    <mergeCell ref="AN27:AO27"/>
    <mergeCell ref="AT27:AU27"/>
    <mergeCell ref="AH24:AI24"/>
    <mergeCell ref="AN24:AO24"/>
    <mergeCell ref="AT24:AU24"/>
    <mergeCell ref="AH25:AI25"/>
    <mergeCell ref="AN25:AO25"/>
    <mergeCell ref="AT25:AU25"/>
    <mergeCell ref="AH22:AI22"/>
    <mergeCell ref="AN22:AO22"/>
    <mergeCell ref="AT22:AU22"/>
    <mergeCell ref="AH23:AI23"/>
    <mergeCell ref="AN23:AO23"/>
    <mergeCell ref="AT23:AU23"/>
    <mergeCell ref="AH20:AI20"/>
    <mergeCell ref="AN20:AO20"/>
    <mergeCell ref="AT20:AU20"/>
    <mergeCell ref="AH21:AI21"/>
    <mergeCell ref="AN21:AO21"/>
    <mergeCell ref="AT21:AU21"/>
    <mergeCell ref="AH18:AI18"/>
    <mergeCell ref="AN18:AO18"/>
    <mergeCell ref="AT18:AU18"/>
    <mergeCell ref="AH19:AI19"/>
    <mergeCell ref="AN19:AO19"/>
    <mergeCell ref="AT19:AU19"/>
    <mergeCell ref="AH16:AI16"/>
    <mergeCell ref="AN16:AO16"/>
    <mergeCell ref="AT16:AU16"/>
    <mergeCell ref="AH17:AI17"/>
    <mergeCell ref="AN17:AO17"/>
    <mergeCell ref="AT17:AU17"/>
    <mergeCell ref="AH14:AI14"/>
    <mergeCell ref="AN14:AO14"/>
    <mergeCell ref="AT14:AU14"/>
    <mergeCell ref="AH15:AI15"/>
    <mergeCell ref="AN15:AO15"/>
    <mergeCell ref="AT15:AU15"/>
    <mergeCell ref="AH12:AI12"/>
    <mergeCell ref="AN12:AO12"/>
    <mergeCell ref="AT12:AU12"/>
    <mergeCell ref="AH13:AI13"/>
    <mergeCell ref="AN13:AO13"/>
    <mergeCell ref="AT13:AU13"/>
    <mergeCell ref="AH10:AI10"/>
    <mergeCell ref="AN10:AO10"/>
    <mergeCell ref="AT10:AU10"/>
    <mergeCell ref="AH11:AI11"/>
    <mergeCell ref="AN11:AO11"/>
    <mergeCell ref="AT11:AU11"/>
    <mergeCell ref="AH8:AI8"/>
    <mergeCell ref="AN8:AO8"/>
    <mergeCell ref="AT8:AU8"/>
    <mergeCell ref="AH9:AI9"/>
    <mergeCell ref="AN9:AO9"/>
    <mergeCell ref="AT9:AU9"/>
    <mergeCell ref="AH6:AI6"/>
    <mergeCell ref="AN6:AO6"/>
    <mergeCell ref="AT6:AU6"/>
    <mergeCell ref="AH7:AI7"/>
    <mergeCell ref="AN7:AO7"/>
    <mergeCell ref="AT7:AU7"/>
    <mergeCell ref="AH4:AI4"/>
    <mergeCell ref="AN4:AO4"/>
    <mergeCell ref="AT4:AU4"/>
    <mergeCell ref="AH5:AI5"/>
    <mergeCell ref="AN5:AO5"/>
    <mergeCell ref="AT5:AU5"/>
  </mergeCells>
  <pageMargins left="0.19685039370078741" right="0.19685039370078741" top="0" bottom="0" header="0" footer="0"/>
  <pageSetup scale="33"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BJ2431"/>
  <sheetViews>
    <sheetView zoomScale="55" zoomScaleNormal="55" workbookViewId="0">
      <selection activeCell="R16" sqref="R16"/>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s="193" t="s">
        <v>156</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2" t="s">
        <v>152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c r="AY7" s="19"/>
      <c r="AZ7" s="19"/>
      <c r="BA7" s="19"/>
      <c r="BB7" s="17"/>
    </row>
    <row r="8" spans="1:59" ht="30" customHeight="1">
      <c r="A8" s="19"/>
      <c r="B8" s="19"/>
      <c r="D8" s="11">
        <f t="shared" si="1"/>
        <v>39</v>
      </c>
      <c r="E8" s="79"/>
      <c r="F8" s="92"/>
      <c r="G8" s="110" t="s">
        <v>41</v>
      </c>
      <c r="H8" s="139" t="s">
        <v>21</v>
      </c>
      <c r="I8" s="184">
        <v>0</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c r="AY8" s="18"/>
      <c r="AZ8" s="19"/>
      <c r="BA8" s="19"/>
      <c r="BB8" s="17"/>
    </row>
    <row r="9" spans="1:59" ht="30" customHeight="1">
      <c r="A9" s="19"/>
      <c r="B9" s="19"/>
      <c r="D9" s="11">
        <f t="shared" si="1"/>
        <v>38</v>
      </c>
      <c r="E9" s="79"/>
      <c r="F9" s="92"/>
      <c r="G9" s="110" t="s">
        <v>41</v>
      </c>
      <c r="H9" s="139" t="s">
        <v>20</v>
      </c>
      <c r="I9" s="184">
        <v>0</v>
      </c>
      <c r="J9" s="25"/>
      <c r="K9" s="162"/>
      <c r="L9" s="161"/>
      <c r="M9" s="138" t="s">
        <v>26</v>
      </c>
      <c r="N9" s="172">
        <v>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c r="AY9" s="11"/>
      <c r="AZ9" s="11"/>
      <c r="BA9" s="11"/>
      <c r="BB9" s="11"/>
    </row>
    <row r="10" spans="1:59" ht="30" customHeight="1">
      <c r="A10" s="19"/>
      <c r="B10" s="19"/>
      <c r="D10" s="11">
        <f t="shared" si="1"/>
        <v>37</v>
      </c>
      <c r="E10" s="157"/>
      <c r="F10" s="92"/>
      <c r="G10" s="110" t="s">
        <v>41</v>
      </c>
      <c r="H10" s="139" t="s">
        <v>19</v>
      </c>
      <c r="I10" s="25">
        <v>0</v>
      </c>
      <c r="J10" s="25"/>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48"/>
      <c r="O11" s="146" t="s">
        <v>102</v>
      </c>
      <c r="P11" s="172">
        <v>44</v>
      </c>
      <c r="Q11" s="91"/>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189">
        <v>3</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11"/>
      <c r="AX12" s="22"/>
      <c r="BC12" s="11"/>
      <c r="BD12" s="11"/>
      <c r="BE12" s="11"/>
      <c r="BF12" s="11"/>
      <c r="BG12" s="11"/>
    </row>
    <row r="13" spans="1:59" ht="30" customHeight="1">
      <c r="A13" s="19"/>
      <c r="B13" s="19"/>
      <c r="D13" s="11">
        <f t="shared" si="1"/>
        <v>34</v>
      </c>
      <c r="E13" s="97"/>
      <c r="F13" s="95"/>
      <c r="G13" s="140" t="s">
        <v>18</v>
      </c>
      <c r="H13" s="25">
        <v>13</v>
      </c>
      <c r="I13" s="25"/>
      <c r="J13" s="25"/>
      <c r="K13" s="48"/>
      <c r="L13" s="91"/>
      <c r="M13" s="138" t="s">
        <v>23</v>
      </c>
      <c r="N13" s="189">
        <v>3</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11"/>
      <c r="AX13" s="22"/>
      <c r="BC13" s="11"/>
      <c r="BD13" s="11"/>
      <c r="BE13" s="11"/>
      <c r="BF13" s="11"/>
      <c r="BG13" s="11"/>
    </row>
    <row r="14" spans="1:59" ht="30" customHeight="1">
      <c r="A14" s="19"/>
      <c r="B14" s="19"/>
      <c r="D14" s="11">
        <f t="shared" si="1"/>
        <v>33</v>
      </c>
      <c r="E14" s="156" t="s">
        <v>98</v>
      </c>
      <c r="F14" s="95"/>
      <c r="G14" s="140" t="s">
        <v>17</v>
      </c>
      <c r="H14" s="111" t="s">
        <v>187</v>
      </c>
      <c r="I14" s="25"/>
      <c r="J14" s="25"/>
      <c r="K14" s="48"/>
      <c r="L14" s="91"/>
      <c r="M14" s="137" t="s">
        <v>22</v>
      </c>
      <c r="N14" s="172">
        <v>3</v>
      </c>
      <c r="O14" s="112"/>
      <c r="P14" s="114"/>
      <c r="Q14" s="137" t="s">
        <v>84</v>
      </c>
      <c r="R14" s="172">
        <v>0</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11"/>
      <c r="AX14" s="22"/>
      <c r="BC14" s="11"/>
      <c r="BD14" s="11"/>
      <c r="BE14" s="11"/>
      <c r="BF14" s="11"/>
      <c r="BG14" s="11"/>
    </row>
    <row r="15" spans="1:59" ht="30" customHeight="1">
      <c r="A15" s="19"/>
      <c r="B15" s="19"/>
      <c r="D15" s="45">
        <f t="shared" si="1"/>
        <v>32</v>
      </c>
      <c r="E15" s="98"/>
      <c r="F15" s="95"/>
      <c r="G15" s="141" t="s">
        <v>16</v>
      </c>
      <c r="H15" s="183">
        <v>13</v>
      </c>
      <c r="I15" s="25"/>
      <c r="K15" s="48"/>
      <c r="L15" s="118"/>
      <c r="M15" s="124"/>
      <c r="N15" s="91"/>
      <c r="O15" s="91"/>
      <c r="P15" s="91"/>
      <c r="Q15" s="137" t="s">
        <v>83</v>
      </c>
      <c r="R15" s="172">
        <v>0</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72">
        <v>0</v>
      </c>
      <c r="S16" s="137"/>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90">
        <v>0</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85">
        <v>0</v>
      </c>
      <c r="N18" s="122"/>
      <c r="O18" s="135" t="s">
        <v>76</v>
      </c>
      <c r="P18" s="190">
        <v>0</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85">
        <v>0</v>
      </c>
      <c r="N19" s="122"/>
      <c r="O19" s="136" t="s">
        <v>75</v>
      </c>
      <c r="P19" s="190">
        <v>0</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85">
        <v>0</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86"/>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87">
        <v>0</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88">
        <v>0</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88">
        <v>0</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9:AI9"/>
    <mergeCell ref="AH4:AI4"/>
    <mergeCell ref="AH5:AI5"/>
    <mergeCell ref="AH6:AI6"/>
    <mergeCell ref="AH7:AI7"/>
    <mergeCell ref="AH8:AI8"/>
    <mergeCell ref="AH21:AI21"/>
    <mergeCell ref="AH10:AI10"/>
    <mergeCell ref="AH11:AI11"/>
    <mergeCell ref="AH12:AI12"/>
    <mergeCell ref="AH13:AI13"/>
    <mergeCell ref="AH14:AI14"/>
    <mergeCell ref="AH15:AI15"/>
    <mergeCell ref="AH16:AI16"/>
    <mergeCell ref="AH17:AI17"/>
    <mergeCell ref="AH18:AI18"/>
    <mergeCell ref="AH19:AI19"/>
    <mergeCell ref="AH20:AI20"/>
    <mergeCell ref="AH28:AI28"/>
    <mergeCell ref="AH22:AI22"/>
    <mergeCell ref="AH23:AI23"/>
    <mergeCell ref="AH24:AI24"/>
    <mergeCell ref="AH25:AI25"/>
    <mergeCell ref="AH26:AI26"/>
    <mergeCell ref="AH27:AI27"/>
    <mergeCell ref="AN4:AO4"/>
    <mergeCell ref="AN5:AO5"/>
    <mergeCell ref="AN6:AO6"/>
    <mergeCell ref="AN7:AO7"/>
    <mergeCell ref="AN8:AO8"/>
    <mergeCell ref="AN9:AO9"/>
    <mergeCell ref="AN10:AO10"/>
    <mergeCell ref="AN11:AO11"/>
    <mergeCell ref="AN12:AO12"/>
    <mergeCell ref="AN13:AO13"/>
    <mergeCell ref="AN14:AO14"/>
    <mergeCell ref="AN15:AO15"/>
    <mergeCell ref="AN16:AO16"/>
    <mergeCell ref="AN17:AO17"/>
    <mergeCell ref="AN18:AO18"/>
    <mergeCell ref="AN19:AO19"/>
    <mergeCell ref="AN20:AO20"/>
    <mergeCell ref="AN21:AO21"/>
    <mergeCell ref="AN22:AO22"/>
    <mergeCell ref="AN23:AO23"/>
    <mergeCell ref="AN24:AO24"/>
    <mergeCell ref="AN25:AO25"/>
    <mergeCell ref="AN26:AO26"/>
    <mergeCell ref="AN27:AO27"/>
    <mergeCell ref="AN28:AO28"/>
    <mergeCell ref="AT4:AU4"/>
    <mergeCell ref="AT5:AU5"/>
    <mergeCell ref="AT6:AU6"/>
    <mergeCell ref="AT7:AU7"/>
    <mergeCell ref="AT8:AU8"/>
    <mergeCell ref="AT9:AU9"/>
    <mergeCell ref="AT10:AU10"/>
    <mergeCell ref="AT11:AU11"/>
    <mergeCell ref="AT12:AU12"/>
    <mergeCell ref="AT13:AU13"/>
    <mergeCell ref="AT14:AU14"/>
    <mergeCell ref="AT15:AU15"/>
    <mergeCell ref="AT16:AU16"/>
    <mergeCell ref="AT17:AU17"/>
    <mergeCell ref="AT18:AU18"/>
    <mergeCell ref="AT19:AU19"/>
    <mergeCell ref="AT20:AU20"/>
    <mergeCell ref="AT21:AU21"/>
    <mergeCell ref="AT22:AU22"/>
    <mergeCell ref="AT23:AU23"/>
    <mergeCell ref="AT24:AU24"/>
    <mergeCell ref="AT25:AU25"/>
    <mergeCell ref="AT26:AU26"/>
    <mergeCell ref="AT27:AU27"/>
    <mergeCell ref="AT28:AU28"/>
  </mergeCells>
  <pageMargins left="0.19685039370078741" right="0.19685039370078741" top="0" bottom="0" header="0" footer="0"/>
  <pageSetup scale="33"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BJ2431"/>
  <sheetViews>
    <sheetView zoomScale="55" zoomScaleNormal="55" workbookViewId="0">
      <selection activeCell="R33" sqref="R33"/>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2" t="s">
        <v>152</v>
      </c>
      <c r="F2"/>
      <c r="G2"/>
      <c r="H2"/>
      <c r="I2"/>
      <c r="J2"/>
      <c r="K2"/>
      <c r="L2"/>
      <c r="M2"/>
      <c r="N2"/>
      <c r="O2"/>
      <c r="P2"/>
      <c r="Q2"/>
      <c r="R2"/>
      <c r="S2"/>
      <c r="T2"/>
      <c r="U2"/>
      <c r="V2"/>
      <c r="W2"/>
      <c r="X2"/>
      <c r="Y2"/>
      <c r="Z2"/>
      <c r="AA2"/>
      <c r="AB2"/>
      <c r="AC2"/>
      <c r="AD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c r="AU3" s="35"/>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c r="AU4" s="34"/>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t="s">
        <v>150</v>
      </c>
      <c r="AM5" s="11" t="s">
        <v>149</v>
      </c>
      <c r="AU5" s="34"/>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6">AF5+1</f>
        <v>3</v>
      </c>
      <c r="AG6" s="178"/>
      <c r="AH6" s="660">
        <f t="shared" si="5"/>
        <v>476.09999999999997</v>
      </c>
      <c r="AI6" s="661"/>
      <c r="AJ6" s="11"/>
      <c r="AK6" s="11"/>
      <c r="AL6"/>
      <c r="AU6" s="34"/>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6"/>
        <v>4</v>
      </c>
      <c r="AG7" s="178"/>
      <c r="AH7" s="660">
        <f t="shared" si="5"/>
        <v>634.79999999999995</v>
      </c>
      <c r="AI7" s="660"/>
      <c r="AJ7" s="11"/>
      <c r="AK7" s="11"/>
      <c r="AL7"/>
      <c r="AU7" s="34"/>
      <c r="AV7" s="11"/>
      <c r="AW7" s="11"/>
      <c r="AX7" s="22"/>
      <c r="AY7" s="19"/>
      <c r="AZ7" s="19"/>
      <c r="BA7" s="19"/>
      <c r="BB7" s="17"/>
    </row>
    <row r="8" spans="1:59" ht="30" customHeight="1">
      <c r="A8" s="19"/>
      <c r="B8" s="19"/>
      <c r="D8" s="11">
        <f t="shared" si="1"/>
        <v>39</v>
      </c>
      <c r="E8" s="79"/>
      <c r="F8" s="92"/>
      <c r="G8" s="110" t="s">
        <v>41</v>
      </c>
      <c r="H8" s="139" t="s">
        <v>21</v>
      </c>
      <c r="I8" s="184">
        <v>0</v>
      </c>
      <c r="J8" s="25"/>
      <c r="K8" s="162"/>
      <c r="L8" s="161"/>
      <c r="M8" s="138" t="s">
        <v>27</v>
      </c>
      <c r="N8" s="172">
        <v>41</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6"/>
        <v>5</v>
      </c>
      <c r="AG8" s="178"/>
      <c r="AH8" s="660">
        <f t="shared" si="5"/>
        <v>793.5</v>
      </c>
      <c r="AI8" s="660"/>
      <c r="AJ8" s="11"/>
      <c r="AK8" s="11"/>
      <c r="AL8"/>
      <c r="AU8" s="34"/>
      <c r="AV8" s="11"/>
      <c r="AW8" s="11"/>
      <c r="AX8" s="22"/>
      <c r="AY8" s="18"/>
      <c r="AZ8" s="19"/>
      <c r="BA8" s="19"/>
      <c r="BB8" s="17"/>
    </row>
    <row r="9" spans="1:59" ht="30" customHeight="1">
      <c r="A9" s="19"/>
      <c r="B9" s="19"/>
      <c r="D9" s="11">
        <f t="shared" si="1"/>
        <v>38</v>
      </c>
      <c r="E9" s="79"/>
      <c r="F9" s="92"/>
      <c r="G9" s="110" t="s">
        <v>41</v>
      </c>
      <c r="H9" s="139" t="s">
        <v>20</v>
      </c>
      <c r="I9" s="184">
        <v>0</v>
      </c>
      <c r="J9" s="25"/>
      <c r="K9" s="162"/>
      <c r="L9" s="161"/>
      <c r="M9" s="138" t="s">
        <v>26</v>
      </c>
      <c r="N9" s="172">
        <v>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6"/>
        <v>6</v>
      </c>
      <c r="AG9" s="178"/>
      <c r="AH9" s="660">
        <f t="shared" si="5"/>
        <v>952.19999999999993</v>
      </c>
      <c r="AI9" s="660"/>
      <c r="AJ9" s="11"/>
      <c r="AK9" s="11"/>
      <c r="AL9"/>
      <c r="AU9" s="34"/>
      <c r="AV9" s="11"/>
      <c r="AW9" s="11"/>
      <c r="AX9" s="22"/>
      <c r="AY9" s="11"/>
      <c r="AZ9" s="11"/>
      <c r="BA9" s="11"/>
      <c r="BB9" s="11"/>
    </row>
    <row r="10" spans="1:59" ht="30" customHeight="1">
      <c r="A10" s="19"/>
      <c r="B10" s="19"/>
      <c r="D10" s="11">
        <f t="shared" si="1"/>
        <v>37</v>
      </c>
      <c r="E10" s="157"/>
      <c r="F10" s="92"/>
      <c r="G10" s="110" t="s">
        <v>41</v>
      </c>
      <c r="H10" s="139" t="s">
        <v>19</v>
      </c>
      <c r="I10" s="25">
        <v>0</v>
      </c>
      <c r="J10" s="25"/>
      <c r="K10" s="163"/>
      <c r="L10" s="161"/>
      <c r="M10" s="137" t="s">
        <v>25</v>
      </c>
      <c r="N10" s="172">
        <v>6</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6"/>
        <v>7</v>
      </c>
      <c r="AG10" s="178"/>
      <c r="AH10" s="660">
        <f t="shared" si="5"/>
        <v>1110.8999999999999</v>
      </c>
      <c r="AI10" s="660"/>
      <c r="AJ10" s="11"/>
      <c r="AK10" s="11"/>
      <c r="AL10"/>
      <c r="AU10" s="34"/>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48"/>
      <c r="O11" s="146" t="s">
        <v>102</v>
      </c>
      <c r="P11" s="172">
        <v>44</v>
      </c>
      <c r="Q11" s="91"/>
      <c r="R11" s="91"/>
      <c r="S11" s="91"/>
      <c r="T11" s="75"/>
      <c r="U11" s="75"/>
      <c r="V11" s="75"/>
      <c r="W11" s="74"/>
      <c r="X11" s="74"/>
      <c r="Y11" s="77"/>
      <c r="Z11" s="11">
        <f t="shared" si="2"/>
        <v>36</v>
      </c>
      <c r="AA11" s="9">
        <f t="shared" si="2"/>
        <v>24</v>
      </c>
      <c r="AB11" s="9">
        <f t="shared" si="2"/>
        <v>21</v>
      </c>
      <c r="AC11" s="9">
        <f t="shared" si="3"/>
        <v>129</v>
      </c>
      <c r="AD11" s="9">
        <f t="shared" si="4"/>
        <v>40</v>
      </c>
      <c r="AF11" s="178">
        <f t="shared" si="6"/>
        <v>8</v>
      </c>
      <c r="AG11" s="178"/>
      <c r="AH11" s="660">
        <f t="shared" si="5"/>
        <v>1269.5999999999999</v>
      </c>
      <c r="AI11" s="660"/>
      <c r="AJ11" s="11"/>
      <c r="AK11" s="11"/>
      <c r="AL11"/>
      <c r="AU11" s="34"/>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189">
        <v>3</v>
      </c>
      <c r="O12" s="146" t="s">
        <v>101</v>
      </c>
      <c r="P12" s="172">
        <v>41</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6"/>
        <v>9</v>
      </c>
      <c r="AG12" s="178"/>
      <c r="AH12" s="660">
        <f t="shared" si="5"/>
        <v>1428.3</v>
      </c>
      <c r="AI12" s="660"/>
      <c r="AJ12" s="11"/>
      <c r="AK12" s="11"/>
      <c r="AL12"/>
      <c r="AU12" s="34"/>
      <c r="AV12" s="11"/>
      <c r="AW12" s="11"/>
      <c r="AX12" s="22"/>
      <c r="BC12" s="11"/>
      <c r="BD12" s="11"/>
      <c r="BE12" s="11"/>
      <c r="BF12" s="11"/>
      <c r="BG12" s="11"/>
    </row>
    <row r="13" spans="1:59" ht="30" customHeight="1">
      <c r="A13" s="19"/>
      <c r="B13" s="19"/>
      <c r="D13" s="11">
        <f t="shared" si="1"/>
        <v>34</v>
      </c>
      <c r="E13" s="97"/>
      <c r="F13" s="95"/>
      <c r="G13" s="140" t="s">
        <v>18</v>
      </c>
      <c r="H13" s="25">
        <v>13</v>
      </c>
      <c r="I13" s="25"/>
      <c r="J13" s="25"/>
      <c r="K13" s="48"/>
      <c r="L13" s="91"/>
      <c r="M13" s="138" t="s">
        <v>23</v>
      </c>
      <c r="N13" s="189">
        <v>3</v>
      </c>
      <c r="O13" s="147" t="s">
        <v>100</v>
      </c>
      <c r="P13" s="172">
        <v>28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6"/>
        <v>10</v>
      </c>
      <c r="AG13" s="178"/>
      <c r="AH13" s="660">
        <f t="shared" si="5"/>
        <v>1587</v>
      </c>
      <c r="AI13" s="660"/>
      <c r="AJ13" s="11"/>
      <c r="AK13" s="11"/>
      <c r="AL13"/>
      <c r="AU13" s="34"/>
      <c r="AV13" s="11"/>
      <c r="AW13" s="11"/>
      <c r="AX13" s="22"/>
      <c r="BC13" s="11"/>
      <c r="BD13" s="11"/>
      <c r="BE13" s="11"/>
      <c r="BF13" s="11"/>
      <c r="BG13" s="11"/>
    </row>
    <row r="14" spans="1:59" ht="30" customHeight="1">
      <c r="A14" s="19"/>
      <c r="B14" s="19"/>
      <c r="D14" s="11">
        <f t="shared" si="1"/>
        <v>33</v>
      </c>
      <c r="E14" s="156" t="s">
        <v>98</v>
      </c>
      <c r="F14" s="95"/>
      <c r="G14" s="140" t="s">
        <v>17</v>
      </c>
      <c r="H14" s="111"/>
      <c r="I14" s="25"/>
      <c r="J14" s="25"/>
      <c r="K14" s="48"/>
      <c r="L14" s="91"/>
      <c r="M14" s="137" t="s">
        <v>22</v>
      </c>
      <c r="N14" s="172">
        <v>3</v>
      </c>
      <c r="O14" s="112"/>
      <c r="P14" s="114"/>
      <c r="Q14" s="137" t="s">
        <v>84</v>
      </c>
      <c r="R14" s="172">
        <v>0</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6"/>
        <v>11</v>
      </c>
      <c r="AG14" s="178"/>
      <c r="AH14" s="660">
        <f t="shared" si="5"/>
        <v>1745.6999999999998</v>
      </c>
      <c r="AI14" s="660"/>
      <c r="AJ14"/>
      <c r="AK14"/>
      <c r="AL14"/>
      <c r="AU14" s="34"/>
      <c r="AV14" s="11"/>
      <c r="AW14" s="11"/>
      <c r="AX14" s="22"/>
      <c r="BC14" s="11"/>
      <c r="BD14" s="11"/>
      <c r="BE14" s="11"/>
      <c r="BF14" s="11"/>
      <c r="BG14" s="11"/>
    </row>
    <row r="15" spans="1:59" ht="30" customHeight="1">
      <c r="A15" s="19"/>
      <c r="B15" s="19"/>
      <c r="D15" s="45">
        <f t="shared" si="1"/>
        <v>32</v>
      </c>
      <c r="E15" s="98"/>
      <c r="F15" s="95"/>
      <c r="G15" s="141" t="s">
        <v>16</v>
      </c>
      <c r="H15" s="183">
        <v>13</v>
      </c>
      <c r="I15" s="25"/>
      <c r="K15" s="48"/>
      <c r="L15" s="118"/>
      <c r="M15" s="124"/>
      <c r="N15" s="91"/>
      <c r="O15" s="91"/>
      <c r="P15" s="91"/>
      <c r="Q15" s="137" t="s">
        <v>83</v>
      </c>
      <c r="R15" s="172">
        <v>0</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6"/>
        <v>12</v>
      </c>
      <c r="AG15" s="179"/>
      <c r="AH15" s="660">
        <f t="shared" si="5"/>
        <v>1904.3999999999999</v>
      </c>
      <c r="AI15" s="660"/>
      <c r="AJ15"/>
      <c r="AK15"/>
      <c r="AL15"/>
      <c r="AU15" s="34"/>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72">
        <v>0</v>
      </c>
      <c r="S16" s="137"/>
      <c r="T16" s="172"/>
      <c r="U16" s="93"/>
      <c r="V16" s="93"/>
      <c r="W16" s="94"/>
      <c r="X16" s="94"/>
      <c r="Y16" s="83"/>
      <c r="Z16" s="45">
        <f t="shared" si="2"/>
        <v>31</v>
      </c>
      <c r="AA16" s="9">
        <f t="shared" si="2"/>
        <v>19</v>
      </c>
      <c r="AB16" s="9">
        <f t="shared" si="2"/>
        <v>16</v>
      </c>
      <c r="AC16" s="9">
        <f t="shared" si="3"/>
        <v>119</v>
      </c>
      <c r="AD16" s="9">
        <f t="shared" si="4"/>
        <v>35</v>
      </c>
      <c r="AF16" s="178">
        <f t="shared" si="6"/>
        <v>13</v>
      </c>
      <c r="AG16" s="179"/>
      <c r="AH16" s="660">
        <f t="shared" si="5"/>
        <v>2063.1</v>
      </c>
      <c r="AI16" s="660"/>
      <c r="AJ16"/>
      <c r="AK16"/>
      <c r="AL16"/>
      <c r="AU16" s="34"/>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90">
        <v>0</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6"/>
        <v>14</v>
      </c>
      <c r="AG17" s="179"/>
      <c r="AH17" s="660">
        <f t="shared" si="5"/>
        <v>2221.7999999999997</v>
      </c>
      <c r="AI17" s="660"/>
      <c r="AJ17"/>
      <c r="AK17"/>
      <c r="AL17"/>
      <c r="AU17" s="34"/>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85">
        <v>0</v>
      </c>
      <c r="N18" s="122"/>
      <c r="O18" s="135" t="s">
        <v>76</v>
      </c>
      <c r="P18" s="190">
        <v>0</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6"/>
        <v>15</v>
      </c>
      <c r="AG18" s="179"/>
      <c r="AH18" s="660">
        <f t="shared" si="5"/>
        <v>2380.5</v>
      </c>
      <c r="AI18" s="660"/>
      <c r="AJ18"/>
      <c r="AK18"/>
      <c r="AL18"/>
      <c r="AU18" s="34"/>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85">
        <v>0</v>
      </c>
      <c r="N19" s="122"/>
      <c r="O19" s="136" t="s">
        <v>75</v>
      </c>
      <c r="P19" s="190">
        <v>0</v>
      </c>
      <c r="Q19" s="166"/>
      <c r="R19" s="165"/>
      <c r="S19" s="121"/>
      <c r="T19" s="91"/>
      <c r="U19" s="91"/>
      <c r="V19" s="93"/>
      <c r="W19" s="96"/>
      <c r="X19" s="96"/>
      <c r="Y19" s="101"/>
      <c r="Z19" s="45">
        <f t="shared" si="2"/>
        <v>28</v>
      </c>
      <c r="AA19" s="9">
        <v>16</v>
      </c>
      <c r="AB19" s="9">
        <f t="shared" si="2"/>
        <v>13</v>
      </c>
      <c r="AC19" s="9">
        <f t="shared" si="3"/>
        <v>113</v>
      </c>
      <c r="AD19" s="9">
        <f t="shared" si="4"/>
        <v>32</v>
      </c>
      <c r="AF19" s="178">
        <f t="shared" si="6"/>
        <v>16</v>
      </c>
      <c r="AG19" s="179"/>
      <c r="AH19" s="660">
        <f t="shared" si="5"/>
        <v>2539.1999999999998</v>
      </c>
      <c r="AI19" s="660"/>
      <c r="AJ19"/>
      <c r="AK19"/>
      <c r="AL19"/>
      <c r="AU19" s="34"/>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85">
        <v>0</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6"/>
        <v>17</v>
      </c>
      <c r="AG20" s="179"/>
      <c r="AH20" s="660">
        <f t="shared" si="5"/>
        <v>2697.8999999999996</v>
      </c>
      <c r="AI20" s="660"/>
      <c r="AJ20"/>
      <c r="AK20"/>
      <c r="AL20"/>
      <c r="AN20">
        <f>3.5*158.7</f>
        <v>555.44999999999993</v>
      </c>
      <c r="AU20" s="34"/>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86"/>
      <c r="N21" s="122"/>
      <c r="O21" s="48"/>
      <c r="P21" s="91"/>
      <c r="Q21" s="167"/>
      <c r="R21" s="165"/>
      <c r="S21" s="121"/>
      <c r="T21" s="91"/>
      <c r="U21" s="91"/>
      <c r="V21" s="93"/>
      <c r="W21" s="95"/>
      <c r="X21" s="95"/>
      <c r="Y21" s="102"/>
      <c r="Z21" s="45">
        <f t="shared" si="2"/>
        <v>26</v>
      </c>
      <c r="AA21" s="9">
        <f t="shared" ref="AA21:AB28" si="7">AA20-1</f>
        <v>14</v>
      </c>
      <c r="AB21" s="9">
        <f t="shared" si="2"/>
        <v>11</v>
      </c>
      <c r="AC21" s="9">
        <f t="shared" si="3"/>
        <v>109</v>
      </c>
      <c r="AD21" s="9">
        <f t="shared" si="4"/>
        <v>30</v>
      </c>
      <c r="AF21" s="178">
        <f t="shared" si="6"/>
        <v>18</v>
      </c>
      <c r="AG21" s="179"/>
      <c r="AH21" s="660">
        <f t="shared" si="5"/>
        <v>2856.6</v>
      </c>
      <c r="AI21" s="660"/>
      <c r="AJ21"/>
      <c r="AK21"/>
      <c r="AL21"/>
      <c r="AN21">
        <f>6500/158.7</f>
        <v>40.95778197857593</v>
      </c>
      <c r="AU21" s="34"/>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87">
        <v>0</v>
      </c>
      <c r="N22" s="48"/>
      <c r="O22" s="48"/>
      <c r="P22" s="91"/>
      <c r="Q22" s="161"/>
      <c r="R22" s="91"/>
      <c r="S22" s="91"/>
      <c r="T22" s="91"/>
      <c r="U22" s="93"/>
      <c r="V22" s="93"/>
      <c r="W22" s="95"/>
      <c r="X22" s="95"/>
      <c r="Y22" s="3"/>
      <c r="Z22" s="45">
        <f t="shared" si="2"/>
        <v>25</v>
      </c>
      <c r="AA22" s="9">
        <f t="shared" si="7"/>
        <v>13</v>
      </c>
      <c r="AB22" s="9">
        <f t="shared" si="2"/>
        <v>10</v>
      </c>
      <c r="AC22" s="9">
        <f t="shared" si="3"/>
        <v>107</v>
      </c>
      <c r="AD22" s="9">
        <f t="shared" si="4"/>
        <v>29</v>
      </c>
      <c r="AF22" s="178">
        <f t="shared" si="6"/>
        <v>19</v>
      </c>
      <c r="AG22" s="179"/>
      <c r="AH22" s="660">
        <f t="shared" si="5"/>
        <v>3015.2999999999997</v>
      </c>
      <c r="AI22" s="660"/>
      <c r="AJ22"/>
      <c r="AK22"/>
      <c r="AL22"/>
      <c r="AN22">
        <f>6000/158.7</f>
        <v>37.807183364839325</v>
      </c>
      <c r="AU22" s="34"/>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88">
        <v>0</v>
      </c>
      <c r="N23" s="30"/>
      <c r="O23" s="48"/>
      <c r="P23" s="48"/>
      <c r="Q23" s="91"/>
      <c r="R23" s="91"/>
      <c r="S23" s="91"/>
      <c r="T23" s="93"/>
      <c r="U23" s="91"/>
      <c r="V23" s="93"/>
      <c r="W23" s="93"/>
      <c r="X23" s="70"/>
      <c r="Y23" s="72"/>
      <c r="Z23" s="45">
        <f t="shared" si="2"/>
        <v>24</v>
      </c>
      <c r="AA23" s="9">
        <f t="shared" si="7"/>
        <v>12</v>
      </c>
      <c r="AB23" s="9">
        <f t="shared" si="2"/>
        <v>9</v>
      </c>
      <c r="AC23" s="9">
        <f>AC24+2</f>
        <v>105</v>
      </c>
      <c r="AD23" s="9">
        <f t="shared" si="4"/>
        <v>28</v>
      </c>
      <c r="AF23" s="178">
        <f t="shared" si="6"/>
        <v>20</v>
      </c>
      <c r="AG23" s="179"/>
      <c r="AH23" s="660">
        <f t="shared" si="5"/>
        <v>3174</v>
      </c>
      <c r="AI23" s="660"/>
      <c r="AJ23"/>
      <c r="AK23"/>
      <c r="AL23"/>
      <c r="AN23">
        <f>6500/158.7</f>
        <v>40.95778197857593</v>
      </c>
      <c r="AU23" s="34"/>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88">
        <v>0</v>
      </c>
      <c r="N24" s="30"/>
      <c r="O24" s="30"/>
      <c r="P24" s="48"/>
      <c r="Q24" s="48"/>
      <c r="R24" s="91"/>
      <c r="S24" s="113"/>
      <c r="T24" s="172" t="s">
        <v>133</v>
      </c>
      <c r="U24" s="91"/>
      <c r="V24" s="93"/>
      <c r="W24" s="93"/>
      <c r="X24" s="75"/>
      <c r="Y24" s="77"/>
      <c r="Z24" s="45">
        <f t="shared" si="2"/>
        <v>23</v>
      </c>
      <c r="AA24" s="9">
        <f t="shared" si="7"/>
        <v>11</v>
      </c>
      <c r="AB24" s="9">
        <v>8</v>
      </c>
      <c r="AC24" s="9">
        <f>AC25+2</f>
        <v>103</v>
      </c>
      <c r="AD24" s="9">
        <f>AD25+1</f>
        <v>27</v>
      </c>
      <c r="AF24" s="178">
        <f t="shared" si="6"/>
        <v>21</v>
      </c>
      <c r="AG24" s="179"/>
      <c r="AH24" s="660">
        <f t="shared" si="5"/>
        <v>3332.7</v>
      </c>
      <c r="AI24" s="660"/>
      <c r="AJ24"/>
      <c r="AK24"/>
      <c r="AL24"/>
      <c r="AU24" s="34"/>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7"/>
        <v>10</v>
      </c>
      <c r="AB25" s="9">
        <f t="shared" si="7"/>
        <v>7</v>
      </c>
      <c r="AC25" s="9">
        <v>101</v>
      </c>
      <c r="AD25" s="9">
        <v>26</v>
      </c>
      <c r="AF25" s="178">
        <f t="shared" si="6"/>
        <v>22</v>
      </c>
      <c r="AG25" s="179"/>
      <c r="AH25" s="660">
        <f t="shared" si="5"/>
        <v>3491.3999999999996</v>
      </c>
      <c r="AI25" s="660"/>
      <c r="AJ25"/>
      <c r="AK25"/>
      <c r="AL25"/>
      <c r="AU25" s="34"/>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7"/>
        <v>9</v>
      </c>
      <c r="AB26" s="9">
        <f t="shared" si="7"/>
        <v>6</v>
      </c>
      <c r="AC26" s="9">
        <f>AC25-2</f>
        <v>99</v>
      </c>
      <c r="AF26" s="178">
        <f t="shared" si="6"/>
        <v>23</v>
      </c>
      <c r="AG26" s="179"/>
      <c r="AH26" s="660">
        <f t="shared" si="5"/>
        <v>3650.1</v>
      </c>
      <c r="AI26" s="660"/>
      <c r="AJ26"/>
      <c r="AK26"/>
      <c r="AL26"/>
      <c r="AU26" s="34"/>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7"/>
        <v>8</v>
      </c>
      <c r="AB27" s="9">
        <f t="shared" si="7"/>
        <v>5</v>
      </c>
      <c r="AC27" s="9">
        <f>AC26-2</f>
        <v>97</v>
      </c>
      <c r="AF27" s="178">
        <f t="shared" si="6"/>
        <v>24</v>
      </c>
      <c r="AG27" s="179"/>
      <c r="AH27" s="660">
        <f t="shared" si="5"/>
        <v>3808.7999999999997</v>
      </c>
      <c r="AI27" s="660"/>
      <c r="AJ27"/>
      <c r="AK27"/>
      <c r="AL27"/>
      <c r="AU27" s="34"/>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7"/>
        <v>7</v>
      </c>
      <c r="AB28" s="9">
        <f>AB27-1</f>
        <v>4</v>
      </c>
      <c r="AC28" s="9">
        <f>AC27-2</f>
        <v>95</v>
      </c>
      <c r="AF28" s="178">
        <f t="shared" si="6"/>
        <v>25</v>
      </c>
      <c r="AG28" s="180"/>
      <c r="AH28" s="660">
        <f t="shared" si="5"/>
        <v>3967.4999999999995</v>
      </c>
      <c r="AI28" s="660"/>
      <c r="AJ28"/>
      <c r="AK28"/>
      <c r="AL28"/>
      <c r="AU28" s="34"/>
      <c r="AV28" s="11"/>
      <c r="AW28" s="22"/>
      <c r="AX28" s="22"/>
      <c r="BC28" s="11"/>
      <c r="BD28" s="11"/>
      <c r="BE28" s="11"/>
      <c r="BF28" s="11"/>
      <c r="BG28" s="11"/>
    </row>
    <row r="29" spans="1:59" ht="30" customHeight="1">
      <c r="A29" s="19"/>
      <c r="B29" s="19"/>
      <c r="D29" s="11"/>
      <c r="E29" s="11">
        <v>-10</v>
      </c>
      <c r="F29" s="11">
        <f>E29+1</f>
        <v>-9</v>
      </c>
      <c r="G29" s="11">
        <f t="shared" ref="G29:U29" si="8">F29+1</f>
        <v>-8</v>
      </c>
      <c r="H29" s="11">
        <f t="shared" si="8"/>
        <v>-7</v>
      </c>
      <c r="I29" s="45">
        <f t="shared" si="8"/>
        <v>-6</v>
      </c>
      <c r="J29" s="45">
        <f t="shared" si="8"/>
        <v>-5</v>
      </c>
      <c r="K29" s="45">
        <f t="shared" si="8"/>
        <v>-4</v>
      </c>
      <c r="L29" s="45">
        <f t="shared" si="8"/>
        <v>-3</v>
      </c>
      <c r="M29" s="45">
        <f t="shared" si="8"/>
        <v>-2</v>
      </c>
      <c r="N29" s="45">
        <f t="shared" si="8"/>
        <v>-1</v>
      </c>
      <c r="O29" s="45">
        <f t="shared" si="8"/>
        <v>0</v>
      </c>
      <c r="P29" s="45">
        <f t="shared" si="8"/>
        <v>1</v>
      </c>
      <c r="Q29" s="11">
        <f t="shared" si="8"/>
        <v>2</v>
      </c>
      <c r="R29" s="11">
        <f t="shared" si="8"/>
        <v>3</v>
      </c>
      <c r="S29" s="11">
        <f t="shared" si="8"/>
        <v>4</v>
      </c>
      <c r="T29" s="11">
        <f t="shared" si="8"/>
        <v>5</v>
      </c>
      <c r="U29" s="11">
        <f t="shared" si="8"/>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25">
    <mergeCell ref="AH28:AI28"/>
    <mergeCell ref="AH22:AI22"/>
    <mergeCell ref="AH23:AI23"/>
    <mergeCell ref="AH24:AI24"/>
    <mergeCell ref="AH25:AI25"/>
    <mergeCell ref="AH26:AI26"/>
    <mergeCell ref="AH27:AI27"/>
    <mergeCell ref="AH21:AI21"/>
    <mergeCell ref="AH10:AI10"/>
    <mergeCell ref="AH11:AI11"/>
    <mergeCell ref="AH12:AI12"/>
    <mergeCell ref="AH13:AI13"/>
    <mergeCell ref="AH14:AI14"/>
    <mergeCell ref="AH15:AI15"/>
    <mergeCell ref="AH16:AI16"/>
    <mergeCell ref="AH17:AI17"/>
    <mergeCell ref="AH18:AI18"/>
    <mergeCell ref="AH19:AI19"/>
    <mergeCell ref="AH20:AI20"/>
    <mergeCell ref="AH9:AI9"/>
    <mergeCell ref="AH4:AI4"/>
    <mergeCell ref="AH5:AI5"/>
    <mergeCell ref="AH6:AI6"/>
    <mergeCell ref="AH7:AI7"/>
    <mergeCell ref="AH8:AI8"/>
  </mergeCells>
  <pageMargins left="0.19685039370078741" right="0.19685039370078741" top="0" bottom="0" header="0" footer="0"/>
  <pageSetup scale="33"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BJ2431"/>
  <sheetViews>
    <sheetView zoomScale="55" zoomScaleNormal="55" workbookViewId="0">
      <selection activeCell="R14" sqref="R14:R16"/>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1" t="s">
        <v>151</v>
      </c>
      <c r="F2"/>
      <c r="G2"/>
      <c r="H2"/>
      <c r="I2"/>
      <c r="J2"/>
      <c r="K2"/>
      <c r="L2"/>
      <c r="M2"/>
      <c r="N2"/>
      <c r="O2"/>
      <c r="P2"/>
      <c r="Q2"/>
      <c r="R2"/>
      <c r="S2"/>
      <c r="T2"/>
      <c r="U2"/>
      <c r="V2"/>
      <c r="W2"/>
      <c r="X2"/>
      <c r="Y2"/>
      <c r="Z2"/>
      <c r="AA2"/>
      <c r="AB2"/>
      <c r="AC2"/>
      <c r="AD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c r="AU3" s="35"/>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c r="AU4" s="34"/>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14" si="5">AF5*158.7</f>
        <v>317.39999999999998</v>
      </c>
      <c r="AI5" s="661"/>
      <c r="AJ5" s="11"/>
      <c r="AK5" s="11"/>
      <c r="AL5"/>
      <c r="AU5" s="34"/>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6">AF5+1</f>
        <v>3</v>
      </c>
      <c r="AG6" s="178"/>
      <c r="AH6" s="660">
        <f t="shared" si="5"/>
        <v>476.09999999999997</v>
      </c>
      <c r="AI6" s="661"/>
      <c r="AJ6" s="11"/>
      <c r="AK6" s="11"/>
      <c r="AL6"/>
      <c r="AU6" s="34"/>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6"/>
        <v>4</v>
      </c>
      <c r="AG7" s="178"/>
      <c r="AH7" s="660">
        <f t="shared" si="5"/>
        <v>634.79999999999995</v>
      </c>
      <c r="AI7" s="660"/>
      <c r="AJ7" s="11"/>
      <c r="AK7" s="11"/>
      <c r="AL7"/>
      <c r="AU7" s="34"/>
      <c r="AV7" s="11"/>
      <c r="AW7" s="11"/>
      <c r="AX7" s="22"/>
      <c r="AY7" s="19"/>
      <c r="AZ7" s="19"/>
      <c r="BA7" s="19"/>
      <c r="BB7" s="17"/>
    </row>
    <row r="8" spans="1:59" ht="30" customHeight="1">
      <c r="A8" s="19"/>
      <c r="B8" s="19"/>
      <c r="D8" s="11">
        <f t="shared" si="1"/>
        <v>39</v>
      </c>
      <c r="E8" s="79"/>
      <c r="F8" s="92"/>
      <c r="G8" s="110" t="s">
        <v>41</v>
      </c>
      <c r="H8" s="139" t="s">
        <v>21</v>
      </c>
      <c r="I8" s="105">
        <v>35</v>
      </c>
      <c r="J8" s="25"/>
      <c r="K8" s="162"/>
      <c r="L8" s="161"/>
      <c r="M8" s="138" t="s">
        <v>27</v>
      </c>
      <c r="N8" s="114">
        <v>29</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6"/>
        <v>5</v>
      </c>
      <c r="AG8" s="178"/>
      <c r="AH8" s="660">
        <f t="shared" si="5"/>
        <v>793.5</v>
      </c>
      <c r="AI8" s="660"/>
      <c r="AJ8" s="11"/>
      <c r="AK8" s="11"/>
      <c r="AL8"/>
      <c r="AU8" s="34"/>
      <c r="AV8" s="11"/>
      <c r="AW8" s="11"/>
      <c r="AX8" s="22"/>
      <c r="AY8" s="18"/>
      <c r="AZ8" s="19"/>
      <c r="BA8" s="19"/>
      <c r="BB8" s="17"/>
    </row>
    <row r="9" spans="1:59" ht="30" customHeight="1">
      <c r="A9" s="19"/>
      <c r="B9" s="19"/>
      <c r="D9" s="11">
        <f t="shared" si="1"/>
        <v>38</v>
      </c>
      <c r="E9" s="79"/>
      <c r="F9" s="92"/>
      <c r="G9" s="110" t="s">
        <v>41</v>
      </c>
      <c r="H9" s="139" t="s">
        <v>20</v>
      </c>
      <c r="I9" s="105">
        <v>35</v>
      </c>
      <c r="J9" s="25"/>
      <c r="K9" s="162"/>
      <c r="L9" s="161"/>
      <c r="M9" s="138" t="s">
        <v>26</v>
      </c>
      <c r="N9" s="114">
        <v>35</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6"/>
        <v>6</v>
      </c>
      <c r="AG9" s="178"/>
      <c r="AH9" s="660">
        <f t="shared" si="5"/>
        <v>952.19999999999993</v>
      </c>
      <c r="AI9" s="660"/>
      <c r="AJ9" s="11"/>
      <c r="AK9" s="11"/>
      <c r="AL9"/>
      <c r="AU9" s="34"/>
      <c r="AV9" s="11"/>
      <c r="AW9" s="11"/>
      <c r="AX9" s="22"/>
      <c r="AY9" s="11"/>
      <c r="AZ9" s="11"/>
      <c r="BA9" s="11"/>
      <c r="BB9" s="11"/>
    </row>
    <row r="10" spans="1:59" ht="30" customHeight="1">
      <c r="A10" s="19"/>
      <c r="B10" s="19"/>
      <c r="D10" s="11">
        <f t="shared" si="1"/>
        <v>37</v>
      </c>
      <c r="E10" s="157"/>
      <c r="F10" s="92"/>
      <c r="G10" s="110" t="s">
        <v>41</v>
      </c>
      <c r="H10" s="139" t="s">
        <v>19</v>
      </c>
      <c r="I10" s="104">
        <v>35</v>
      </c>
      <c r="J10" s="25"/>
      <c r="K10" s="163"/>
      <c r="L10" s="161"/>
      <c r="M10" s="137" t="s">
        <v>25</v>
      </c>
      <c r="N10" s="114">
        <v>35</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6"/>
        <v>7</v>
      </c>
      <c r="AG10" s="178"/>
      <c r="AH10" s="660">
        <f t="shared" si="5"/>
        <v>1110.8999999999999</v>
      </c>
      <c r="AI10" s="660"/>
      <c r="AJ10" s="11"/>
      <c r="AK10" s="11"/>
      <c r="AL10"/>
      <c r="AU10" s="34"/>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48"/>
      <c r="O11" s="146" t="s">
        <v>102</v>
      </c>
      <c r="P11" s="114">
        <v>32</v>
      </c>
      <c r="Q11" s="91"/>
      <c r="R11" s="91"/>
      <c r="S11" s="91"/>
      <c r="T11" s="75"/>
      <c r="U11" s="75"/>
      <c r="V11" s="75"/>
      <c r="W11" s="74"/>
      <c r="X11" s="74"/>
      <c r="Y11" s="77"/>
      <c r="Z11" s="11">
        <f t="shared" si="2"/>
        <v>36</v>
      </c>
      <c r="AA11" s="9">
        <f t="shared" si="2"/>
        <v>24</v>
      </c>
      <c r="AB11" s="9">
        <f t="shared" si="2"/>
        <v>21</v>
      </c>
      <c r="AC11" s="9">
        <f t="shared" si="3"/>
        <v>129</v>
      </c>
      <c r="AD11" s="9">
        <f t="shared" si="4"/>
        <v>40</v>
      </c>
      <c r="AF11" s="178">
        <f t="shared" si="6"/>
        <v>8</v>
      </c>
      <c r="AG11" s="178"/>
      <c r="AH11" s="660">
        <f t="shared" si="5"/>
        <v>1269.5999999999999</v>
      </c>
      <c r="AI11" s="660"/>
      <c r="AJ11" s="11"/>
      <c r="AK11" s="11"/>
      <c r="AL11"/>
      <c r="AU11" s="34"/>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148">
        <v>35</v>
      </c>
      <c r="O12" s="146" t="s">
        <v>101</v>
      </c>
      <c r="P12" s="114">
        <v>29</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6"/>
        <v>9</v>
      </c>
      <c r="AG12" s="178"/>
      <c r="AH12" s="660">
        <f t="shared" si="5"/>
        <v>1428.3</v>
      </c>
      <c r="AI12" s="660"/>
      <c r="AJ12" s="11"/>
      <c r="AK12" s="11"/>
      <c r="AL12"/>
      <c r="AU12" s="34"/>
      <c r="AV12" s="11"/>
      <c r="AW12" s="11"/>
      <c r="AX12" s="22"/>
      <c r="BC12" s="11"/>
      <c r="BD12" s="11"/>
      <c r="BE12" s="11"/>
      <c r="BF12" s="11"/>
      <c r="BG12" s="11"/>
    </row>
    <row r="13" spans="1:59" ht="30" customHeight="1">
      <c r="A13" s="19"/>
      <c r="B13" s="19"/>
      <c r="D13" s="11">
        <f t="shared" si="1"/>
        <v>34</v>
      </c>
      <c r="E13" s="97"/>
      <c r="F13" s="95"/>
      <c r="G13" s="140" t="s">
        <v>18</v>
      </c>
      <c r="H13" s="104">
        <v>33</v>
      </c>
      <c r="I13" s="25"/>
      <c r="J13" s="25"/>
      <c r="K13" s="48"/>
      <c r="L13" s="91"/>
      <c r="M13" s="138" t="s">
        <v>23</v>
      </c>
      <c r="N13" s="148">
        <v>35</v>
      </c>
      <c r="O13" s="147" t="s">
        <v>100</v>
      </c>
      <c r="P13" s="114">
        <v>31</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6"/>
        <v>10</v>
      </c>
      <c r="AG13" s="178"/>
      <c r="AH13" s="660">
        <f t="shared" si="5"/>
        <v>1587</v>
      </c>
      <c r="AI13" s="660"/>
      <c r="AJ13" s="11"/>
      <c r="AK13" s="11"/>
      <c r="AL13"/>
      <c r="AU13" s="34"/>
      <c r="AV13" s="11"/>
      <c r="AW13" s="11"/>
      <c r="AX13" s="22"/>
      <c r="BC13" s="11"/>
      <c r="BD13" s="11"/>
      <c r="BE13" s="11"/>
      <c r="BF13" s="11"/>
      <c r="BG13" s="11"/>
    </row>
    <row r="14" spans="1:59" ht="30" customHeight="1">
      <c r="A14" s="19"/>
      <c r="B14" s="19"/>
      <c r="D14" s="11">
        <f t="shared" si="1"/>
        <v>33</v>
      </c>
      <c r="E14" s="156" t="s">
        <v>98</v>
      </c>
      <c r="F14" s="95"/>
      <c r="G14" s="140" t="s">
        <v>17</v>
      </c>
      <c r="H14" s="111">
        <v>33</v>
      </c>
      <c r="I14" s="25"/>
      <c r="J14" s="25"/>
      <c r="K14" s="48"/>
      <c r="L14" s="91"/>
      <c r="M14" s="137" t="s">
        <v>22</v>
      </c>
      <c r="N14" s="114">
        <v>35</v>
      </c>
      <c r="O14" s="112"/>
      <c r="P14" s="114"/>
      <c r="Q14" s="137" t="s">
        <v>84</v>
      </c>
      <c r="R14" s="114">
        <v>36</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6"/>
        <v>11</v>
      </c>
      <c r="AG14" s="178"/>
      <c r="AH14" s="660">
        <f t="shared" si="5"/>
        <v>1745.6999999999998</v>
      </c>
      <c r="AI14" s="660"/>
      <c r="AJ14"/>
      <c r="AK14"/>
      <c r="AL14"/>
      <c r="AU14" s="34"/>
      <c r="AV14" s="11"/>
      <c r="AW14" s="11"/>
      <c r="AX14" s="22"/>
      <c r="BC14" s="11"/>
      <c r="BD14" s="11"/>
      <c r="BE14" s="11"/>
      <c r="BF14" s="11"/>
      <c r="BG14" s="11"/>
    </row>
    <row r="15" spans="1:59" ht="30" customHeight="1">
      <c r="A15" s="19"/>
      <c r="B15" s="19"/>
      <c r="D15" s="45">
        <f t="shared" si="1"/>
        <v>32</v>
      </c>
      <c r="E15" s="98"/>
      <c r="F15" s="95"/>
      <c r="G15" s="141" t="s">
        <v>16</v>
      </c>
      <c r="H15" s="111">
        <v>33</v>
      </c>
      <c r="I15" s="25"/>
      <c r="K15" s="48"/>
      <c r="L15" s="118"/>
      <c r="M15" s="124"/>
      <c r="N15" s="91"/>
      <c r="O15" s="91"/>
      <c r="P15" s="91"/>
      <c r="Q15" s="137" t="s">
        <v>83</v>
      </c>
      <c r="R15" s="114">
        <v>36.200000000000003</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6"/>
        <v>12</v>
      </c>
      <c r="AG15" s="179"/>
      <c r="AH15" s="660">
        <f t="shared" ref="AH15:AH28" si="7">AF15*158.7</f>
        <v>1904.3999999999999</v>
      </c>
      <c r="AI15" s="660"/>
      <c r="AJ15"/>
      <c r="AK15"/>
      <c r="AL15"/>
      <c r="AU15" s="34"/>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14">
        <v>35.5</v>
      </c>
      <c r="S16" s="137"/>
      <c r="T16" s="172"/>
      <c r="U16" s="93"/>
      <c r="V16" s="93"/>
      <c r="W16" s="94"/>
      <c r="X16" s="94"/>
      <c r="Y16" s="83"/>
      <c r="Z16" s="45">
        <f t="shared" si="2"/>
        <v>31</v>
      </c>
      <c r="AA16" s="9">
        <f t="shared" si="2"/>
        <v>19</v>
      </c>
      <c r="AB16" s="9">
        <f t="shared" si="2"/>
        <v>16</v>
      </c>
      <c r="AC16" s="9">
        <f t="shared" si="3"/>
        <v>119</v>
      </c>
      <c r="AD16" s="9">
        <f t="shared" si="4"/>
        <v>35</v>
      </c>
      <c r="AF16" s="178">
        <f t="shared" si="6"/>
        <v>13</v>
      </c>
      <c r="AG16" s="179"/>
      <c r="AH16" s="660">
        <f t="shared" si="7"/>
        <v>2063.1</v>
      </c>
      <c r="AI16" s="660"/>
      <c r="AJ16"/>
      <c r="AK16"/>
      <c r="AL16"/>
      <c r="AU16" s="34"/>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20">
        <v>36</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6"/>
        <v>14</v>
      </c>
      <c r="AG17" s="179"/>
      <c r="AH17" s="660">
        <f t="shared" si="7"/>
        <v>2221.7999999999997</v>
      </c>
      <c r="AI17" s="660"/>
      <c r="AJ17"/>
      <c r="AK17"/>
      <c r="AL17"/>
      <c r="AU17" s="34"/>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30">
        <v>44</v>
      </c>
      <c r="N18" s="122"/>
      <c r="O18" s="135" t="s">
        <v>76</v>
      </c>
      <c r="P18" s="120">
        <v>37</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6"/>
        <v>15</v>
      </c>
      <c r="AG18" s="179"/>
      <c r="AH18" s="660">
        <f t="shared" si="7"/>
        <v>2380.5</v>
      </c>
      <c r="AI18" s="660"/>
      <c r="AJ18"/>
      <c r="AK18"/>
      <c r="AL18"/>
      <c r="AU18" s="34"/>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30">
        <v>44</v>
      </c>
      <c r="N19" s="122"/>
      <c r="O19" s="136" t="s">
        <v>75</v>
      </c>
      <c r="P19" s="120">
        <v>36</v>
      </c>
      <c r="Q19" s="166"/>
      <c r="R19" s="165"/>
      <c r="S19" s="121"/>
      <c r="T19" s="91"/>
      <c r="U19" s="91"/>
      <c r="V19" s="93"/>
      <c r="W19" s="96"/>
      <c r="X19" s="96"/>
      <c r="Y19" s="101"/>
      <c r="Z19" s="45">
        <f t="shared" si="2"/>
        <v>28</v>
      </c>
      <c r="AA19" s="9">
        <v>16</v>
      </c>
      <c r="AB19" s="9">
        <f t="shared" si="2"/>
        <v>13</v>
      </c>
      <c r="AC19" s="9">
        <f t="shared" si="3"/>
        <v>113</v>
      </c>
      <c r="AD19" s="9">
        <f t="shared" si="4"/>
        <v>32</v>
      </c>
      <c r="AF19" s="178">
        <f t="shared" si="6"/>
        <v>16</v>
      </c>
      <c r="AG19" s="179"/>
      <c r="AH19" s="660">
        <f t="shared" si="7"/>
        <v>2539.1999999999998</v>
      </c>
      <c r="AI19" s="660"/>
      <c r="AJ19"/>
      <c r="AK19"/>
      <c r="AL19"/>
      <c r="AU19" s="34"/>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30">
        <v>44</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6"/>
        <v>17</v>
      </c>
      <c r="AG20" s="179"/>
      <c r="AH20" s="660">
        <f t="shared" si="7"/>
        <v>2697.8999999999996</v>
      </c>
      <c r="AI20" s="660"/>
      <c r="AJ20"/>
      <c r="AK20"/>
      <c r="AL20"/>
      <c r="AU20" s="34"/>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31"/>
      <c r="N21" s="122"/>
      <c r="O21" s="48"/>
      <c r="P21" s="91"/>
      <c r="Q21" s="167"/>
      <c r="R21" s="165"/>
      <c r="S21" s="121"/>
      <c r="T21" s="91"/>
      <c r="U21" s="91"/>
      <c r="V21" s="93"/>
      <c r="W21" s="95"/>
      <c r="X21" s="95"/>
      <c r="Y21" s="102"/>
      <c r="Z21" s="45">
        <f t="shared" si="2"/>
        <v>26</v>
      </c>
      <c r="AA21" s="9">
        <f t="shared" ref="AA21:AB28" si="8">AA20-1</f>
        <v>14</v>
      </c>
      <c r="AB21" s="9">
        <f t="shared" si="2"/>
        <v>11</v>
      </c>
      <c r="AC21" s="9">
        <f t="shared" si="3"/>
        <v>109</v>
      </c>
      <c r="AD21" s="9">
        <f t="shared" si="4"/>
        <v>30</v>
      </c>
      <c r="AF21" s="178">
        <f t="shared" si="6"/>
        <v>18</v>
      </c>
      <c r="AG21" s="179"/>
      <c r="AH21" s="660">
        <f t="shared" si="7"/>
        <v>2856.6</v>
      </c>
      <c r="AI21" s="660"/>
      <c r="AJ21"/>
      <c r="AK21"/>
      <c r="AL21"/>
      <c r="AU21" s="34"/>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34">
        <v>46.2</v>
      </c>
      <c r="N22" s="48"/>
      <c r="O22" s="48"/>
      <c r="P22" s="91"/>
      <c r="Q22" s="161"/>
      <c r="R22" s="91"/>
      <c r="S22" s="91"/>
      <c r="T22" s="91"/>
      <c r="U22" s="93"/>
      <c r="V22" s="93"/>
      <c r="W22" s="95"/>
      <c r="X22" s="95"/>
      <c r="Y22" s="3"/>
      <c r="Z22" s="45">
        <f t="shared" si="2"/>
        <v>25</v>
      </c>
      <c r="AA22" s="9">
        <f t="shared" si="8"/>
        <v>13</v>
      </c>
      <c r="AB22" s="9">
        <f t="shared" si="2"/>
        <v>10</v>
      </c>
      <c r="AC22" s="9">
        <f t="shared" si="3"/>
        <v>107</v>
      </c>
      <c r="AD22" s="9">
        <f t="shared" si="4"/>
        <v>29</v>
      </c>
      <c r="AF22" s="178">
        <f t="shared" si="6"/>
        <v>19</v>
      </c>
      <c r="AG22" s="179"/>
      <c r="AH22" s="660">
        <f t="shared" si="7"/>
        <v>3015.2999999999997</v>
      </c>
      <c r="AI22" s="660"/>
      <c r="AJ22"/>
      <c r="AK22"/>
      <c r="AL22"/>
      <c r="AU22" s="34"/>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32">
        <v>46.5</v>
      </c>
      <c r="N23" s="30"/>
      <c r="O23" s="48"/>
      <c r="P23" s="48"/>
      <c r="Q23" s="91"/>
      <c r="R23" s="91"/>
      <c r="S23" s="91"/>
      <c r="T23" s="93"/>
      <c r="U23" s="91"/>
      <c r="V23" s="93"/>
      <c r="W23" s="93"/>
      <c r="X23" s="70"/>
      <c r="Y23" s="72"/>
      <c r="Z23" s="45">
        <f t="shared" si="2"/>
        <v>24</v>
      </c>
      <c r="AA23" s="9">
        <f t="shared" si="8"/>
        <v>12</v>
      </c>
      <c r="AB23" s="9">
        <f t="shared" si="2"/>
        <v>9</v>
      </c>
      <c r="AC23" s="9">
        <f>AC24+2</f>
        <v>105</v>
      </c>
      <c r="AD23" s="9">
        <f t="shared" si="4"/>
        <v>28</v>
      </c>
      <c r="AF23" s="178">
        <f t="shared" si="6"/>
        <v>20</v>
      </c>
      <c r="AG23" s="179"/>
      <c r="AH23" s="660">
        <f t="shared" si="7"/>
        <v>3174</v>
      </c>
      <c r="AI23" s="660"/>
      <c r="AJ23"/>
      <c r="AK23"/>
      <c r="AL23"/>
      <c r="AU23" s="34"/>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32">
        <v>46.3</v>
      </c>
      <c r="N24" s="30"/>
      <c r="O24" s="30"/>
      <c r="P24" s="48"/>
      <c r="Q24" s="48"/>
      <c r="R24" s="91"/>
      <c r="S24" s="113"/>
      <c r="T24" s="172" t="s">
        <v>133</v>
      </c>
      <c r="U24" s="91"/>
      <c r="V24" s="93"/>
      <c r="W24" s="93"/>
      <c r="X24" s="75"/>
      <c r="Y24" s="77"/>
      <c r="Z24" s="45">
        <f t="shared" si="2"/>
        <v>23</v>
      </c>
      <c r="AA24" s="9">
        <f t="shared" si="8"/>
        <v>11</v>
      </c>
      <c r="AB24" s="9">
        <v>8</v>
      </c>
      <c r="AC24" s="9">
        <f>AC25+2</f>
        <v>103</v>
      </c>
      <c r="AD24" s="9">
        <f>AD25+1</f>
        <v>27</v>
      </c>
      <c r="AF24" s="178">
        <f t="shared" si="6"/>
        <v>21</v>
      </c>
      <c r="AG24" s="179"/>
      <c r="AH24" s="660">
        <f t="shared" si="7"/>
        <v>3332.7</v>
      </c>
      <c r="AI24" s="660"/>
      <c r="AJ24"/>
      <c r="AK24"/>
      <c r="AL24"/>
      <c r="AU24" s="34"/>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8"/>
        <v>10</v>
      </c>
      <c r="AB25" s="9">
        <f t="shared" si="8"/>
        <v>7</v>
      </c>
      <c r="AC25" s="9">
        <v>101</v>
      </c>
      <c r="AD25" s="9">
        <v>26</v>
      </c>
      <c r="AF25" s="178">
        <f t="shared" si="6"/>
        <v>22</v>
      </c>
      <c r="AG25" s="179"/>
      <c r="AH25" s="660">
        <f t="shared" si="7"/>
        <v>3491.3999999999996</v>
      </c>
      <c r="AI25" s="660"/>
      <c r="AJ25"/>
      <c r="AK25"/>
      <c r="AL25"/>
      <c r="AU25" s="34"/>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8"/>
        <v>9</v>
      </c>
      <c r="AB26" s="9">
        <f t="shared" si="8"/>
        <v>6</v>
      </c>
      <c r="AC26" s="9">
        <f>AC25-2</f>
        <v>99</v>
      </c>
      <c r="AF26" s="178">
        <f t="shared" si="6"/>
        <v>23</v>
      </c>
      <c r="AG26" s="179"/>
      <c r="AH26" s="660">
        <f t="shared" si="7"/>
        <v>3650.1</v>
      </c>
      <c r="AI26" s="660"/>
      <c r="AJ26"/>
      <c r="AK26"/>
      <c r="AL26"/>
      <c r="AU26" s="34"/>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8"/>
        <v>8</v>
      </c>
      <c r="AB27" s="9">
        <f t="shared" si="8"/>
        <v>5</v>
      </c>
      <c r="AC27" s="9">
        <f>AC26-2</f>
        <v>97</v>
      </c>
      <c r="AF27" s="178">
        <f t="shared" si="6"/>
        <v>24</v>
      </c>
      <c r="AG27" s="179"/>
      <c r="AH27" s="660">
        <f t="shared" si="7"/>
        <v>3808.7999999999997</v>
      </c>
      <c r="AI27" s="660"/>
      <c r="AJ27"/>
      <c r="AK27"/>
      <c r="AL27"/>
      <c r="AU27" s="34"/>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8"/>
        <v>7</v>
      </c>
      <c r="AB28" s="9">
        <f>AB27-1</f>
        <v>4</v>
      </c>
      <c r="AC28" s="9">
        <f>AC27-2</f>
        <v>95</v>
      </c>
      <c r="AF28" s="178">
        <f t="shared" si="6"/>
        <v>25</v>
      </c>
      <c r="AG28" s="180"/>
      <c r="AH28" s="660">
        <f t="shared" si="7"/>
        <v>3967.4999999999995</v>
      </c>
      <c r="AI28" s="660"/>
      <c r="AJ28"/>
      <c r="AK28"/>
      <c r="AL28"/>
      <c r="AU28" s="34"/>
      <c r="AV28" s="11"/>
      <c r="AW28" s="22"/>
      <c r="AX28" s="22"/>
      <c r="BC28" s="11"/>
      <c r="BD28" s="11"/>
      <c r="BE28" s="11"/>
      <c r="BF28" s="11"/>
      <c r="BG28" s="11"/>
    </row>
    <row r="29" spans="1:59" ht="30" customHeight="1">
      <c r="A29" s="19"/>
      <c r="B29" s="19"/>
      <c r="D29" s="11"/>
      <c r="E29" s="11">
        <v>-10</v>
      </c>
      <c r="F29" s="11">
        <f>E29+1</f>
        <v>-9</v>
      </c>
      <c r="G29" s="11">
        <f t="shared" ref="G29:U29" si="9">F29+1</f>
        <v>-8</v>
      </c>
      <c r="H29" s="11">
        <f t="shared" si="9"/>
        <v>-7</v>
      </c>
      <c r="I29" s="45">
        <f t="shared" si="9"/>
        <v>-6</v>
      </c>
      <c r="J29" s="45">
        <f t="shared" si="9"/>
        <v>-5</v>
      </c>
      <c r="K29" s="45">
        <f t="shared" si="9"/>
        <v>-4</v>
      </c>
      <c r="L29" s="45">
        <f t="shared" si="9"/>
        <v>-3</v>
      </c>
      <c r="M29" s="45">
        <f t="shared" si="9"/>
        <v>-2</v>
      </c>
      <c r="N29" s="45">
        <f t="shared" si="9"/>
        <v>-1</v>
      </c>
      <c r="O29" s="45">
        <f t="shared" si="9"/>
        <v>0</v>
      </c>
      <c r="P29" s="45">
        <f t="shared" si="9"/>
        <v>1</v>
      </c>
      <c r="Q29" s="11">
        <f t="shared" si="9"/>
        <v>2</v>
      </c>
      <c r="R29" s="11">
        <f t="shared" si="9"/>
        <v>3</v>
      </c>
      <c r="S29" s="11">
        <f t="shared" si="9"/>
        <v>4</v>
      </c>
      <c r="T29" s="11">
        <f t="shared" si="9"/>
        <v>5</v>
      </c>
      <c r="U29" s="11">
        <f t="shared" si="9"/>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25">
    <mergeCell ref="AH28:AI28"/>
    <mergeCell ref="AH21:AI21"/>
    <mergeCell ref="AH22:AI22"/>
    <mergeCell ref="AH23:AI23"/>
    <mergeCell ref="AH24:AI24"/>
    <mergeCell ref="AH25:AI25"/>
    <mergeCell ref="AH26:AI26"/>
    <mergeCell ref="AH9:AI9"/>
    <mergeCell ref="AH10:AI10"/>
    <mergeCell ref="AH11:AI11"/>
    <mergeCell ref="AH19:AI19"/>
    <mergeCell ref="AH27:AI27"/>
    <mergeCell ref="AH20:AI20"/>
    <mergeCell ref="AH15:AI15"/>
    <mergeCell ref="AH16:AI16"/>
    <mergeCell ref="AH17:AI17"/>
    <mergeCell ref="AH18:AI18"/>
    <mergeCell ref="AH12:AI12"/>
    <mergeCell ref="AH13:AI13"/>
    <mergeCell ref="AH14:AI14"/>
    <mergeCell ref="AH4:AI4"/>
    <mergeCell ref="AH5:AI5"/>
    <mergeCell ref="AH6:AI6"/>
    <mergeCell ref="AH7:AI7"/>
    <mergeCell ref="AH8:AI8"/>
  </mergeCells>
  <pageMargins left="0.19685039370078741" right="0.19685039370078741" top="0" bottom="0" header="0" footer="0"/>
  <pageSetup scale="33"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BJ2431"/>
  <sheetViews>
    <sheetView zoomScale="55" zoomScaleNormal="55" workbookViewId="0">
      <selection activeCell="D2" sqref="D2:AF29"/>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1" t="s">
        <v>153</v>
      </c>
      <c r="F2"/>
      <c r="G2"/>
      <c r="H2"/>
      <c r="I2"/>
      <c r="J2"/>
      <c r="K2"/>
      <c r="L2"/>
      <c r="M2"/>
      <c r="N2"/>
      <c r="O2"/>
      <c r="P2"/>
      <c r="Q2"/>
      <c r="R2"/>
      <c r="S2"/>
      <c r="T2"/>
      <c r="U2"/>
      <c r="V2"/>
      <c r="W2"/>
      <c r="X2"/>
      <c r="Y2"/>
      <c r="Z2"/>
      <c r="AA2"/>
      <c r="AB2"/>
      <c r="AC2"/>
      <c r="AD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I3"/>
      <c r="AJ3"/>
      <c r="AK3"/>
      <c r="AL3"/>
      <c r="AU3" s="35"/>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I4" s="116" t="s">
        <v>53</v>
      </c>
      <c r="AJ4" s="11"/>
      <c r="AK4" s="11"/>
      <c r="AL4"/>
      <c r="AU4" s="34"/>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I5" s="119" t="s">
        <v>54</v>
      </c>
      <c r="AJ5" s="11"/>
      <c r="AK5" s="11"/>
      <c r="AL5"/>
      <c r="AU5" s="34"/>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I6" s="11" t="s">
        <v>85</v>
      </c>
      <c r="AJ6" s="11"/>
      <c r="AK6" s="11"/>
      <c r="AL6"/>
      <c r="AU6" s="34"/>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I7" s="11" t="s">
        <v>86</v>
      </c>
      <c r="AJ7" s="11"/>
      <c r="AK7" s="11"/>
      <c r="AL7"/>
      <c r="AU7" s="34"/>
      <c r="AV7" s="11"/>
      <c r="AW7" s="11"/>
      <c r="AX7" s="22"/>
      <c r="AY7" s="19"/>
      <c r="AZ7" s="19"/>
      <c r="BA7" s="19"/>
      <c r="BB7" s="17"/>
    </row>
    <row r="8" spans="1:59" ht="30" customHeight="1">
      <c r="A8" s="19"/>
      <c r="B8" s="19"/>
      <c r="D8" s="11">
        <f t="shared" si="1"/>
        <v>39</v>
      </c>
      <c r="E8" s="79"/>
      <c r="F8" s="92"/>
      <c r="G8" s="110" t="s">
        <v>41</v>
      </c>
      <c r="H8" s="139" t="s">
        <v>21</v>
      </c>
      <c r="I8" s="105" t="s">
        <v>103</v>
      </c>
      <c r="J8" s="25"/>
      <c r="K8" s="162"/>
      <c r="L8" s="161"/>
      <c r="M8" s="138" t="s">
        <v>27</v>
      </c>
      <c r="N8" s="169" t="s">
        <v>120</v>
      </c>
      <c r="O8" s="91"/>
      <c r="P8" s="91"/>
      <c r="Q8" s="91"/>
      <c r="R8" s="92"/>
      <c r="S8" s="75"/>
      <c r="T8" s="75"/>
      <c r="U8" s="74"/>
      <c r="V8" s="74"/>
      <c r="W8" s="74"/>
      <c r="X8" s="74"/>
      <c r="Y8" s="77"/>
      <c r="Z8" s="11">
        <f t="shared" si="2"/>
        <v>39</v>
      </c>
      <c r="AA8" s="9">
        <f t="shared" si="2"/>
        <v>27</v>
      </c>
      <c r="AB8" s="9">
        <f t="shared" si="2"/>
        <v>24</v>
      </c>
      <c r="AC8" s="9">
        <f t="shared" si="3"/>
        <v>135</v>
      </c>
      <c r="AD8" s="9">
        <f t="shared" si="4"/>
        <v>43</v>
      </c>
      <c r="AI8" s="11" t="s">
        <v>55</v>
      </c>
      <c r="AJ8" s="11"/>
      <c r="AK8" s="11"/>
      <c r="AL8"/>
      <c r="AU8" s="34"/>
      <c r="AV8" s="11"/>
      <c r="AW8" s="11"/>
      <c r="AX8" s="22"/>
      <c r="AY8" s="18"/>
      <c r="AZ8" s="19"/>
      <c r="BA8" s="19"/>
      <c r="BB8" s="17"/>
    </row>
    <row r="9" spans="1:59" ht="30" customHeight="1">
      <c r="A9" s="19"/>
      <c r="B9" s="19"/>
      <c r="D9" s="11">
        <f t="shared" si="1"/>
        <v>38</v>
      </c>
      <c r="E9" s="79"/>
      <c r="F9" s="92"/>
      <c r="G9" s="110" t="s">
        <v>41</v>
      </c>
      <c r="H9" s="139" t="s">
        <v>20</v>
      </c>
      <c r="I9" s="105" t="s">
        <v>104</v>
      </c>
      <c r="J9" s="25"/>
      <c r="K9" s="162"/>
      <c r="L9" s="161"/>
      <c r="M9" s="138" t="s">
        <v>26</v>
      </c>
      <c r="N9" s="169" t="s">
        <v>121</v>
      </c>
      <c r="O9" s="91"/>
      <c r="P9" s="114"/>
      <c r="Q9" s="91"/>
      <c r="R9" s="91"/>
      <c r="S9" s="75"/>
      <c r="T9" s="75"/>
      <c r="U9" s="75"/>
      <c r="V9" s="74"/>
      <c r="W9" s="74"/>
      <c r="X9" s="74"/>
      <c r="Y9" s="77"/>
      <c r="Z9" s="11">
        <f t="shared" si="2"/>
        <v>38</v>
      </c>
      <c r="AA9" s="9">
        <f t="shared" si="2"/>
        <v>26</v>
      </c>
      <c r="AB9" s="9">
        <f t="shared" si="2"/>
        <v>23</v>
      </c>
      <c r="AC9" s="9">
        <f t="shared" si="3"/>
        <v>133</v>
      </c>
      <c r="AD9" s="9">
        <f t="shared" si="4"/>
        <v>42</v>
      </c>
      <c r="AI9" s="11" t="s">
        <v>56</v>
      </c>
      <c r="AJ9" s="11"/>
      <c r="AK9" s="11"/>
      <c r="AL9"/>
      <c r="AU9" s="34"/>
      <c r="AV9" s="11"/>
      <c r="AW9" s="11"/>
      <c r="AX9" s="22"/>
      <c r="AY9" s="11"/>
      <c r="AZ9" s="11"/>
      <c r="BA9" s="11"/>
      <c r="BB9" s="11"/>
    </row>
    <row r="10" spans="1:59" ht="30" customHeight="1">
      <c r="A10" s="19"/>
      <c r="B10" s="19"/>
      <c r="D10" s="11">
        <f t="shared" si="1"/>
        <v>37</v>
      </c>
      <c r="E10" s="157"/>
      <c r="F10" s="92"/>
      <c r="G10" s="110" t="s">
        <v>41</v>
      </c>
      <c r="H10" s="139" t="s">
        <v>19</v>
      </c>
      <c r="I10" s="104" t="s">
        <v>105</v>
      </c>
      <c r="J10" s="25"/>
      <c r="K10" s="163"/>
      <c r="L10" s="161"/>
      <c r="M10" s="137" t="s">
        <v>25</v>
      </c>
      <c r="N10" s="169" t="s">
        <v>125</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I10" s="11" t="s">
        <v>57</v>
      </c>
      <c r="AJ10" s="11"/>
      <c r="AK10" s="11"/>
      <c r="AL10"/>
      <c r="AU10" s="34"/>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70"/>
      <c r="O11" s="146" t="s">
        <v>102</v>
      </c>
      <c r="P11" s="114" t="s">
        <v>106</v>
      </c>
      <c r="Q11" s="91"/>
      <c r="R11" s="91"/>
      <c r="S11" s="91"/>
      <c r="T11" s="75"/>
      <c r="U11" s="75"/>
      <c r="V11" s="75"/>
      <c r="W11" s="74"/>
      <c r="X11" s="74"/>
      <c r="Y11" s="77"/>
      <c r="Z11" s="11">
        <f t="shared" si="2"/>
        <v>36</v>
      </c>
      <c r="AA11" s="9">
        <f t="shared" si="2"/>
        <v>24</v>
      </c>
      <c r="AB11" s="9">
        <f t="shared" si="2"/>
        <v>21</v>
      </c>
      <c r="AC11" s="9">
        <f t="shared" si="3"/>
        <v>129</v>
      </c>
      <c r="AD11" s="9">
        <f t="shared" si="4"/>
        <v>40</v>
      </c>
      <c r="AI11" s="11" t="s">
        <v>58</v>
      </c>
      <c r="AJ11" s="11"/>
      <c r="AK11" s="11"/>
      <c r="AL11"/>
      <c r="AU11" s="34"/>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170" t="s">
        <v>122</v>
      </c>
      <c r="O12" s="146" t="s">
        <v>101</v>
      </c>
      <c r="P12" s="114" t="s">
        <v>118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J12" s="11"/>
      <c r="AK12" s="11"/>
      <c r="AL12"/>
      <c r="AU12" s="34"/>
      <c r="AV12" s="11"/>
      <c r="AW12" s="11"/>
      <c r="AX12" s="22"/>
      <c r="BC12" s="11"/>
      <c r="BD12" s="11"/>
      <c r="BE12" s="11"/>
      <c r="BF12" s="11"/>
      <c r="BG12" s="11"/>
    </row>
    <row r="13" spans="1:59" ht="30" customHeight="1">
      <c r="A13" s="19"/>
      <c r="B13" s="19"/>
      <c r="D13" s="11">
        <f t="shared" si="1"/>
        <v>34</v>
      </c>
      <c r="E13" s="97"/>
      <c r="F13" s="95"/>
      <c r="G13" s="140" t="s">
        <v>18</v>
      </c>
      <c r="H13" s="104" t="s">
        <v>106</v>
      </c>
      <c r="I13" s="25"/>
      <c r="J13" s="25"/>
      <c r="K13" s="48"/>
      <c r="L13" s="91"/>
      <c r="M13" s="138" t="s">
        <v>23</v>
      </c>
      <c r="N13" s="170" t="s">
        <v>123</v>
      </c>
      <c r="O13" s="147" t="s">
        <v>100</v>
      </c>
      <c r="P13" s="114" t="s">
        <v>119</v>
      </c>
      <c r="Q13" s="115"/>
      <c r="R13" s="142" t="s">
        <v>80</v>
      </c>
      <c r="S13" s="91"/>
      <c r="T13" s="93"/>
      <c r="U13" s="93"/>
      <c r="V13" s="75"/>
      <c r="W13" s="75"/>
      <c r="X13" s="74"/>
      <c r="Y13" s="77"/>
      <c r="Z13" s="11">
        <f t="shared" si="2"/>
        <v>34</v>
      </c>
      <c r="AA13" s="9">
        <f t="shared" si="2"/>
        <v>22</v>
      </c>
      <c r="AB13" s="9">
        <f t="shared" si="2"/>
        <v>19</v>
      </c>
      <c r="AC13" s="9">
        <f t="shared" si="3"/>
        <v>125</v>
      </c>
      <c r="AD13" s="9">
        <f t="shared" si="4"/>
        <v>38</v>
      </c>
      <c r="AI13" s="11"/>
      <c r="AJ13" s="11"/>
      <c r="AK13" s="11"/>
      <c r="AL13"/>
      <c r="AU13" s="34"/>
      <c r="AV13" s="11"/>
      <c r="AW13" s="11"/>
      <c r="AX13" s="22"/>
      <c r="BC13" s="11"/>
      <c r="BD13" s="11"/>
      <c r="BE13" s="11"/>
      <c r="BF13" s="11"/>
      <c r="BG13" s="11"/>
    </row>
    <row r="14" spans="1:59" ht="30" customHeight="1">
      <c r="A14" s="19"/>
      <c r="B14" s="19"/>
      <c r="D14" s="11">
        <f t="shared" si="1"/>
        <v>33</v>
      </c>
      <c r="E14" s="156" t="s">
        <v>98</v>
      </c>
      <c r="F14" s="95"/>
      <c r="G14" s="140" t="s">
        <v>17</v>
      </c>
      <c r="H14" s="111" t="s">
        <v>107</v>
      </c>
      <c r="I14" s="25"/>
      <c r="J14" s="25"/>
      <c r="K14" s="48"/>
      <c r="L14" s="91"/>
      <c r="M14" s="137" t="s">
        <v>22</v>
      </c>
      <c r="N14" s="169" t="s">
        <v>124</v>
      </c>
      <c r="O14" s="112"/>
      <c r="P14" s="114"/>
      <c r="Q14" s="137" t="s">
        <v>84</v>
      </c>
      <c r="R14" s="114" t="s">
        <v>111</v>
      </c>
      <c r="S14" s="91"/>
      <c r="T14" s="172" t="s">
        <v>133</v>
      </c>
      <c r="U14" s="93"/>
      <c r="V14" s="93"/>
      <c r="W14" s="75"/>
      <c r="X14" s="159"/>
      <c r="Y14" s="77"/>
      <c r="Z14" s="11">
        <f t="shared" si="2"/>
        <v>33</v>
      </c>
      <c r="AA14" s="9">
        <f t="shared" si="2"/>
        <v>21</v>
      </c>
      <c r="AB14" s="9">
        <f t="shared" si="2"/>
        <v>18</v>
      </c>
      <c r="AC14" s="9">
        <f t="shared" si="3"/>
        <v>123</v>
      </c>
      <c r="AD14" s="9">
        <f t="shared" si="4"/>
        <v>37</v>
      </c>
      <c r="AI14"/>
      <c r="AJ14"/>
      <c r="AK14"/>
      <c r="AL14"/>
      <c r="AU14" s="34"/>
      <c r="AV14" s="11"/>
      <c r="AW14" s="11"/>
      <c r="AX14" s="22"/>
      <c r="BC14" s="11"/>
      <c r="BD14" s="11"/>
      <c r="BE14" s="11"/>
      <c r="BF14" s="11"/>
      <c r="BG14" s="11"/>
    </row>
    <row r="15" spans="1:59" ht="30" customHeight="1">
      <c r="A15" s="19"/>
      <c r="B15" s="19"/>
      <c r="D15" s="45">
        <f t="shared" si="1"/>
        <v>32</v>
      </c>
      <c r="E15" s="98"/>
      <c r="F15" s="95"/>
      <c r="G15" s="141" t="s">
        <v>16</v>
      </c>
      <c r="H15" s="111" t="s">
        <v>108</v>
      </c>
      <c r="I15" s="25"/>
      <c r="K15" s="48"/>
      <c r="L15" s="118"/>
      <c r="M15" s="124"/>
      <c r="N15" s="168"/>
      <c r="O15" s="91"/>
      <c r="P15" s="91"/>
      <c r="Q15" s="137" t="s">
        <v>83</v>
      </c>
      <c r="R15" s="114" t="s">
        <v>112</v>
      </c>
      <c r="S15" s="112"/>
      <c r="T15" s="171" t="s">
        <v>132</v>
      </c>
      <c r="U15" s="93"/>
      <c r="V15" s="93"/>
      <c r="W15" s="75"/>
      <c r="X15" s="75"/>
      <c r="Y15" s="77"/>
      <c r="Z15" s="45">
        <f t="shared" si="2"/>
        <v>32</v>
      </c>
      <c r="AA15" s="9">
        <f t="shared" si="2"/>
        <v>20</v>
      </c>
      <c r="AB15" s="9">
        <f t="shared" si="2"/>
        <v>17</v>
      </c>
      <c r="AC15" s="9">
        <f t="shared" si="3"/>
        <v>121</v>
      </c>
      <c r="AD15" s="9">
        <f t="shared" si="4"/>
        <v>36</v>
      </c>
      <c r="AI15"/>
      <c r="AJ15"/>
      <c r="AK15"/>
      <c r="AL15"/>
      <c r="AU15" s="34"/>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14" t="s">
        <v>113</v>
      </c>
      <c r="S16" s="137"/>
      <c r="T16" s="172"/>
      <c r="U16" s="93"/>
      <c r="V16" s="93"/>
      <c r="W16" s="94"/>
      <c r="X16" s="94"/>
      <c r="Y16" s="83"/>
      <c r="Z16" s="45">
        <f t="shared" si="2"/>
        <v>31</v>
      </c>
      <c r="AA16" s="9">
        <f t="shared" si="2"/>
        <v>19</v>
      </c>
      <c r="AB16" s="9">
        <f t="shared" si="2"/>
        <v>16</v>
      </c>
      <c r="AC16" s="9">
        <f t="shared" si="3"/>
        <v>119</v>
      </c>
      <c r="AD16" s="9">
        <f t="shared" si="4"/>
        <v>35</v>
      </c>
      <c r="AI16"/>
      <c r="AJ16"/>
      <c r="AK16"/>
      <c r="AL16"/>
      <c r="AU16" s="34"/>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20" t="s">
        <v>114</v>
      </c>
      <c r="Q17" s="124"/>
      <c r="R17" s="120"/>
      <c r="S17" s="137"/>
      <c r="T17" s="93"/>
      <c r="U17" s="93"/>
      <c r="V17" s="93"/>
      <c r="W17" s="95"/>
      <c r="X17" s="95"/>
      <c r="Y17" s="101"/>
      <c r="Z17" s="45">
        <f t="shared" si="2"/>
        <v>30</v>
      </c>
      <c r="AA17" s="9">
        <f t="shared" si="2"/>
        <v>18</v>
      </c>
      <c r="AB17" s="9">
        <f t="shared" si="2"/>
        <v>15</v>
      </c>
      <c r="AC17" s="9">
        <f t="shared" si="3"/>
        <v>117</v>
      </c>
      <c r="AD17" s="9">
        <f t="shared" si="4"/>
        <v>34</v>
      </c>
      <c r="AI17"/>
      <c r="AJ17"/>
      <c r="AK17"/>
      <c r="AL17"/>
      <c r="AU17" s="34"/>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30" t="s">
        <v>126</v>
      </c>
      <c r="N18" s="122"/>
      <c r="O18" s="135" t="s">
        <v>76</v>
      </c>
      <c r="P18" s="120" t="s">
        <v>115</v>
      </c>
      <c r="Q18" s="164"/>
      <c r="R18" s="165"/>
      <c r="S18" s="167"/>
      <c r="T18" s="93"/>
      <c r="U18" s="93"/>
      <c r="V18" s="93"/>
      <c r="W18" s="96"/>
      <c r="X18" s="96"/>
      <c r="Y18" s="101"/>
      <c r="Z18" s="45">
        <f t="shared" si="2"/>
        <v>29</v>
      </c>
      <c r="AA18" s="9">
        <f>AA19+1</f>
        <v>17</v>
      </c>
      <c r="AB18" s="9">
        <f t="shared" si="2"/>
        <v>14</v>
      </c>
      <c r="AC18" s="9">
        <f t="shared" si="3"/>
        <v>115</v>
      </c>
      <c r="AD18" s="9">
        <f t="shared" si="4"/>
        <v>33</v>
      </c>
      <c r="AI18" s="22" t="s">
        <v>117</v>
      </c>
      <c r="AJ18"/>
      <c r="AK18"/>
      <c r="AL18"/>
      <c r="AU18" s="34"/>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30" t="s">
        <v>127</v>
      </c>
      <c r="N19" s="122"/>
      <c r="O19" s="136" t="s">
        <v>75</v>
      </c>
      <c r="P19" s="120" t="s">
        <v>116</v>
      </c>
      <c r="Q19" s="166"/>
      <c r="R19" s="165"/>
      <c r="S19" s="121"/>
      <c r="T19" s="91"/>
      <c r="U19" s="91"/>
      <c r="V19" s="93"/>
      <c r="W19" s="96"/>
      <c r="X19" s="96"/>
      <c r="Y19" s="101"/>
      <c r="Z19" s="45">
        <f t="shared" si="2"/>
        <v>28</v>
      </c>
      <c r="AA19" s="9">
        <v>16</v>
      </c>
      <c r="AB19" s="9">
        <f t="shared" si="2"/>
        <v>13</v>
      </c>
      <c r="AC19" s="9">
        <f t="shared" si="3"/>
        <v>113</v>
      </c>
      <c r="AD19" s="9">
        <f t="shared" si="4"/>
        <v>32</v>
      </c>
      <c r="AI19" s="11" t="s">
        <v>110</v>
      </c>
      <c r="AJ19"/>
      <c r="AK19"/>
      <c r="AL19"/>
      <c r="AU19" s="34"/>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30" t="s">
        <v>128</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I20" s="11" t="s">
        <v>109</v>
      </c>
      <c r="AJ20"/>
      <c r="AK20"/>
      <c r="AL20"/>
      <c r="AU20" s="34"/>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31"/>
      <c r="N21" s="122"/>
      <c r="O21" s="48"/>
      <c r="P21" s="91"/>
      <c r="Q21" s="167"/>
      <c r="R21" s="165"/>
      <c r="S21" s="121"/>
      <c r="T21" s="91"/>
      <c r="U21" s="91"/>
      <c r="V21" s="93"/>
      <c r="W21" s="95"/>
      <c r="X21" s="95"/>
      <c r="Y21" s="102"/>
      <c r="Z21" s="45">
        <f t="shared" si="2"/>
        <v>26</v>
      </c>
      <c r="AA21" s="9">
        <f t="shared" ref="AA21:AB28" si="5">AA20-1</f>
        <v>14</v>
      </c>
      <c r="AB21" s="9">
        <f t="shared" si="2"/>
        <v>11</v>
      </c>
      <c r="AC21" s="9">
        <f t="shared" si="3"/>
        <v>109</v>
      </c>
      <c r="AD21" s="9">
        <f t="shared" si="4"/>
        <v>30</v>
      </c>
      <c r="AI21"/>
      <c r="AJ21"/>
      <c r="AK21"/>
      <c r="AL21"/>
      <c r="AU21" s="34"/>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34" t="s">
        <v>129</v>
      </c>
      <c r="N22" s="48"/>
      <c r="O22" s="48"/>
      <c r="P22" s="91"/>
      <c r="Q22" s="161"/>
      <c r="R22" s="91"/>
      <c r="S22" s="91"/>
      <c r="T22" s="91"/>
      <c r="U22" s="93"/>
      <c r="V22" s="93"/>
      <c r="W22" s="95"/>
      <c r="X22" s="95"/>
      <c r="Y22" s="3"/>
      <c r="Z22" s="45">
        <f t="shared" si="2"/>
        <v>25</v>
      </c>
      <c r="AA22" s="9">
        <f t="shared" si="5"/>
        <v>13</v>
      </c>
      <c r="AB22" s="9">
        <f t="shared" si="2"/>
        <v>10</v>
      </c>
      <c r="AC22" s="9">
        <f t="shared" si="3"/>
        <v>107</v>
      </c>
      <c r="AD22" s="9">
        <f t="shared" si="4"/>
        <v>29</v>
      </c>
      <c r="AI22"/>
      <c r="AJ22"/>
      <c r="AK22"/>
      <c r="AL22"/>
      <c r="AU22" s="34"/>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32" t="s">
        <v>130</v>
      </c>
      <c r="N23" s="30"/>
      <c r="O23" s="48"/>
      <c r="P23" s="48"/>
      <c r="Q23" s="91"/>
      <c r="R23" s="91"/>
      <c r="S23" s="91"/>
      <c r="T23" s="93"/>
      <c r="U23" s="91"/>
      <c r="V23" s="93"/>
      <c r="W23" s="93"/>
      <c r="X23" s="70"/>
      <c r="Y23" s="72"/>
      <c r="Z23" s="45">
        <f t="shared" si="2"/>
        <v>24</v>
      </c>
      <c r="AA23" s="9">
        <f t="shared" si="5"/>
        <v>12</v>
      </c>
      <c r="AB23" s="9">
        <f t="shared" si="2"/>
        <v>9</v>
      </c>
      <c r="AC23" s="9">
        <f>AC24+2</f>
        <v>105</v>
      </c>
      <c r="AD23" s="9">
        <f t="shared" si="4"/>
        <v>28</v>
      </c>
      <c r="AI23"/>
      <c r="AJ23"/>
      <c r="AK23"/>
      <c r="AL23"/>
      <c r="AU23" s="34"/>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32" t="s">
        <v>131</v>
      </c>
      <c r="N24" s="30"/>
      <c r="O24" s="30"/>
      <c r="P24" s="48"/>
      <c r="Q24" s="48"/>
      <c r="R24" s="91"/>
      <c r="S24" s="113"/>
      <c r="T24" s="172" t="s">
        <v>133</v>
      </c>
      <c r="U24" s="91"/>
      <c r="V24" s="93"/>
      <c r="W24" s="93"/>
      <c r="X24" s="75"/>
      <c r="Y24" s="77"/>
      <c r="Z24" s="45">
        <f t="shared" si="2"/>
        <v>23</v>
      </c>
      <c r="AA24" s="9">
        <f t="shared" si="5"/>
        <v>11</v>
      </c>
      <c r="AB24" s="9">
        <v>8</v>
      </c>
      <c r="AC24" s="9">
        <f>AC25+2</f>
        <v>103</v>
      </c>
      <c r="AD24" s="9">
        <f>AD25+1</f>
        <v>27</v>
      </c>
      <c r="AI24"/>
      <c r="AJ24"/>
      <c r="AK24"/>
      <c r="AL24"/>
      <c r="AU24" s="34"/>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5"/>
        <v>10</v>
      </c>
      <c r="AB25" s="9">
        <f t="shared" si="5"/>
        <v>7</v>
      </c>
      <c r="AC25" s="9">
        <v>101</v>
      </c>
      <c r="AD25" s="9">
        <v>26</v>
      </c>
      <c r="AI25"/>
      <c r="AJ25"/>
      <c r="AK25"/>
      <c r="AL25"/>
      <c r="AU25" s="34"/>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5"/>
        <v>9</v>
      </c>
      <c r="AB26" s="9">
        <f t="shared" si="5"/>
        <v>6</v>
      </c>
      <c r="AC26" s="9">
        <f>AC25-2</f>
        <v>99</v>
      </c>
      <c r="AI26"/>
      <c r="AJ26"/>
      <c r="AK26"/>
      <c r="AL26"/>
      <c r="AU26" s="34"/>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5"/>
        <v>8</v>
      </c>
      <c r="AB27" s="9">
        <f t="shared" si="5"/>
        <v>5</v>
      </c>
      <c r="AC27" s="9">
        <f>AC26-2</f>
        <v>97</v>
      </c>
      <c r="AI27"/>
      <c r="AJ27"/>
      <c r="AK27"/>
      <c r="AL27"/>
      <c r="AU27" s="34"/>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5"/>
        <v>7</v>
      </c>
      <c r="AB28" s="9">
        <f>AB27-1</f>
        <v>4</v>
      </c>
      <c r="AC28" s="9">
        <f>AC27-2</f>
        <v>95</v>
      </c>
      <c r="AI28"/>
      <c r="AJ28"/>
      <c r="AK28"/>
      <c r="AL28"/>
      <c r="AU28" s="34"/>
      <c r="AV28" s="11"/>
      <c r="AW28" s="22"/>
      <c r="AX28" s="22"/>
      <c r="BC28" s="11"/>
      <c r="BD28" s="11"/>
      <c r="BE28" s="11"/>
      <c r="BF28" s="11"/>
      <c r="BG28" s="11"/>
    </row>
    <row r="29" spans="1:59" ht="30" customHeight="1">
      <c r="A29" s="19"/>
      <c r="B29" s="19"/>
      <c r="D29" s="11"/>
      <c r="E29" s="11">
        <v>-10</v>
      </c>
      <c r="F29" s="11">
        <f>E29+1</f>
        <v>-9</v>
      </c>
      <c r="G29" s="11">
        <f t="shared" ref="G29:U29" si="6">F29+1</f>
        <v>-8</v>
      </c>
      <c r="H29" s="11">
        <f t="shared" si="6"/>
        <v>-7</v>
      </c>
      <c r="I29" s="45">
        <f t="shared" si="6"/>
        <v>-6</v>
      </c>
      <c r="J29" s="45">
        <f t="shared" si="6"/>
        <v>-5</v>
      </c>
      <c r="K29" s="45">
        <f t="shared" si="6"/>
        <v>-4</v>
      </c>
      <c r="L29" s="45">
        <f t="shared" si="6"/>
        <v>-3</v>
      </c>
      <c r="M29" s="45">
        <f t="shared" si="6"/>
        <v>-2</v>
      </c>
      <c r="N29" s="45">
        <f t="shared" si="6"/>
        <v>-1</v>
      </c>
      <c r="O29" s="45">
        <f t="shared" si="6"/>
        <v>0</v>
      </c>
      <c r="P29" s="45">
        <f t="shared" si="6"/>
        <v>1</v>
      </c>
      <c r="Q29" s="11">
        <f t="shared" si="6"/>
        <v>2</v>
      </c>
      <c r="R29" s="11">
        <f t="shared" si="6"/>
        <v>3</v>
      </c>
      <c r="S29" s="11">
        <f t="shared" si="6"/>
        <v>4</v>
      </c>
      <c r="T29" s="11">
        <f t="shared" si="6"/>
        <v>5</v>
      </c>
      <c r="U29" s="11">
        <f t="shared" si="6"/>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t="s">
        <v>15</v>
      </c>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t="s">
        <v>14</v>
      </c>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t="s">
        <v>13</v>
      </c>
      <c r="AI32"/>
      <c r="AJ32"/>
      <c r="AK32"/>
      <c r="AL32"/>
      <c r="AU32" s="34"/>
      <c r="AV32" s="11"/>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pageMargins left="0.19685039370078741" right="0.19685039370078741" top="0" bottom="0" header="0" footer="0"/>
  <pageSetup scale="33"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BJ2431"/>
  <sheetViews>
    <sheetView zoomScale="55" zoomScaleNormal="55" workbookViewId="0">
      <selection activeCell="U19" sqref="U19"/>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1" t="s">
        <v>154</v>
      </c>
      <c r="F2"/>
      <c r="G2"/>
      <c r="H2"/>
      <c r="I2"/>
      <c r="J2"/>
      <c r="K2"/>
      <c r="L2"/>
      <c r="M2"/>
      <c r="N2"/>
      <c r="O2"/>
      <c r="P2"/>
      <c r="Q2"/>
      <c r="R2"/>
      <c r="S2"/>
      <c r="T2"/>
      <c r="U2"/>
      <c r="V2"/>
      <c r="W2"/>
      <c r="X2"/>
      <c r="Y2"/>
      <c r="Z2"/>
      <c r="AA2"/>
      <c r="AB2"/>
      <c r="AC2"/>
      <c r="AD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I3"/>
      <c r="AJ3"/>
      <c r="AK3"/>
      <c r="AL3"/>
      <c r="AU3" s="35"/>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I4" s="116" t="s">
        <v>53</v>
      </c>
      <c r="AJ4" s="11"/>
      <c r="AK4" s="11"/>
      <c r="AL4"/>
      <c r="AU4" s="34"/>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I5" s="119" t="s">
        <v>54</v>
      </c>
      <c r="AJ5" s="11"/>
      <c r="AK5" s="11"/>
      <c r="AL5"/>
      <c r="AU5" s="34"/>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I6" s="11" t="s">
        <v>85</v>
      </c>
      <c r="AJ6" s="11"/>
      <c r="AK6" s="11"/>
      <c r="AL6"/>
      <c r="AU6" s="34"/>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I7" s="11" t="s">
        <v>86</v>
      </c>
      <c r="AJ7" s="11"/>
      <c r="AK7" s="11"/>
      <c r="AL7"/>
      <c r="AU7" s="34"/>
      <c r="AV7" s="11"/>
      <c r="AW7" s="11"/>
      <c r="AX7" s="22"/>
      <c r="AY7" s="19"/>
      <c r="AZ7" s="19"/>
      <c r="BA7" s="19"/>
      <c r="BB7" s="17"/>
    </row>
    <row r="8" spans="1:59" ht="30" customHeight="1">
      <c r="A8" s="19"/>
      <c r="B8" s="19"/>
      <c r="D8" s="11">
        <f t="shared" si="1"/>
        <v>39</v>
      </c>
      <c r="E8" s="79"/>
      <c r="F8" s="92"/>
      <c r="G8" s="110" t="s">
        <v>41</v>
      </c>
      <c r="H8" s="139" t="s">
        <v>21</v>
      </c>
      <c r="I8" s="105" t="s">
        <v>40</v>
      </c>
      <c r="J8" s="25"/>
      <c r="K8" s="162"/>
      <c r="L8" s="161"/>
      <c r="M8" s="138" t="s">
        <v>27</v>
      </c>
      <c r="N8" s="114" t="s">
        <v>45</v>
      </c>
      <c r="O8" s="91"/>
      <c r="P8" s="91"/>
      <c r="Q8" s="91"/>
      <c r="R8" s="92"/>
      <c r="S8" s="75"/>
      <c r="T8" s="75"/>
      <c r="U8" s="74"/>
      <c r="V8" s="74"/>
      <c r="W8" s="74"/>
      <c r="X8" s="74"/>
      <c r="Y8" s="77"/>
      <c r="Z8" s="11">
        <f t="shared" si="2"/>
        <v>39</v>
      </c>
      <c r="AA8" s="9">
        <f t="shared" si="2"/>
        <v>27</v>
      </c>
      <c r="AB8" s="9">
        <f t="shared" si="2"/>
        <v>24</v>
      </c>
      <c r="AC8" s="9">
        <f t="shared" si="3"/>
        <v>135</v>
      </c>
      <c r="AD8" s="9">
        <f t="shared" si="4"/>
        <v>43</v>
      </c>
      <c r="AI8" s="11" t="s">
        <v>55</v>
      </c>
      <c r="AJ8" s="11"/>
      <c r="AK8" s="11"/>
      <c r="AL8"/>
      <c r="AU8" s="34"/>
      <c r="AV8" s="11"/>
      <c r="AW8" s="11"/>
      <c r="AX8" s="22"/>
      <c r="AY8" s="18"/>
      <c r="AZ8" s="19"/>
      <c r="BA8" s="19"/>
      <c r="BB8" s="17"/>
    </row>
    <row r="9" spans="1:59" ht="30" customHeight="1">
      <c r="A9" s="19"/>
      <c r="B9" s="19"/>
      <c r="D9" s="11">
        <f t="shared" si="1"/>
        <v>38</v>
      </c>
      <c r="E9" s="79"/>
      <c r="F9" s="92"/>
      <c r="G9" s="110" t="s">
        <v>41</v>
      </c>
      <c r="H9" s="139" t="s">
        <v>20</v>
      </c>
      <c r="I9" s="105" t="s">
        <v>40</v>
      </c>
      <c r="J9" s="25"/>
      <c r="K9" s="162"/>
      <c r="L9" s="161"/>
      <c r="M9" s="138" t="s">
        <v>26</v>
      </c>
      <c r="N9" s="114" t="s">
        <v>40</v>
      </c>
      <c r="O9" s="91"/>
      <c r="P9" s="114"/>
      <c r="Q9" s="91"/>
      <c r="R9" s="91"/>
      <c r="S9" s="75"/>
      <c r="T9" s="75"/>
      <c r="U9" s="75"/>
      <c r="V9" s="74"/>
      <c r="W9" s="74"/>
      <c r="X9" s="74"/>
      <c r="Y9" s="77"/>
      <c r="Z9" s="11">
        <f t="shared" si="2"/>
        <v>38</v>
      </c>
      <c r="AA9" s="9">
        <f t="shared" si="2"/>
        <v>26</v>
      </c>
      <c r="AB9" s="9">
        <f t="shared" si="2"/>
        <v>23</v>
      </c>
      <c r="AC9" s="9">
        <f t="shared" si="3"/>
        <v>133</v>
      </c>
      <c r="AD9" s="9">
        <f t="shared" si="4"/>
        <v>42</v>
      </c>
      <c r="AI9" s="11" t="s">
        <v>56</v>
      </c>
      <c r="AJ9" s="11"/>
      <c r="AK9" s="11"/>
      <c r="AL9"/>
      <c r="AU9" s="34"/>
      <c r="AV9" s="11"/>
      <c r="AW9" s="11"/>
      <c r="AX9" s="22"/>
      <c r="AY9" s="11"/>
      <c r="AZ9" s="11"/>
      <c r="BA9" s="11"/>
      <c r="BB9" s="11"/>
    </row>
    <row r="10" spans="1:59" ht="30" customHeight="1">
      <c r="A10" s="19"/>
      <c r="B10" s="19"/>
      <c r="D10" s="11">
        <f t="shared" si="1"/>
        <v>37</v>
      </c>
      <c r="E10" s="157"/>
      <c r="F10" s="92"/>
      <c r="G10" s="110" t="s">
        <v>41</v>
      </c>
      <c r="H10" s="139" t="s">
        <v>19</v>
      </c>
      <c r="I10" s="104" t="s">
        <v>40</v>
      </c>
      <c r="J10" s="25"/>
      <c r="K10" s="163"/>
      <c r="L10" s="161"/>
      <c r="M10" s="137" t="s">
        <v>25</v>
      </c>
      <c r="N10" s="114" t="s">
        <v>46</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I10" s="11" t="s">
        <v>57</v>
      </c>
      <c r="AJ10" s="11"/>
      <c r="AK10" s="11"/>
      <c r="AL10"/>
      <c r="AU10" s="34"/>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48"/>
      <c r="O11" s="146" t="s">
        <v>102</v>
      </c>
      <c r="P11" s="114" t="s">
        <v>48</v>
      </c>
      <c r="Q11" s="91"/>
      <c r="R11" s="91"/>
      <c r="S11" s="91"/>
      <c r="T11" s="75"/>
      <c r="U11" s="75"/>
      <c r="V11" s="75"/>
      <c r="W11" s="74"/>
      <c r="X11" s="74"/>
      <c r="Y11" s="77"/>
      <c r="Z11" s="11">
        <f t="shared" si="2"/>
        <v>36</v>
      </c>
      <c r="AA11" s="9">
        <f t="shared" si="2"/>
        <v>24</v>
      </c>
      <c r="AB11" s="9">
        <f t="shared" si="2"/>
        <v>21</v>
      </c>
      <c r="AC11" s="9">
        <f t="shared" si="3"/>
        <v>129</v>
      </c>
      <c r="AD11" s="9">
        <f t="shared" si="4"/>
        <v>40</v>
      </c>
      <c r="AI11" s="11" t="s">
        <v>58</v>
      </c>
      <c r="AJ11" s="11"/>
      <c r="AK11" s="11"/>
      <c r="AL11"/>
      <c r="AU11" s="34"/>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148" t="s">
        <v>42</v>
      </c>
      <c r="O12" s="146" t="s">
        <v>101</v>
      </c>
      <c r="P12" s="114" t="s">
        <v>45</v>
      </c>
      <c r="Q12" s="91"/>
      <c r="R12" s="91"/>
      <c r="S12" s="91"/>
      <c r="T12" s="91"/>
      <c r="U12" s="48"/>
      <c r="V12" s="75"/>
      <c r="W12" s="159" t="s">
        <v>96</v>
      </c>
      <c r="X12" s="74"/>
      <c r="Y12" s="77"/>
      <c r="Z12" s="11">
        <f t="shared" si="2"/>
        <v>35</v>
      </c>
      <c r="AA12" s="9">
        <f t="shared" si="2"/>
        <v>23</v>
      </c>
      <c r="AB12" s="9">
        <f t="shared" si="2"/>
        <v>20</v>
      </c>
      <c r="AC12" s="9">
        <f t="shared" si="3"/>
        <v>127</v>
      </c>
      <c r="AD12" s="9">
        <f t="shared" si="4"/>
        <v>39</v>
      </c>
      <c r="AJ12" s="11"/>
      <c r="AK12" s="11"/>
      <c r="AL12"/>
      <c r="AU12" s="34"/>
      <c r="AV12" s="11"/>
      <c r="AW12" s="11"/>
      <c r="AX12" s="22"/>
      <c r="BC12" s="11"/>
      <c r="BD12" s="11"/>
      <c r="BE12" s="11"/>
      <c r="BF12" s="11"/>
      <c r="BG12" s="11"/>
    </row>
    <row r="13" spans="1:59" ht="30" customHeight="1">
      <c r="A13" s="19"/>
      <c r="B13" s="19"/>
      <c r="D13" s="11">
        <f t="shared" si="1"/>
        <v>34</v>
      </c>
      <c r="E13" s="97"/>
      <c r="F13" s="95"/>
      <c r="G13" s="140" t="s">
        <v>18</v>
      </c>
      <c r="H13" s="104" t="s">
        <v>42</v>
      </c>
      <c r="I13" s="25"/>
      <c r="J13" s="25"/>
      <c r="K13" s="48"/>
      <c r="L13" s="91"/>
      <c r="M13" s="138" t="s">
        <v>23</v>
      </c>
      <c r="N13" s="148" t="s">
        <v>47</v>
      </c>
      <c r="O13" s="147" t="s">
        <v>100</v>
      </c>
      <c r="P13" s="114" t="s">
        <v>45</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I13" s="11"/>
      <c r="AJ13" s="11"/>
      <c r="AK13" s="11"/>
      <c r="AL13"/>
      <c r="AU13" s="34"/>
      <c r="AV13" s="11"/>
      <c r="AW13" s="11"/>
      <c r="AX13" s="22"/>
      <c r="BC13" s="11"/>
      <c r="BD13" s="11"/>
      <c r="BE13" s="11"/>
      <c r="BF13" s="11"/>
      <c r="BG13" s="11"/>
    </row>
    <row r="14" spans="1:59" ht="30" customHeight="1">
      <c r="A14" s="19"/>
      <c r="B14" s="19"/>
      <c r="D14" s="11">
        <f t="shared" si="1"/>
        <v>33</v>
      </c>
      <c r="E14" s="156" t="s">
        <v>98</v>
      </c>
      <c r="F14" s="95"/>
      <c r="G14" s="140" t="s">
        <v>17</v>
      </c>
      <c r="H14" s="111" t="s">
        <v>43</v>
      </c>
      <c r="I14" s="25"/>
      <c r="J14" s="25"/>
      <c r="K14" s="48"/>
      <c r="L14" s="91"/>
      <c r="M14" s="137" t="s">
        <v>22</v>
      </c>
      <c r="N14" s="114" t="s">
        <v>43</v>
      </c>
      <c r="O14" s="112"/>
      <c r="P14" s="114"/>
      <c r="Q14" s="137" t="s">
        <v>84</v>
      </c>
      <c r="R14" s="114" t="s">
        <v>42</v>
      </c>
      <c r="S14" s="91"/>
      <c r="T14" s="172" t="s">
        <v>133</v>
      </c>
      <c r="U14" s="93"/>
      <c r="V14" s="93"/>
      <c r="W14" s="75"/>
      <c r="X14" s="159"/>
      <c r="Y14" s="77"/>
      <c r="Z14" s="11">
        <f t="shared" si="2"/>
        <v>33</v>
      </c>
      <c r="AA14" s="9">
        <f t="shared" si="2"/>
        <v>21</v>
      </c>
      <c r="AB14" s="9">
        <f t="shared" si="2"/>
        <v>18</v>
      </c>
      <c r="AC14" s="9">
        <f t="shared" si="3"/>
        <v>123</v>
      </c>
      <c r="AD14" s="9">
        <f t="shared" si="4"/>
        <v>37</v>
      </c>
      <c r="AI14"/>
      <c r="AJ14"/>
      <c r="AK14"/>
      <c r="AL14"/>
      <c r="AU14" s="34"/>
      <c r="AV14" s="11"/>
      <c r="AW14" s="11"/>
      <c r="AX14" s="22"/>
      <c r="BC14" s="11"/>
      <c r="BD14" s="11"/>
      <c r="BE14" s="11"/>
      <c r="BF14" s="11"/>
      <c r="BG14" s="11"/>
    </row>
    <row r="15" spans="1:59" ht="30" customHeight="1">
      <c r="A15" s="19"/>
      <c r="B15" s="19"/>
      <c r="D15" s="45">
        <f t="shared" si="1"/>
        <v>32</v>
      </c>
      <c r="E15" s="98"/>
      <c r="F15" s="95"/>
      <c r="G15" s="141" t="s">
        <v>16</v>
      </c>
      <c r="H15" s="111" t="s">
        <v>43</v>
      </c>
      <c r="I15" s="25"/>
      <c r="K15" s="48"/>
      <c r="L15" s="118"/>
      <c r="M15" s="124"/>
      <c r="N15" s="91"/>
      <c r="O15" s="91"/>
      <c r="P15" s="91"/>
      <c r="Q15" s="137" t="s">
        <v>83</v>
      </c>
      <c r="R15" s="114" t="s">
        <v>42</v>
      </c>
      <c r="S15" s="112"/>
      <c r="T15" s="171" t="s">
        <v>132</v>
      </c>
      <c r="U15" s="172"/>
      <c r="V15" s="93"/>
      <c r="W15" s="75"/>
      <c r="X15" s="75"/>
      <c r="Y15" s="77"/>
      <c r="Z15" s="45">
        <f t="shared" si="2"/>
        <v>32</v>
      </c>
      <c r="AA15" s="9">
        <f t="shared" si="2"/>
        <v>20</v>
      </c>
      <c r="AB15" s="9">
        <f t="shared" si="2"/>
        <v>17</v>
      </c>
      <c r="AC15" s="9">
        <f t="shared" si="3"/>
        <v>121</v>
      </c>
      <c r="AD15" s="9">
        <f t="shared" si="4"/>
        <v>36</v>
      </c>
      <c r="AI15"/>
      <c r="AJ15"/>
      <c r="AK15"/>
      <c r="AL15"/>
      <c r="AU15" s="34"/>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14" t="s">
        <v>47</v>
      </c>
      <c r="S16" s="137"/>
      <c r="T16" s="172"/>
      <c r="U16" s="93"/>
      <c r="V16" s="93"/>
      <c r="W16" s="94"/>
      <c r="X16" s="94"/>
      <c r="Y16" s="83"/>
      <c r="Z16" s="45">
        <f t="shared" si="2"/>
        <v>31</v>
      </c>
      <c r="AA16" s="9">
        <f t="shared" si="2"/>
        <v>19</v>
      </c>
      <c r="AB16" s="9">
        <f t="shared" si="2"/>
        <v>16</v>
      </c>
      <c r="AC16" s="9">
        <f t="shared" si="3"/>
        <v>119</v>
      </c>
      <c r="AD16" s="9">
        <f t="shared" si="4"/>
        <v>35</v>
      </c>
      <c r="AI16"/>
      <c r="AJ16"/>
      <c r="AK16"/>
      <c r="AL16"/>
      <c r="AU16" s="34"/>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20" t="s">
        <v>44</v>
      </c>
      <c r="Q17" s="124"/>
      <c r="R17" s="120"/>
      <c r="S17" s="137"/>
      <c r="T17" s="93"/>
      <c r="U17" s="93"/>
      <c r="V17" s="93"/>
      <c r="W17" s="95"/>
      <c r="X17" s="95"/>
      <c r="Y17" s="101"/>
      <c r="Z17" s="45">
        <f t="shared" si="2"/>
        <v>30</v>
      </c>
      <c r="AA17" s="9">
        <f t="shared" si="2"/>
        <v>18</v>
      </c>
      <c r="AB17" s="9">
        <f t="shared" si="2"/>
        <v>15</v>
      </c>
      <c r="AC17" s="9">
        <f t="shared" si="3"/>
        <v>117</v>
      </c>
      <c r="AD17" s="9">
        <f t="shared" si="4"/>
        <v>34</v>
      </c>
      <c r="AI17"/>
      <c r="AJ17"/>
      <c r="AK17"/>
      <c r="AL17"/>
      <c r="AU17" s="34"/>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30" t="s">
        <v>71</v>
      </c>
      <c r="N18" s="122"/>
      <c r="O18" s="135" t="s">
        <v>76</v>
      </c>
      <c r="P18" s="120" t="s">
        <v>52</v>
      </c>
      <c r="Q18" s="164"/>
      <c r="R18" s="165"/>
      <c r="S18" s="167"/>
      <c r="T18" s="93"/>
      <c r="U18" s="93"/>
      <c r="V18" s="93"/>
      <c r="W18" s="96"/>
      <c r="X18" s="96"/>
      <c r="Y18" s="101"/>
      <c r="Z18" s="45">
        <f t="shared" si="2"/>
        <v>29</v>
      </c>
      <c r="AA18" s="9">
        <f>AA19+1</f>
        <v>17</v>
      </c>
      <c r="AB18" s="9">
        <f t="shared" si="2"/>
        <v>14</v>
      </c>
      <c r="AC18" s="9">
        <f t="shared" si="3"/>
        <v>115</v>
      </c>
      <c r="AD18" s="9">
        <f t="shared" si="4"/>
        <v>33</v>
      </c>
      <c r="AI18"/>
      <c r="AJ18"/>
      <c r="AK18"/>
      <c r="AL18"/>
      <c r="AU18" s="34"/>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30" t="s">
        <v>72</v>
      </c>
      <c r="N19" s="122"/>
      <c r="O19" s="136" t="s">
        <v>75</v>
      </c>
      <c r="P19" s="120" t="s">
        <v>63</v>
      </c>
      <c r="Q19" s="166"/>
      <c r="R19" s="165"/>
      <c r="S19" s="121"/>
      <c r="T19" s="91"/>
      <c r="U19" s="91"/>
      <c r="V19" s="93"/>
      <c r="W19" s="96"/>
      <c r="X19" s="96"/>
      <c r="Y19" s="101"/>
      <c r="Z19" s="45">
        <f t="shared" si="2"/>
        <v>28</v>
      </c>
      <c r="AA19" s="9">
        <v>16</v>
      </c>
      <c r="AB19" s="9">
        <f t="shared" si="2"/>
        <v>13</v>
      </c>
      <c r="AC19" s="9">
        <f t="shared" si="3"/>
        <v>113</v>
      </c>
      <c r="AD19" s="9">
        <f t="shared" si="4"/>
        <v>32</v>
      </c>
      <c r="AI19"/>
      <c r="AJ19"/>
      <c r="AK19"/>
      <c r="AL19"/>
      <c r="AU19" s="34"/>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30" t="s">
        <v>59</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I20"/>
      <c r="AJ20"/>
      <c r="AK20"/>
      <c r="AL20"/>
      <c r="AU20" s="34"/>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31"/>
      <c r="N21" s="122"/>
      <c r="O21" s="48"/>
      <c r="P21" s="91"/>
      <c r="Q21" s="167"/>
      <c r="R21" s="165"/>
      <c r="S21" s="121"/>
      <c r="T21" s="91"/>
      <c r="U21" s="91"/>
      <c r="V21" s="93"/>
      <c r="W21" s="95"/>
      <c r="X21" s="95"/>
      <c r="Y21" s="102"/>
      <c r="Z21" s="45">
        <f t="shared" si="2"/>
        <v>26</v>
      </c>
      <c r="AA21" s="9">
        <f t="shared" ref="AA21:AB28" si="5">AA20-1</f>
        <v>14</v>
      </c>
      <c r="AB21" s="9">
        <f t="shared" si="2"/>
        <v>11</v>
      </c>
      <c r="AC21" s="9">
        <f t="shared" si="3"/>
        <v>109</v>
      </c>
      <c r="AD21" s="9">
        <f t="shared" si="4"/>
        <v>30</v>
      </c>
      <c r="AI21"/>
      <c r="AJ21"/>
      <c r="AK21"/>
      <c r="AL21"/>
      <c r="AU21" s="34"/>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34" t="s">
        <v>87</v>
      </c>
      <c r="N22" s="48"/>
      <c r="O22" s="48"/>
      <c r="P22" s="91"/>
      <c r="Q22" s="161"/>
      <c r="R22" s="91"/>
      <c r="S22" s="91"/>
      <c r="T22" s="91"/>
      <c r="U22" s="93"/>
      <c r="V22" s="93"/>
      <c r="W22" s="95"/>
      <c r="X22" s="95"/>
      <c r="Y22" s="3"/>
      <c r="Z22" s="45">
        <f t="shared" si="2"/>
        <v>25</v>
      </c>
      <c r="AA22" s="9">
        <f t="shared" si="5"/>
        <v>13</v>
      </c>
      <c r="AB22" s="9">
        <f t="shared" si="2"/>
        <v>10</v>
      </c>
      <c r="AC22" s="9">
        <f t="shared" si="3"/>
        <v>107</v>
      </c>
      <c r="AD22" s="9">
        <f t="shared" si="4"/>
        <v>29</v>
      </c>
      <c r="AI22"/>
      <c r="AJ22"/>
      <c r="AK22"/>
      <c r="AL22"/>
      <c r="AU22" s="34"/>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32" t="s">
        <v>87</v>
      </c>
      <c r="N23" s="30"/>
      <c r="O23" s="48"/>
      <c r="P23" s="48"/>
      <c r="Q23" s="91"/>
      <c r="R23" s="91"/>
      <c r="S23" s="91"/>
      <c r="T23" s="93"/>
      <c r="U23" s="91"/>
      <c r="V23" s="93"/>
      <c r="W23" s="93"/>
      <c r="X23" s="70"/>
      <c r="Y23" s="72"/>
      <c r="Z23" s="45">
        <f t="shared" si="2"/>
        <v>24</v>
      </c>
      <c r="AA23" s="9">
        <f t="shared" si="5"/>
        <v>12</v>
      </c>
      <c r="AB23" s="9">
        <f t="shared" si="2"/>
        <v>9</v>
      </c>
      <c r="AC23" s="9">
        <f>AC24+2</f>
        <v>105</v>
      </c>
      <c r="AD23" s="9">
        <f t="shared" si="4"/>
        <v>28</v>
      </c>
      <c r="AI23"/>
      <c r="AJ23"/>
      <c r="AK23"/>
      <c r="AL23"/>
      <c r="AU23" s="34"/>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32" t="s">
        <v>88</v>
      </c>
      <c r="N24" s="30"/>
      <c r="O24" s="30"/>
      <c r="P24" s="48"/>
      <c r="Q24" s="48"/>
      <c r="R24" s="91"/>
      <c r="S24" s="113"/>
      <c r="T24" s="172" t="s">
        <v>133</v>
      </c>
      <c r="U24" s="91"/>
      <c r="V24" s="93"/>
      <c r="W24" s="93"/>
      <c r="X24" s="75"/>
      <c r="Y24" s="77"/>
      <c r="Z24" s="45">
        <f t="shared" si="2"/>
        <v>23</v>
      </c>
      <c r="AA24" s="9">
        <f t="shared" si="5"/>
        <v>11</v>
      </c>
      <c r="AB24" s="9">
        <v>8</v>
      </c>
      <c r="AC24" s="9">
        <f>AC25+2</f>
        <v>103</v>
      </c>
      <c r="AD24" s="9">
        <f>AD25+1</f>
        <v>27</v>
      </c>
      <c r="AI24"/>
      <c r="AJ24"/>
      <c r="AK24"/>
      <c r="AL24"/>
      <c r="AU24" s="34"/>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5"/>
        <v>10</v>
      </c>
      <c r="AB25" s="9">
        <f t="shared" si="5"/>
        <v>7</v>
      </c>
      <c r="AC25" s="9">
        <v>101</v>
      </c>
      <c r="AD25" s="9">
        <v>26</v>
      </c>
      <c r="AI25"/>
      <c r="AJ25"/>
      <c r="AK25"/>
      <c r="AL25"/>
      <c r="AU25" s="34"/>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5"/>
        <v>9</v>
      </c>
      <c r="AB26" s="9">
        <f t="shared" si="5"/>
        <v>6</v>
      </c>
      <c r="AC26" s="9">
        <f>AC25-2</f>
        <v>99</v>
      </c>
      <c r="AI26"/>
      <c r="AJ26"/>
      <c r="AK26"/>
      <c r="AL26"/>
      <c r="AU26" s="34"/>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5"/>
        <v>8</v>
      </c>
      <c r="AB27" s="9">
        <f t="shared" si="5"/>
        <v>5</v>
      </c>
      <c r="AC27" s="9">
        <f>AC26-2</f>
        <v>97</v>
      </c>
      <c r="AI27"/>
      <c r="AJ27"/>
      <c r="AK27"/>
      <c r="AL27"/>
      <c r="AU27" s="34"/>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5"/>
        <v>7</v>
      </c>
      <c r="AB28" s="9">
        <f>AB27-1</f>
        <v>4</v>
      </c>
      <c r="AC28" s="9">
        <f>AC27-2</f>
        <v>95</v>
      </c>
      <c r="AI28"/>
      <c r="AJ28"/>
      <c r="AK28"/>
      <c r="AL28"/>
      <c r="AU28" s="34"/>
      <c r="AV28" s="11"/>
      <c r="AW28" s="22"/>
      <c r="AX28" s="22"/>
      <c r="BC28" s="11"/>
      <c r="BD28" s="11"/>
      <c r="BE28" s="11"/>
      <c r="BF28" s="11"/>
      <c r="BG28" s="11"/>
    </row>
    <row r="29" spans="1:59" ht="30" customHeight="1">
      <c r="A29" s="19"/>
      <c r="B29" s="19"/>
      <c r="D29" s="11"/>
      <c r="E29" s="11">
        <v>-10</v>
      </c>
      <c r="F29" s="11">
        <f>E29+1</f>
        <v>-9</v>
      </c>
      <c r="G29" s="11">
        <f t="shared" ref="G29:U29" si="6">F29+1</f>
        <v>-8</v>
      </c>
      <c r="H29" s="11">
        <f t="shared" si="6"/>
        <v>-7</v>
      </c>
      <c r="I29" s="45">
        <f t="shared" si="6"/>
        <v>-6</v>
      </c>
      <c r="J29" s="45">
        <f t="shared" si="6"/>
        <v>-5</v>
      </c>
      <c r="K29" s="45">
        <f t="shared" si="6"/>
        <v>-4</v>
      </c>
      <c r="L29" s="45">
        <f t="shared" si="6"/>
        <v>-3</v>
      </c>
      <c r="M29" s="45">
        <f t="shared" si="6"/>
        <v>-2</v>
      </c>
      <c r="N29" s="45">
        <f t="shared" si="6"/>
        <v>-1</v>
      </c>
      <c r="O29" s="45">
        <f t="shared" si="6"/>
        <v>0</v>
      </c>
      <c r="P29" s="45">
        <f t="shared" si="6"/>
        <v>1</v>
      </c>
      <c r="Q29" s="11">
        <f t="shared" si="6"/>
        <v>2</v>
      </c>
      <c r="R29" s="11">
        <f t="shared" si="6"/>
        <v>3</v>
      </c>
      <c r="S29" s="11">
        <f t="shared" si="6"/>
        <v>4</v>
      </c>
      <c r="T29" s="11">
        <f t="shared" si="6"/>
        <v>5</v>
      </c>
      <c r="U29" s="11">
        <f t="shared" si="6"/>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t="s">
        <v>15</v>
      </c>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t="s">
        <v>14</v>
      </c>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t="s">
        <v>13</v>
      </c>
      <c r="AI32"/>
      <c r="AJ32"/>
      <c r="AK32"/>
      <c r="AL32"/>
      <c r="AU32" s="34"/>
      <c r="AV32" s="11"/>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pageMargins left="0.19685039370078741" right="0.19685039370078741" top="0" bottom="0" header="0" footer="0"/>
  <pageSetup scale="3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ED0F0-28C8-48DA-98D0-2465D68A368C}">
  <sheetPr>
    <pageSetUpPr fitToPage="1"/>
  </sheetPr>
  <dimension ref="A1:AI343"/>
  <sheetViews>
    <sheetView workbookViewId="0">
      <pane xSplit="2" ySplit="1" topLeftCell="C161" activePane="bottomRight" state="frozen"/>
      <selection activeCell="M24" sqref="M24"/>
      <selection pane="topRight" activeCell="M24" sqref="M24"/>
      <selection pane="bottomLeft" activeCell="M24" sqref="M24"/>
      <selection pane="bottomRight" activeCell="A191" sqref="A191:XFD191"/>
    </sheetView>
  </sheetViews>
  <sheetFormatPr defaultRowHeight="12.75"/>
  <cols>
    <col min="1" max="1" width="10.7109375" style="590" customWidth="1"/>
    <col min="2" max="2" width="5.7109375" style="48" customWidth="1"/>
    <col min="3" max="10" width="5.7109375" style="590" customWidth="1"/>
    <col min="11" max="11" width="79.140625" style="590" customWidth="1"/>
    <col min="12" max="12" width="24.5703125" style="590" customWidth="1"/>
    <col min="13" max="18" width="5.7109375" style="590" customWidth="1"/>
    <col min="19" max="19" width="22" style="590" customWidth="1"/>
    <col min="20" max="29" width="5.7109375" style="590" customWidth="1"/>
    <col min="30" max="30" width="55.5703125" style="48" customWidth="1"/>
    <col min="31" max="31" width="17.42578125" style="48" customWidth="1"/>
    <col min="32" max="32" width="19.42578125" style="48" customWidth="1"/>
    <col min="33" max="33" width="19.85546875" style="48" customWidth="1"/>
    <col min="34" max="34" width="21.42578125" style="402" customWidth="1"/>
    <col min="35" max="35" width="59.140625" style="402" customWidth="1"/>
    <col min="36" max="36" width="71.140625" style="48" customWidth="1"/>
    <col min="37" max="16384" width="9.140625" style="48"/>
  </cols>
  <sheetData>
    <row r="1" spans="1:33" s="402" customFormat="1">
      <c r="A1" s="590">
        <v>0</v>
      </c>
      <c r="B1" s="48">
        <v>0</v>
      </c>
      <c r="C1" s="590" t="s">
        <v>690</v>
      </c>
      <c r="D1" s="590" t="s">
        <v>691</v>
      </c>
      <c r="E1" s="590" t="s">
        <v>692</v>
      </c>
      <c r="F1" s="590" t="s">
        <v>693</v>
      </c>
      <c r="G1" s="591" t="s">
        <v>825</v>
      </c>
      <c r="H1" s="591" t="s">
        <v>826</v>
      </c>
      <c r="I1" s="591" t="s">
        <v>827</v>
      </c>
      <c r="J1" s="591" t="s">
        <v>828</v>
      </c>
      <c r="K1" s="591" t="s">
        <v>954</v>
      </c>
      <c r="L1" s="590" t="s">
        <v>955</v>
      </c>
      <c r="M1" s="590" t="s">
        <v>956</v>
      </c>
      <c r="N1" s="590"/>
      <c r="O1" s="590"/>
      <c r="P1" s="590"/>
      <c r="Q1" s="590"/>
      <c r="R1" s="590"/>
      <c r="S1" s="590"/>
      <c r="T1" s="590"/>
      <c r="U1" s="590"/>
      <c r="V1" s="590"/>
      <c r="W1" s="590"/>
      <c r="X1" s="590"/>
      <c r="Y1" s="590"/>
      <c r="Z1" s="590"/>
      <c r="AA1" s="590"/>
      <c r="AB1" s="590"/>
      <c r="AC1" s="590"/>
      <c r="AD1" s="48"/>
      <c r="AE1" s="48"/>
      <c r="AF1" s="48"/>
      <c r="AG1" s="48"/>
    </row>
    <row r="2" spans="1:33" s="402" customFormat="1">
      <c r="A2" s="592" t="s">
        <v>172</v>
      </c>
      <c r="B2" s="593" t="s">
        <v>173</v>
      </c>
      <c r="C2" s="590"/>
      <c r="D2" s="590"/>
      <c r="E2" s="590"/>
      <c r="F2" s="590"/>
      <c r="G2" s="590"/>
      <c r="H2" s="590"/>
      <c r="I2" s="590"/>
      <c r="J2" s="590"/>
      <c r="K2" s="590"/>
      <c r="L2" s="590"/>
      <c r="M2" s="590"/>
      <c r="N2" s="590"/>
      <c r="O2" s="590"/>
      <c r="P2" s="590"/>
      <c r="Q2" s="590"/>
      <c r="R2" s="590"/>
      <c r="S2" s="590"/>
      <c r="T2" s="590"/>
      <c r="U2" s="590"/>
      <c r="V2" s="590"/>
      <c r="W2" s="590"/>
      <c r="X2" s="590"/>
      <c r="Y2" s="590"/>
      <c r="Z2" s="590"/>
      <c r="AA2" s="590"/>
      <c r="AB2" s="590"/>
      <c r="AC2" s="590"/>
      <c r="AD2" s="48"/>
      <c r="AE2" s="48"/>
      <c r="AF2" s="48"/>
      <c r="AG2" s="48"/>
    </row>
    <row r="3" spans="1:33" s="402" customFormat="1">
      <c r="A3" s="591"/>
      <c r="B3" s="67" t="s">
        <v>198</v>
      </c>
      <c r="C3" s="594"/>
      <c r="D3" s="594"/>
      <c r="E3" s="594"/>
      <c r="F3" s="594"/>
      <c r="G3" s="594"/>
      <c r="H3" s="594"/>
      <c r="I3" s="594"/>
      <c r="J3" s="594"/>
      <c r="K3" s="594"/>
      <c r="L3" s="594"/>
      <c r="M3" s="594"/>
      <c r="N3" s="594"/>
      <c r="O3" s="594"/>
      <c r="P3" s="594"/>
      <c r="Q3" s="594"/>
      <c r="R3" s="594"/>
      <c r="S3" s="594"/>
      <c r="T3" s="594"/>
      <c r="U3" s="594"/>
      <c r="V3" s="594"/>
      <c r="W3" s="594"/>
      <c r="X3" s="594"/>
      <c r="Y3" s="594"/>
      <c r="Z3" s="594"/>
      <c r="AA3" s="594"/>
      <c r="AB3" s="594"/>
      <c r="AC3" s="594"/>
      <c r="AD3" s="48"/>
      <c r="AE3" s="48"/>
      <c r="AF3" s="48"/>
      <c r="AG3" s="48"/>
    </row>
    <row r="4" spans="1:33" s="402" customFormat="1">
      <c r="A4" s="595">
        <v>42935</v>
      </c>
      <c r="B4" s="67"/>
      <c r="C4" s="596" t="s">
        <v>161</v>
      </c>
      <c r="D4" s="596" t="s">
        <v>168</v>
      </c>
      <c r="E4" s="596" t="s">
        <v>163</v>
      </c>
      <c r="F4" s="596" t="s">
        <v>183</v>
      </c>
      <c r="G4" s="596" t="s">
        <v>891</v>
      </c>
      <c r="H4" s="596" t="s">
        <v>892</v>
      </c>
      <c r="I4" s="596" t="s">
        <v>893</v>
      </c>
      <c r="J4" s="596" t="s">
        <v>894</v>
      </c>
      <c r="K4" s="596"/>
      <c r="L4" s="596" t="s">
        <v>895</v>
      </c>
      <c r="M4" s="594"/>
      <c r="N4" s="594"/>
      <c r="O4" s="594"/>
      <c r="P4" s="594"/>
      <c r="Q4" s="594"/>
      <c r="R4" s="594"/>
      <c r="S4" s="594"/>
      <c r="T4" s="594"/>
      <c r="U4" s="594"/>
      <c r="V4" s="594"/>
      <c r="W4" s="594"/>
      <c r="X4" s="594"/>
      <c r="Y4" s="594"/>
      <c r="Z4" s="594"/>
      <c r="AA4" s="594"/>
      <c r="AB4" s="594"/>
      <c r="AC4" s="594"/>
      <c r="AD4" s="48"/>
      <c r="AE4" s="48"/>
      <c r="AF4" s="48"/>
      <c r="AG4" s="48"/>
    </row>
    <row r="5" spans="1:33" s="402" customFormat="1">
      <c r="A5" s="597">
        <v>43056</v>
      </c>
      <c r="B5" s="598" t="s">
        <v>179</v>
      </c>
      <c r="C5" s="590"/>
      <c r="D5" s="590"/>
      <c r="E5" s="590"/>
      <c r="F5" s="590"/>
      <c r="G5" s="590"/>
      <c r="H5" s="590"/>
      <c r="I5" s="590"/>
      <c r="J5" s="590"/>
      <c r="K5" s="590"/>
      <c r="L5" s="590"/>
      <c r="M5" s="590"/>
      <c r="N5" s="590"/>
      <c r="O5" s="590"/>
      <c r="P5" s="590"/>
      <c r="Q5" s="590"/>
      <c r="R5" s="590"/>
      <c r="S5" s="590"/>
      <c r="T5" s="590"/>
      <c r="U5" s="590"/>
      <c r="V5" s="590"/>
      <c r="W5" s="590"/>
      <c r="X5" s="590"/>
      <c r="Y5" s="590"/>
      <c r="Z5" s="590"/>
      <c r="AA5" s="590"/>
      <c r="AB5" s="590"/>
      <c r="AC5" s="590"/>
      <c r="AD5" s="48"/>
      <c r="AE5" s="48"/>
      <c r="AF5" s="48"/>
      <c r="AG5" s="48"/>
    </row>
    <row r="6" spans="1:33" s="402" customFormat="1">
      <c r="A6" s="590"/>
      <c r="B6" s="599" t="s">
        <v>177</v>
      </c>
      <c r="C6" s="590"/>
      <c r="D6" s="590"/>
      <c r="E6" s="590"/>
      <c r="F6" s="590"/>
      <c r="G6" s="590"/>
      <c r="H6" s="590"/>
      <c r="I6" s="590"/>
      <c r="J6" s="590"/>
      <c r="K6" s="590"/>
      <c r="L6" s="590"/>
      <c r="M6" s="590"/>
      <c r="N6" s="590"/>
      <c r="O6" s="590"/>
      <c r="P6" s="590"/>
      <c r="Q6" s="590"/>
      <c r="R6" s="590"/>
      <c r="S6" s="590"/>
      <c r="T6" s="590"/>
      <c r="U6" s="590"/>
      <c r="V6" s="590"/>
      <c r="W6" s="590"/>
      <c r="X6" s="590"/>
      <c r="Y6" s="590"/>
      <c r="Z6" s="590"/>
      <c r="AA6" s="590"/>
      <c r="AB6" s="590"/>
      <c r="AC6" s="590"/>
      <c r="AD6" s="48"/>
      <c r="AE6" s="48"/>
      <c r="AF6" s="48"/>
      <c r="AG6" s="48"/>
    </row>
    <row r="7" spans="1:33" s="402" customFormat="1">
      <c r="A7" s="600">
        <v>43059</v>
      </c>
      <c r="B7" s="601">
        <v>1</v>
      </c>
      <c r="C7" s="590"/>
      <c r="D7" s="590"/>
      <c r="E7" s="590"/>
      <c r="F7" s="590"/>
      <c r="G7" s="590"/>
      <c r="H7" s="590"/>
      <c r="I7" s="590"/>
      <c r="J7" s="590"/>
      <c r="K7" s="590"/>
      <c r="L7" s="590"/>
      <c r="M7" s="590"/>
      <c r="N7" s="590"/>
      <c r="O7" s="590"/>
      <c r="P7" s="590"/>
      <c r="Q7" s="590"/>
      <c r="R7" s="590"/>
      <c r="S7" s="590"/>
      <c r="T7" s="590"/>
      <c r="U7" s="590"/>
      <c r="V7" s="590"/>
      <c r="W7" s="590"/>
      <c r="X7" s="590"/>
      <c r="Y7" s="590"/>
      <c r="Z7" s="590"/>
      <c r="AA7" s="590"/>
      <c r="AB7" s="590"/>
      <c r="AC7" s="590"/>
      <c r="AD7" s="48"/>
      <c r="AE7" s="48"/>
      <c r="AF7" s="48"/>
      <c r="AG7" s="48"/>
    </row>
    <row r="8" spans="1:33" s="402" customFormat="1">
      <c r="A8" s="602"/>
      <c r="B8" s="603" t="s">
        <v>185</v>
      </c>
      <c r="C8" s="590"/>
      <c r="D8" s="590"/>
      <c r="E8" s="590"/>
      <c r="F8" s="590"/>
      <c r="G8" s="590"/>
      <c r="H8" s="590"/>
      <c r="I8" s="590"/>
      <c r="J8" s="590"/>
      <c r="K8" s="590"/>
      <c r="L8" s="590"/>
      <c r="M8" s="590"/>
      <c r="N8" s="590"/>
      <c r="O8" s="590"/>
      <c r="P8" s="590"/>
      <c r="Q8" s="590"/>
      <c r="R8" s="590"/>
      <c r="S8" s="590"/>
      <c r="T8" s="590"/>
      <c r="U8" s="590"/>
      <c r="V8" s="590"/>
      <c r="W8" s="590"/>
      <c r="X8" s="590"/>
      <c r="Y8" s="590"/>
      <c r="Z8" s="590"/>
      <c r="AA8" s="590"/>
      <c r="AB8" s="590"/>
      <c r="AC8" s="590"/>
      <c r="AD8" s="48"/>
      <c r="AE8" s="48"/>
      <c r="AF8" s="48"/>
      <c r="AG8" s="48"/>
    </row>
    <row r="9" spans="1:33" s="402" customFormat="1">
      <c r="A9" s="602"/>
      <c r="B9" s="601" t="s">
        <v>186</v>
      </c>
      <c r="C9" s="590"/>
      <c r="D9" s="590"/>
      <c r="E9" s="590"/>
      <c r="F9" s="590"/>
      <c r="G9" s="590"/>
      <c r="H9" s="590"/>
      <c r="I9" s="590"/>
      <c r="J9" s="590"/>
      <c r="K9" s="590"/>
      <c r="L9" s="590"/>
      <c r="M9" s="590"/>
      <c r="N9" s="590"/>
      <c r="O9" s="590"/>
      <c r="P9" s="590"/>
      <c r="Q9" s="590"/>
      <c r="R9" s="590"/>
      <c r="S9" s="590"/>
      <c r="T9" s="590"/>
      <c r="U9" s="590"/>
      <c r="V9" s="590"/>
      <c r="W9" s="590"/>
      <c r="X9" s="590"/>
      <c r="Y9" s="590"/>
      <c r="Z9" s="590"/>
      <c r="AA9" s="590"/>
      <c r="AB9" s="590"/>
      <c r="AC9" s="590"/>
      <c r="AD9" s="48"/>
      <c r="AE9" s="48"/>
      <c r="AF9" s="48"/>
      <c r="AG9" s="48"/>
    </row>
    <row r="10" spans="1:33" s="402" customFormat="1">
      <c r="A10" s="600">
        <v>43060</v>
      </c>
      <c r="B10" s="601">
        <v>2</v>
      </c>
      <c r="C10" s="590"/>
      <c r="D10" s="590"/>
      <c r="E10" s="590"/>
      <c r="F10" s="590"/>
      <c r="G10" s="590"/>
      <c r="H10" s="590"/>
      <c r="I10" s="590"/>
      <c r="J10" s="590"/>
      <c r="K10" s="590"/>
      <c r="L10" s="590"/>
      <c r="M10" s="590"/>
      <c r="N10" s="590"/>
      <c r="O10" s="590"/>
      <c r="P10" s="590"/>
      <c r="Q10" s="590"/>
      <c r="R10" s="590"/>
      <c r="S10" s="590"/>
      <c r="T10" s="590"/>
      <c r="U10" s="590"/>
      <c r="V10" s="590"/>
      <c r="W10" s="590"/>
      <c r="X10" s="590"/>
      <c r="Y10" s="590"/>
      <c r="Z10" s="590"/>
      <c r="AA10" s="590"/>
      <c r="AB10" s="590"/>
      <c r="AC10" s="590"/>
      <c r="AD10" s="48"/>
      <c r="AE10" s="48"/>
      <c r="AF10" s="48"/>
      <c r="AG10" s="48"/>
    </row>
    <row r="11" spans="1:33" s="402" customFormat="1">
      <c r="A11" s="600">
        <v>43061</v>
      </c>
      <c r="B11" s="601">
        <v>3</v>
      </c>
      <c r="C11" s="590"/>
      <c r="D11" s="590"/>
      <c r="E11" s="590"/>
      <c r="F11" s="590"/>
      <c r="G11" s="590"/>
      <c r="H11" s="590"/>
      <c r="I11" s="590"/>
      <c r="J11" s="590"/>
      <c r="K11" s="590"/>
      <c r="L11" s="590"/>
      <c r="M11" s="590"/>
      <c r="N11" s="590"/>
      <c r="O11" s="590"/>
      <c r="P11" s="590"/>
      <c r="Q11" s="590"/>
      <c r="R11" s="590"/>
      <c r="S11" s="590"/>
      <c r="T11" s="590"/>
      <c r="U11" s="590"/>
      <c r="V11" s="590"/>
      <c r="W11" s="590"/>
      <c r="X11" s="590"/>
      <c r="Y11" s="590"/>
      <c r="Z11" s="590"/>
      <c r="AA11" s="590"/>
      <c r="AB11" s="590"/>
      <c r="AC11" s="590"/>
      <c r="AD11" s="48"/>
      <c r="AE11" s="48"/>
      <c r="AF11" s="48"/>
      <c r="AG11" s="48"/>
    </row>
    <row r="12" spans="1:33" s="402" customFormat="1">
      <c r="A12" s="600">
        <v>43066</v>
      </c>
      <c r="B12" s="601">
        <v>4</v>
      </c>
      <c r="C12" s="590"/>
      <c r="D12" s="590"/>
      <c r="E12" s="590"/>
      <c r="F12" s="590"/>
      <c r="G12" s="590"/>
      <c r="H12" s="590"/>
      <c r="I12" s="590"/>
      <c r="J12" s="590"/>
      <c r="K12" s="590"/>
      <c r="L12" s="590"/>
      <c r="M12" s="590"/>
      <c r="N12" s="590"/>
      <c r="O12" s="590"/>
      <c r="P12" s="590"/>
      <c r="Q12" s="590"/>
      <c r="R12" s="590"/>
      <c r="S12" s="590"/>
      <c r="T12" s="590"/>
      <c r="U12" s="590"/>
      <c r="V12" s="590"/>
      <c r="W12" s="590"/>
      <c r="X12" s="590"/>
      <c r="Y12" s="590"/>
      <c r="Z12" s="590"/>
      <c r="AA12" s="590"/>
      <c r="AB12" s="590"/>
      <c r="AC12" s="590"/>
      <c r="AD12" s="48"/>
      <c r="AE12" s="48"/>
      <c r="AF12" s="48"/>
      <c r="AG12" s="48"/>
    </row>
    <row r="13" spans="1:33" s="402" customFormat="1">
      <c r="A13" s="600">
        <v>43068</v>
      </c>
      <c r="B13" s="601">
        <v>5</v>
      </c>
      <c r="C13" s="590"/>
      <c r="D13" s="590"/>
      <c r="E13" s="590"/>
      <c r="F13" s="590"/>
      <c r="G13" s="590"/>
      <c r="H13" s="590"/>
      <c r="I13" s="590"/>
      <c r="J13" s="590"/>
      <c r="K13" s="590"/>
      <c r="L13" s="590"/>
      <c r="M13" s="590"/>
      <c r="N13" s="590"/>
      <c r="O13" s="590"/>
      <c r="P13" s="590"/>
      <c r="Q13" s="590"/>
      <c r="R13" s="590"/>
      <c r="S13" s="590"/>
      <c r="T13" s="590"/>
      <c r="U13" s="590"/>
      <c r="V13" s="590"/>
      <c r="W13" s="590"/>
      <c r="X13" s="590"/>
      <c r="Y13" s="590"/>
      <c r="Z13" s="590"/>
      <c r="AA13" s="590"/>
      <c r="AB13" s="590"/>
      <c r="AC13" s="590"/>
      <c r="AD13" s="48"/>
      <c r="AE13" s="48"/>
      <c r="AF13" s="48"/>
      <c r="AG13" s="48"/>
    </row>
    <row r="14" spans="1:33" s="402" customFormat="1">
      <c r="A14" s="590"/>
      <c r="B14" s="48"/>
      <c r="C14" s="591" t="s">
        <v>182</v>
      </c>
      <c r="D14" s="590"/>
      <c r="E14" s="590"/>
      <c r="F14" s="590"/>
      <c r="G14" s="591"/>
      <c r="H14" s="590"/>
      <c r="I14" s="590"/>
      <c r="J14" s="590"/>
      <c r="K14" s="590"/>
      <c r="L14" s="590"/>
      <c r="M14" s="590"/>
      <c r="N14" s="590"/>
      <c r="O14" s="590"/>
      <c r="P14" s="590"/>
      <c r="Q14" s="590"/>
      <c r="R14" s="590"/>
      <c r="S14" s="590"/>
      <c r="T14" s="590"/>
      <c r="U14" s="590"/>
      <c r="V14" s="590"/>
      <c r="W14" s="590"/>
      <c r="X14" s="590"/>
      <c r="Y14" s="590"/>
      <c r="Z14" s="590"/>
      <c r="AA14" s="590"/>
      <c r="AB14" s="590"/>
      <c r="AC14" s="590"/>
      <c r="AD14" s="48"/>
      <c r="AE14" s="48"/>
      <c r="AF14" s="48"/>
      <c r="AG14" s="48"/>
    </row>
    <row r="15" spans="1:33" s="402" customFormat="1">
      <c r="A15" s="590"/>
      <c r="B15" s="48"/>
      <c r="C15" s="590">
        <v>36.43</v>
      </c>
      <c r="D15" s="590"/>
      <c r="E15" s="590"/>
      <c r="F15" s="590"/>
      <c r="G15" s="590"/>
      <c r="H15" s="590"/>
      <c r="I15" s="590"/>
      <c r="J15" s="590"/>
      <c r="K15" s="590"/>
      <c r="L15" s="590"/>
      <c r="M15" s="590"/>
      <c r="N15" s="590"/>
      <c r="O15" s="590"/>
      <c r="P15" s="590"/>
      <c r="Q15" s="590"/>
      <c r="R15" s="590"/>
      <c r="S15" s="590"/>
      <c r="T15" s="590"/>
      <c r="U15" s="590"/>
      <c r="V15" s="590"/>
      <c r="W15" s="590"/>
      <c r="X15" s="590"/>
      <c r="Y15" s="590"/>
      <c r="Z15" s="590"/>
      <c r="AA15" s="590"/>
      <c r="AB15" s="590"/>
      <c r="AC15" s="590"/>
      <c r="AD15" s="48"/>
      <c r="AE15" s="48"/>
      <c r="AF15" s="48"/>
      <c r="AG15" s="48"/>
    </row>
    <row r="16" spans="1:33" s="402" customFormat="1">
      <c r="A16" s="600">
        <v>43069</v>
      </c>
      <c r="B16" s="601">
        <v>6</v>
      </c>
      <c r="C16" s="590"/>
      <c r="D16" s="590"/>
      <c r="E16" s="590"/>
      <c r="F16" s="590"/>
      <c r="G16" s="590"/>
      <c r="H16" s="590"/>
      <c r="I16" s="590"/>
      <c r="J16" s="590"/>
      <c r="K16" s="590"/>
      <c r="L16" s="590"/>
      <c r="M16" s="590"/>
      <c r="N16" s="590"/>
      <c r="O16" s="590"/>
      <c r="P16" s="590"/>
      <c r="Q16" s="590"/>
      <c r="R16" s="590"/>
      <c r="S16" s="590"/>
      <c r="T16" s="590"/>
      <c r="U16" s="590"/>
      <c r="V16" s="590"/>
      <c r="W16" s="590"/>
      <c r="X16" s="590"/>
      <c r="Y16" s="590"/>
      <c r="Z16" s="590"/>
      <c r="AA16" s="590"/>
      <c r="AB16" s="590"/>
      <c r="AC16" s="590"/>
      <c r="AD16" s="48"/>
      <c r="AE16" s="48"/>
      <c r="AF16" s="48"/>
      <c r="AG16" s="48"/>
    </row>
    <row r="17" spans="1:33" s="402" customFormat="1">
      <c r="A17" s="600">
        <v>43070</v>
      </c>
      <c r="B17" s="601">
        <v>7</v>
      </c>
      <c r="C17" s="590"/>
      <c r="D17" s="590"/>
      <c r="E17" s="590"/>
      <c r="F17" s="590"/>
      <c r="G17" s="590"/>
      <c r="H17" s="590"/>
      <c r="I17" s="590"/>
      <c r="J17" s="590"/>
      <c r="K17" s="590"/>
      <c r="L17" s="590"/>
      <c r="M17" s="590"/>
      <c r="N17" s="590"/>
      <c r="O17" s="590"/>
      <c r="P17" s="590"/>
      <c r="Q17" s="590"/>
      <c r="R17" s="590"/>
      <c r="S17" s="590"/>
      <c r="T17" s="590"/>
      <c r="U17" s="590"/>
      <c r="V17" s="590"/>
      <c r="W17" s="590"/>
      <c r="X17" s="590"/>
      <c r="Y17" s="590"/>
      <c r="Z17" s="590"/>
      <c r="AA17" s="590"/>
      <c r="AB17" s="590"/>
      <c r="AC17" s="590"/>
      <c r="AD17" s="48"/>
      <c r="AE17" s="48"/>
      <c r="AF17" s="48"/>
      <c r="AG17" s="48"/>
    </row>
    <row r="18" spans="1:33" s="402" customFormat="1">
      <c r="A18" s="597">
        <v>43073</v>
      </c>
      <c r="B18" s="67">
        <v>8</v>
      </c>
      <c r="C18" s="590"/>
      <c r="D18" s="590"/>
      <c r="E18" s="590"/>
      <c r="F18" s="590"/>
      <c r="G18" s="590"/>
      <c r="H18" s="590"/>
      <c r="I18" s="590"/>
      <c r="J18" s="590"/>
      <c r="K18" s="590"/>
      <c r="L18" s="590"/>
      <c r="M18" s="590"/>
      <c r="N18" s="590"/>
      <c r="O18" s="590"/>
      <c r="P18" s="590"/>
      <c r="Q18" s="590"/>
      <c r="R18" s="590"/>
      <c r="S18" s="590"/>
      <c r="T18" s="590"/>
      <c r="U18" s="590"/>
      <c r="V18" s="590"/>
      <c r="W18" s="590"/>
      <c r="X18" s="590"/>
      <c r="Y18" s="590"/>
      <c r="Z18" s="590"/>
      <c r="AA18" s="590"/>
      <c r="AB18" s="590"/>
      <c r="AC18" s="590"/>
      <c r="AD18" s="48"/>
      <c r="AE18" s="48"/>
      <c r="AF18" s="48"/>
      <c r="AG18" s="48"/>
    </row>
    <row r="19" spans="1:33" s="402" customFormat="1">
      <c r="A19" s="597">
        <v>43075</v>
      </c>
      <c r="B19" s="67">
        <v>9</v>
      </c>
      <c r="C19" s="590"/>
      <c r="D19" s="590"/>
      <c r="E19" s="590"/>
      <c r="F19" s="590"/>
      <c r="G19" s="590"/>
      <c r="H19" s="590"/>
      <c r="I19" s="590"/>
      <c r="J19" s="590"/>
      <c r="K19" s="590"/>
      <c r="L19" s="590"/>
      <c r="M19" s="590"/>
      <c r="N19" s="590"/>
      <c r="O19" s="590"/>
      <c r="P19" s="590"/>
      <c r="Q19" s="590"/>
      <c r="R19" s="590"/>
      <c r="S19" s="590"/>
      <c r="T19" s="590"/>
      <c r="U19" s="590"/>
      <c r="V19" s="590"/>
      <c r="W19" s="590"/>
      <c r="X19" s="590"/>
      <c r="Y19" s="590"/>
      <c r="Z19" s="590"/>
      <c r="AA19" s="590"/>
      <c r="AB19" s="590"/>
      <c r="AC19" s="590"/>
      <c r="AD19" s="48"/>
      <c r="AE19" s="48"/>
      <c r="AF19" s="48"/>
      <c r="AG19" s="48"/>
    </row>
    <row r="20" spans="1:33" s="402" customFormat="1">
      <c r="A20" s="591" t="s">
        <v>694</v>
      </c>
      <c r="B20" s="603"/>
      <c r="C20" s="591" t="s">
        <v>160</v>
      </c>
      <c r="D20" s="591" t="s">
        <v>166</v>
      </c>
      <c r="E20" s="590"/>
      <c r="F20" s="590"/>
      <c r="G20" s="591"/>
      <c r="H20" s="591"/>
      <c r="I20" s="590"/>
      <c r="J20" s="590"/>
      <c r="K20" s="590"/>
      <c r="L20" s="590"/>
      <c r="M20" s="590"/>
      <c r="N20" s="590"/>
      <c r="O20" s="590"/>
      <c r="P20" s="590"/>
      <c r="Q20" s="590"/>
      <c r="R20" s="590"/>
      <c r="S20" s="590"/>
      <c r="T20" s="590"/>
      <c r="U20" s="590"/>
      <c r="V20" s="590"/>
      <c r="W20" s="590"/>
      <c r="X20" s="590"/>
      <c r="Y20" s="590"/>
      <c r="Z20" s="590"/>
      <c r="AA20" s="590"/>
      <c r="AB20" s="590"/>
      <c r="AC20" s="590"/>
      <c r="AD20" s="48"/>
      <c r="AE20" s="48"/>
      <c r="AF20" s="48"/>
      <c r="AG20" s="48"/>
    </row>
    <row r="21" spans="1:33" s="402" customFormat="1">
      <c r="A21" s="601" t="s">
        <v>186</v>
      </c>
      <c r="C21" s="590">
        <v>35.975999999999999</v>
      </c>
      <c r="D21" s="590">
        <v>35.475000000000001</v>
      </c>
      <c r="E21" s="590"/>
      <c r="F21" s="604"/>
      <c r="G21" s="590"/>
      <c r="H21" s="590"/>
      <c r="I21" s="590"/>
      <c r="J21" s="604"/>
      <c r="K21" s="604"/>
      <c r="L21" s="604"/>
      <c r="M21" s="604"/>
      <c r="N21" s="604"/>
      <c r="O21" s="604"/>
      <c r="P21" s="604"/>
      <c r="Q21" s="604"/>
      <c r="R21" s="604"/>
      <c r="S21" s="604"/>
      <c r="T21" s="604"/>
      <c r="U21" s="604"/>
      <c r="V21" s="590"/>
      <c r="W21" s="590"/>
      <c r="X21" s="604"/>
      <c r="Y21" s="604"/>
      <c r="Z21" s="604"/>
      <c r="AA21" s="604"/>
      <c r="AB21" s="604"/>
      <c r="AC21" s="604"/>
      <c r="AD21" s="48"/>
      <c r="AE21" s="48"/>
      <c r="AF21" s="48"/>
      <c r="AG21" s="48"/>
    </row>
    <row r="22" spans="1:33" s="402" customFormat="1">
      <c r="A22" s="597">
        <v>43076</v>
      </c>
      <c r="B22" s="67">
        <v>10</v>
      </c>
      <c r="C22" s="590"/>
      <c r="D22" s="590"/>
      <c r="E22" s="590"/>
      <c r="F22" s="590"/>
      <c r="G22" s="590"/>
      <c r="H22" s="590"/>
      <c r="I22" s="590"/>
      <c r="J22" s="590"/>
      <c r="K22" s="590"/>
      <c r="L22" s="590"/>
      <c r="M22" s="590"/>
      <c r="N22" s="590"/>
      <c r="O22" s="590"/>
      <c r="P22" s="590"/>
      <c r="Q22" s="590"/>
      <c r="R22" s="590"/>
      <c r="S22" s="590"/>
      <c r="T22" s="605" t="s">
        <v>817</v>
      </c>
      <c r="U22" s="590"/>
      <c r="V22" s="590"/>
      <c r="W22" s="590"/>
      <c r="X22" s="590"/>
      <c r="Y22" s="590"/>
      <c r="Z22" s="590"/>
      <c r="AA22" s="590"/>
      <c r="AB22" s="590"/>
      <c r="AC22" s="590"/>
      <c r="AD22" s="48"/>
      <c r="AE22" s="48"/>
      <c r="AF22" s="48"/>
      <c r="AG22" s="48"/>
    </row>
    <row r="23" spans="1:33" s="402" customFormat="1">
      <c r="A23" s="597">
        <v>43077</v>
      </c>
      <c r="B23" s="67">
        <v>11</v>
      </c>
      <c r="C23" s="590"/>
      <c r="D23" s="590"/>
      <c r="E23" s="590"/>
      <c r="F23" s="590"/>
      <c r="G23" s="590"/>
      <c r="H23" s="590"/>
      <c r="I23" s="590"/>
      <c r="J23" s="590"/>
      <c r="K23" s="590"/>
      <c r="L23" s="590"/>
      <c r="M23" s="590"/>
      <c r="N23" s="590"/>
      <c r="O23" s="590"/>
      <c r="P23" s="590"/>
      <c r="Q23" s="590"/>
      <c r="R23" s="590"/>
      <c r="S23" s="590"/>
      <c r="T23" s="605" t="s">
        <v>817</v>
      </c>
      <c r="U23" s="590"/>
      <c r="V23" s="590"/>
      <c r="W23" s="590"/>
      <c r="X23" s="590"/>
      <c r="Y23" s="590"/>
      <c r="Z23" s="590"/>
      <c r="AA23" s="590"/>
      <c r="AB23" s="590"/>
      <c r="AC23" s="590"/>
      <c r="AD23" s="48"/>
      <c r="AE23" s="48"/>
      <c r="AF23" s="48"/>
      <c r="AG23" s="48"/>
    </row>
    <row r="24" spans="1:33" s="402" customFormat="1">
      <c r="A24" s="597">
        <v>43080</v>
      </c>
      <c r="B24" s="67">
        <v>12</v>
      </c>
      <c r="C24" s="590"/>
      <c r="D24" s="590"/>
      <c r="E24" s="590"/>
      <c r="F24" s="590"/>
      <c r="G24" s="590"/>
      <c r="H24" s="590"/>
      <c r="I24" s="590"/>
      <c r="J24" s="590"/>
      <c r="K24" s="590"/>
      <c r="L24" s="590"/>
      <c r="M24" s="590"/>
      <c r="N24" s="590"/>
      <c r="O24" s="590"/>
      <c r="P24" s="590"/>
      <c r="Q24" s="590"/>
      <c r="R24" s="590"/>
      <c r="S24" s="590"/>
      <c r="T24" s="605" t="s">
        <v>817</v>
      </c>
      <c r="U24" s="590"/>
      <c r="V24" s="590"/>
      <c r="W24" s="590"/>
      <c r="X24" s="590"/>
      <c r="Y24" s="590"/>
      <c r="Z24" s="590"/>
      <c r="AA24" s="590"/>
      <c r="AB24" s="590"/>
      <c r="AC24" s="590"/>
      <c r="AD24" s="48"/>
      <c r="AE24" s="48"/>
      <c r="AF24" s="48"/>
      <c r="AG24" s="48"/>
    </row>
    <row r="25" spans="1:33" s="402" customFormat="1">
      <c r="A25" s="597">
        <v>43081</v>
      </c>
      <c r="B25" s="67">
        <v>13</v>
      </c>
      <c r="C25" s="590"/>
      <c r="D25" s="590"/>
      <c r="E25" s="590"/>
      <c r="F25" s="590"/>
      <c r="G25" s="590"/>
      <c r="H25" s="590"/>
      <c r="I25" s="590"/>
      <c r="J25" s="590"/>
      <c r="K25" s="590"/>
      <c r="L25" s="590"/>
      <c r="M25" s="590"/>
      <c r="N25" s="590"/>
      <c r="O25" s="590"/>
      <c r="P25" s="590"/>
      <c r="Q25" s="590"/>
      <c r="R25" s="590"/>
      <c r="S25" s="590"/>
      <c r="T25" s="605" t="s">
        <v>817</v>
      </c>
      <c r="U25" s="590"/>
      <c r="V25" s="590"/>
      <c r="W25" s="590"/>
      <c r="X25" s="590"/>
      <c r="Y25" s="590"/>
      <c r="Z25" s="590"/>
      <c r="AA25" s="590"/>
      <c r="AB25" s="590"/>
      <c r="AC25" s="590"/>
      <c r="AD25" s="48"/>
      <c r="AE25" s="48"/>
      <c r="AF25" s="48"/>
      <c r="AG25" s="48"/>
    </row>
    <row r="26" spans="1:33" s="402" customFormat="1">
      <c r="A26" s="597">
        <v>43082</v>
      </c>
      <c r="B26" s="67">
        <v>14</v>
      </c>
      <c r="C26" s="590"/>
      <c r="D26" s="590"/>
      <c r="E26" s="590"/>
      <c r="F26" s="590"/>
      <c r="G26" s="590"/>
      <c r="H26" s="590"/>
      <c r="I26" s="590"/>
      <c r="J26" s="590"/>
      <c r="K26" s="590"/>
      <c r="L26" s="590"/>
      <c r="M26" s="590"/>
      <c r="N26" s="590"/>
      <c r="O26" s="590"/>
      <c r="P26" s="590"/>
      <c r="Q26" s="590"/>
      <c r="R26" s="590"/>
      <c r="S26" s="590"/>
      <c r="T26" s="590"/>
      <c r="U26" s="590"/>
      <c r="V26" s="590"/>
      <c r="W26" s="590"/>
      <c r="X26" s="590"/>
      <c r="Y26" s="590"/>
      <c r="Z26" s="590"/>
      <c r="AA26" s="590"/>
      <c r="AB26" s="590"/>
      <c r="AC26" s="590"/>
      <c r="AD26" s="48"/>
      <c r="AE26" s="48"/>
      <c r="AF26" s="48"/>
      <c r="AG26" s="48"/>
    </row>
    <row r="27" spans="1:33" s="402" customFormat="1">
      <c r="A27" s="597">
        <v>43083</v>
      </c>
      <c r="B27" s="67">
        <v>15</v>
      </c>
      <c r="C27" s="591" t="s">
        <v>162</v>
      </c>
      <c r="D27" s="591" t="s">
        <v>167</v>
      </c>
      <c r="E27" s="591" t="s">
        <v>160</v>
      </c>
      <c r="F27" s="591" t="s">
        <v>166</v>
      </c>
      <c r="G27" s="591" t="s">
        <v>841</v>
      </c>
      <c r="H27" s="591" t="s">
        <v>830</v>
      </c>
      <c r="I27" s="591" t="s">
        <v>839</v>
      </c>
      <c r="J27" s="591" t="s">
        <v>864</v>
      </c>
      <c r="K27" s="591"/>
      <c r="L27" s="590"/>
      <c r="M27" s="590"/>
      <c r="N27" s="590"/>
      <c r="O27" s="590"/>
      <c r="P27" s="590"/>
      <c r="Q27" s="590"/>
      <c r="R27" s="590"/>
      <c r="S27" s="590"/>
      <c r="T27" s="590"/>
      <c r="U27" s="590"/>
      <c r="V27" s="590"/>
      <c r="W27" s="590"/>
      <c r="X27" s="590"/>
      <c r="Y27" s="590"/>
      <c r="Z27" s="590"/>
      <c r="AA27" s="590"/>
      <c r="AB27" s="590"/>
      <c r="AC27" s="590"/>
      <c r="AD27" s="48"/>
      <c r="AE27" s="48"/>
      <c r="AF27" s="48"/>
      <c r="AG27" s="48"/>
    </row>
    <row r="28" spans="1:33" s="402" customFormat="1">
      <c r="A28" s="597">
        <v>43084</v>
      </c>
      <c r="B28" s="67">
        <v>16</v>
      </c>
      <c r="C28" s="590"/>
      <c r="D28" s="590"/>
      <c r="E28" s="590"/>
      <c r="F28" s="590"/>
      <c r="G28" s="590"/>
      <c r="H28" s="590"/>
      <c r="I28" s="590"/>
      <c r="J28" s="590"/>
      <c r="K28" s="590"/>
      <c r="L28" s="590"/>
      <c r="M28" s="590"/>
      <c r="N28" s="590"/>
      <c r="O28" s="590"/>
      <c r="P28" s="590"/>
      <c r="Q28" s="590"/>
      <c r="R28" s="590"/>
      <c r="S28" s="590"/>
      <c r="T28" s="590"/>
      <c r="U28" s="590"/>
      <c r="V28" s="590"/>
      <c r="W28" s="590"/>
      <c r="X28" s="590"/>
      <c r="Y28" s="590"/>
      <c r="Z28" s="590"/>
      <c r="AA28" s="590"/>
      <c r="AB28" s="590"/>
      <c r="AC28" s="590"/>
      <c r="AD28" s="606"/>
      <c r="AE28" s="48"/>
      <c r="AF28" s="48"/>
      <c r="AG28" s="48"/>
    </row>
    <row r="29" spans="1:33" s="402" customFormat="1">
      <c r="A29" s="590"/>
      <c r="B29" s="48"/>
      <c r="C29" s="591" t="s">
        <v>162</v>
      </c>
      <c r="D29" s="591" t="s">
        <v>169</v>
      </c>
      <c r="E29" s="590"/>
      <c r="F29" s="604"/>
      <c r="G29" s="591"/>
      <c r="H29" s="591"/>
      <c r="I29" s="590"/>
      <c r="J29" s="604"/>
      <c r="K29" s="604"/>
      <c r="L29" s="604"/>
      <c r="M29" s="604"/>
      <c r="N29" s="604"/>
      <c r="O29" s="604"/>
      <c r="P29" s="604"/>
      <c r="Q29" s="604"/>
      <c r="R29" s="604"/>
      <c r="S29" s="604"/>
      <c r="T29" s="604"/>
      <c r="U29" s="604"/>
      <c r="V29" s="590"/>
      <c r="W29" s="590"/>
      <c r="X29" s="604"/>
      <c r="Y29" s="604"/>
      <c r="Z29" s="604"/>
      <c r="AA29" s="604"/>
      <c r="AB29" s="604"/>
      <c r="AC29" s="604"/>
      <c r="AD29" s="48"/>
      <c r="AE29" s="48"/>
      <c r="AF29" s="48"/>
      <c r="AG29" s="48"/>
    </row>
    <row r="30" spans="1:33" s="402" customFormat="1">
      <c r="A30" s="590"/>
      <c r="B30" s="48"/>
      <c r="C30" s="590">
        <v>36.450000000000003</v>
      </c>
      <c r="D30" s="590">
        <v>36.130000000000003</v>
      </c>
      <c r="E30" s="590"/>
      <c r="F30" s="590"/>
      <c r="G30" s="590"/>
      <c r="H30" s="590"/>
      <c r="I30" s="590"/>
      <c r="J30" s="590"/>
      <c r="K30" s="590"/>
      <c r="L30" s="590"/>
      <c r="M30" s="590"/>
      <c r="N30" s="590"/>
      <c r="O30" s="590"/>
      <c r="P30" s="590"/>
      <c r="Q30" s="590"/>
      <c r="R30" s="590"/>
      <c r="S30" s="590"/>
      <c r="T30" s="590"/>
      <c r="U30" s="590"/>
      <c r="V30" s="590"/>
      <c r="W30" s="590"/>
      <c r="X30" s="590"/>
      <c r="Y30" s="590"/>
      <c r="Z30" s="590"/>
      <c r="AA30" s="590"/>
      <c r="AB30" s="590"/>
      <c r="AC30" s="590"/>
      <c r="AD30" s="48"/>
      <c r="AE30" s="48"/>
      <c r="AF30" s="48"/>
      <c r="AG30" s="48"/>
    </row>
    <row r="31" spans="1:33" s="402" customFormat="1">
      <c r="A31" s="597">
        <v>43085</v>
      </c>
      <c r="B31" s="67">
        <v>17</v>
      </c>
      <c r="C31" s="590"/>
      <c r="D31" s="590"/>
      <c r="E31" s="590"/>
      <c r="F31" s="590"/>
      <c r="G31" s="590"/>
      <c r="H31" s="590"/>
      <c r="I31" s="590"/>
      <c r="J31" s="590"/>
      <c r="K31" s="590"/>
      <c r="L31" s="590"/>
      <c r="M31" s="590"/>
      <c r="N31" s="590"/>
      <c r="O31" s="590"/>
      <c r="P31" s="590"/>
      <c r="Q31" s="590"/>
      <c r="R31" s="590"/>
      <c r="S31" s="590"/>
      <c r="T31" s="590"/>
      <c r="U31" s="590"/>
      <c r="V31" s="590"/>
      <c r="W31" s="590"/>
      <c r="X31" s="590"/>
      <c r="Y31" s="590"/>
      <c r="Z31" s="590"/>
      <c r="AA31" s="590"/>
      <c r="AB31" s="590"/>
      <c r="AC31" s="590"/>
      <c r="AD31" s="48"/>
      <c r="AE31" s="48"/>
      <c r="AF31" s="48"/>
      <c r="AG31" s="48"/>
    </row>
    <row r="32" spans="1:33" s="402" customFormat="1">
      <c r="A32" s="597">
        <v>43086</v>
      </c>
      <c r="B32" s="67">
        <v>18</v>
      </c>
      <c r="C32" s="590"/>
      <c r="D32" s="590"/>
      <c r="E32" s="590"/>
      <c r="F32" s="590"/>
      <c r="G32" s="590"/>
      <c r="H32" s="590"/>
      <c r="I32" s="590"/>
      <c r="J32" s="590"/>
      <c r="K32" s="590"/>
      <c r="L32" s="590"/>
      <c r="M32" s="590"/>
      <c r="N32" s="590"/>
      <c r="O32" s="590"/>
      <c r="P32" s="590"/>
      <c r="Q32" s="590"/>
      <c r="R32" s="590"/>
      <c r="S32" s="590"/>
      <c r="T32" s="590"/>
      <c r="U32" s="590"/>
      <c r="V32" s="590"/>
      <c r="W32" s="590"/>
      <c r="X32" s="590"/>
      <c r="Y32" s="590"/>
      <c r="Z32" s="590"/>
      <c r="AA32" s="590"/>
      <c r="AB32" s="590"/>
      <c r="AC32" s="590"/>
      <c r="AD32" s="48"/>
      <c r="AE32" s="48"/>
      <c r="AF32" s="48"/>
      <c r="AG32" s="48"/>
    </row>
    <row r="33" spans="1:33" s="402" customFormat="1">
      <c r="A33" s="597">
        <v>43087</v>
      </c>
      <c r="B33" s="67">
        <v>19</v>
      </c>
      <c r="C33" s="590"/>
      <c r="D33" s="590"/>
      <c r="E33" s="590"/>
      <c r="F33" s="590"/>
      <c r="G33" s="590"/>
      <c r="H33" s="590"/>
      <c r="I33" s="590"/>
      <c r="J33" s="590"/>
      <c r="K33" s="590"/>
      <c r="L33" s="590"/>
      <c r="M33" s="590"/>
      <c r="N33" s="590"/>
      <c r="O33" s="590"/>
      <c r="P33" s="590"/>
      <c r="Q33" s="590"/>
      <c r="R33" s="590"/>
      <c r="S33" s="590"/>
      <c r="T33" s="590"/>
      <c r="U33" s="590"/>
      <c r="V33" s="590"/>
      <c r="W33" s="590"/>
      <c r="X33" s="590"/>
      <c r="Y33" s="590"/>
      <c r="Z33" s="590"/>
      <c r="AA33" s="590"/>
      <c r="AB33" s="590"/>
      <c r="AC33" s="590"/>
      <c r="AD33" s="48"/>
      <c r="AE33" s="48"/>
      <c r="AF33" s="48"/>
      <c r="AG33" s="48"/>
    </row>
    <row r="34" spans="1:33">
      <c r="B34" s="402" t="s">
        <v>185</v>
      </c>
      <c r="C34" s="591" t="s">
        <v>163</v>
      </c>
      <c r="D34" s="591" t="s">
        <v>183</v>
      </c>
      <c r="G34" s="591"/>
      <c r="H34" s="591"/>
    </row>
    <row r="35" spans="1:33">
      <c r="A35" s="597"/>
      <c r="B35" s="67" t="s">
        <v>186</v>
      </c>
      <c r="C35" s="590">
        <v>37.06</v>
      </c>
      <c r="D35" s="590">
        <v>36.130000000000003</v>
      </c>
    </row>
    <row r="36" spans="1:33">
      <c r="A36" s="597">
        <v>43089</v>
      </c>
      <c r="B36" s="67">
        <v>20</v>
      </c>
    </row>
    <row r="37" spans="1:33">
      <c r="A37" s="597">
        <v>43090</v>
      </c>
      <c r="B37" s="67">
        <v>21</v>
      </c>
      <c r="F37" s="604"/>
      <c r="J37" s="604"/>
      <c r="K37" s="604"/>
      <c r="L37" s="604"/>
      <c r="M37" s="604"/>
      <c r="N37" s="604"/>
      <c r="O37" s="604"/>
      <c r="P37" s="604"/>
      <c r="Q37" s="604"/>
      <c r="R37" s="604"/>
      <c r="S37" s="604"/>
      <c r="T37" s="604"/>
      <c r="U37" s="604"/>
      <c r="X37" s="604"/>
      <c r="Y37" s="604"/>
      <c r="Z37" s="604"/>
      <c r="AA37" s="604"/>
      <c r="AB37" s="604"/>
      <c r="AC37" s="604"/>
    </row>
    <row r="38" spans="1:33">
      <c r="B38" s="402" t="s">
        <v>185</v>
      </c>
      <c r="C38" s="591" t="s">
        <v>163</v>
      </c>
      <c r="G38" s="591"/>
    </row>
    <row r="39" spans="1:33">
      <c r="B39" s="67" t="s">
        <v>186</v>
      </c>
      <c r="C39" s="590">
        <v>37.14</v>
      </c>
    </row>
    <row r="40" spans="1:33">
      <c r="A40" s="597">
        <v>43108</v>
      </c>
      <c r="B40" s="67">
        <v>22</v>
      </c>
      <c r="F40" s="604"/>
      <c r="J40" s="604"/>
      <c r="K40" s="604"/>
      <c r="L40" s="604"/>
      <c r="M40" s="604"/>
      <c r="N40" s="604"/>
      <c r="O40" s="604"/>
      <c r="P40" s="604"/>
      <c r="Q40" s="604"/>
      <c r="R40" s="604"/>
      <c r="S40" s="604"/>
      <c r="T40" s="604"/>
      <c r="U40" s="604"/>
    </row>
    <row r="41" spans="1:33">
      <c r="A41" s="595">
        <v>43109</v>
      </c>
      <c r="B41" s="67">
        <v>23</v>
      </c>
      <c r="F41" s="604"/>
      <c r="J41" s="604"/>
      <c r="K41" s="604"/>
      <c r="L41" s="604"/>
      <c r="M41" s="604"/>
      <c r="N41" s="604"/>
      <c r="O41" s="604"/>
      <c r="P41" s="604"/>
      <c r="Q41" s="604"/>
      <c r="R41" s="604"/>
      <c r="S41" s="604"/>
      <c r="T41" s="604"/>
      <c r="U41" s="604"/>
      <c r="X41" s="604"/>
      <c r="Y41" s="604"/>
      <c r="Z41" s="604"/>
      <c r="AA41" s="604"/>
      <c r="AB41" s="604"/>
      <c r="AC41" s="604"/>
    </row>
    <row r="42" spans="1:33">
      <c r="A42" s="597">
        <v>43110</v>
      </c>
      <c r="B42" s="67">
        <v>24</v>
      </c>
      <c r="F42" s="604"/>
      <c r="J42" s="604"/>
      <c r="K42" s="604"/>
      <c r="U42" s="604"/>
    </row>
    <row r="43" spans="1:33">
      <c r="A43" s="597">
        <v>43111</v>
      </c>
      <c r="B43" s="67">
        <v>25</v>
      </c>
      <c r="F43" s="604"/>
      <c r="J43" s="604"/>
      <c r="K43" s="604"/>
      <c r="U43" s="604"/>
    </row>
    <row r="44" spans="1:33">
      <c r="A44" s="597">
        <v>43112</v>
      </c>
      <c r="B44" s="67">
        <v>26</v>
      </c>
      <c r="F44" s="604"/>
      <c r="J44" s="604"/>
      <c r="K44" s="604"/>
      <c r="U44" s="604"/>
    </row>
    <row r="45" spans="1:33">
      <c r="A45" s="597">
        <v>43126</v>
      </c>
      <c r="B45" s="67">
        <v>27</v>
      </c>
      <c r="F45" s="604"/>
      <c r="J45" s="604"/>
      <c r="K45" s="604"/>
      <c r="L45" s="604"/>
      <c r="M45" s="604"/>
      <c r="N45" s="604"/>
      <c r="O45" s="604"/>
      <c r="P45" s="604"/>
      <c r="Q45" s="604"/>
      <c r="R45" s="604"/>
      <c r="S45" s="604"/>
      <c r="T45" s="604"/>
      <c r="U45" s="604"/>
      <c r="X45" s="604"/>
      <c r="Y45" s="604"/>
      <c r="Z45" s="604"/>
      <c r="AA45" s="604"/>
      <c r="AB45" s="604"/>
      <c r="AC45" s="604"/>
    </row>
    <row r="46" spans="1:33">
      <c r="A46" s="597">
        <v>43147</v>
      </c>
      <c r="B46" s="67">
        <v>28</v>
      </c>
      <c r="T46" s="605" t="s">
        <v>817</v>
      </c>
    </row>
    <row r="47" spans="1:33">
      <c r="A47" s="597">
        <v>43151</v>
      </c>
      <c r="B47" s="67" t="s">
        <v>270</v>
      </c>
    </row>
    <row r="48" spans="1:33">
      <c r="A48" s="597">
        <v>43152</v>
      </c>
      <c r="B48" s="67">
        <v>29</v>
      </c>
    </row>
    <row r="49" spans="1:33" s="402" customFormat="1">
      <c r="A49" s="590"/>
      <c r="B49" s="402" t="s">
        <v>185</v>
      </c>
      <c r="C49" s="590"/>
      <c r="D49" s="590"/>
      <c r="E49" s="590"/>
      <c r="F49" s="590"/>
      <c r="G49" s="590"/>
      <c r="H49" s="590"/>
      <c r="I49" s="590"/>
      <c r="J49" s="590"/>
      <c r="K49" s="590"/>
      <c r="L49" s="590"/>
      <c r="M49" s="591" t="s">
        <v>190</v>
      </c>
      <c r="N49" s="591" t="s">
        <v>191</v>
      </c>
      <c r="O49" s="591" t="s">
        <v>192</v>
      </c>
      <c r="P49" s="591" t="s">
        <v>193</v>
      </c>
      <c r="Q49" s="591" t="s">
        <v>194</v>
      </c>
      <c r="R49" s="591" t="s">
        <v>195</v>
      </c>
      <c r="S49" s="590"/>
      <c r="T49" s="590"/>
      <c r="U49" s="590"/>
      <c r="V49" s="590"/>
      <c r="W49" s="590"/>
      <c r="X49" s="590"/>
      <c r="Y49" s="590"/>
      <c r="Z49" s="590"/>
      <c r="AA49" s="590"/>
      <c r="AB49" s="590"/>
      <c r="AC49" s="590"/>
      <c r="AD49" s="48"/>
      <c r="AE49" s="48"/>
      <c r="AF49" s="48"/>
      <c r="AG49" s="48"/>
    </row>
    <row r="50" spans="1:33" s="402" customFormat="1">
      <c r="A50" s="590"/>
      <c r="B50" s="67" t="s">
        <v>186</v>
      </c>
      <c r="C50" s="590"/>
      <c r="D50" s="590"/>
      <c r="E50" s="590"/>
      <c r="F50" s="590"/>
      <c r="G50" s="590"/>
      <c r="H50" s="590"/>
      <c r="I50" s="590"/>
      <c r="J50" s="590"/>
      <c r="K50" s="590"/>
      <c r="L50" s="590"/>
      <c r="M50" s="590">
        <v>48.363</v>
      </c>
      <c r="N50" s="590">
        <v>48.563000000000002</v>
      </c>
      <c r="O50" s="590">
        <v>48.263000000000005</v>
      </c>
      <c r="P50" s="590">
        <v>46.063000000000002</v>
      </c>
      <c r="Q50" s="590">
        <v>46.063000000000002</v>
      </c>
      <c r="R50" s="590">
        <v>46.063000000000002</v>
      </c>
      <c r="S50" s="590"/>
      <c r="T50" s="590"/>
      <c r="U50" s="590"/>
      <c r="V50" s="590"/>
      <c r="W50" s="590"/>
      <c r="X50" s="590"/>
      <c r="Y50" s="590"/>
      <c r="Z50" s="590"/>
      <c r="AA50" s="590"/>
      <c r="AB50" s="590"/>
      <c r="AC50" s="590"/>
      <c r="AD50" s="48"/>
      <c r="AE50" s="48"/>
      <c r="AF50" s="48"/>
      <c r="AG50" s="48"/>
    </row>
    <row r="51" spans="1:33" s="402" customFormat="1">
      <c r="A51" s="597">
        <v>43153</v>
      </c>
      <c r="B51" s="67">
        <v>30</v>
      </c>
      <c r="C51" s="591" t="s">
        <v>390</v>
      </c>
      <c r="D51" s="591" t="s">
        <v>162</v>
      </c>
      <c r="E51" s="591" t="s">
        <v>167</v>
      </c>
      <c r="F51" s="605" t="s">
        <v>164</v>
      </c>
      <c r="G51" s="591" t="s">
        <v>950</v>
      </c>
      <c r="H51" s="591" t="s">
        <v>841</v>
      </c>
      <c r="I51" s="591" t="s">
        <v>830</v>
      </c>
      <c r="J51" s="605" t="s">
        <v>951</v>
      </c>
      <c r="K51" s="605"/>
      <c r="L51" s="604"/>
      <c r="M51" s="604"/>
      <c r="N51" s="604"/>
      <c r="O51" s="604"/>
      <c r="P51" s="604"/>
      <c r="Q51" s="604"/>
      <c r="R51" s="604"/>
      <c r="S51" s="604"/>
      <c r="T51" s="605" t="s">
        <v>817</v>
      </c>
      <c r="U51" s="604"/>
      <c r="V51" s="590"/>
      <c r="W51" s="590"/>
      <c r="X51" s="590"/>
      <c r="Y51" s="590"/>
      <c r="Z51" s="590"/>
      <c r="AA51" s="590"/>
      <c r="AB51" s="590"/>
      <c r="AC51" s="590"/>
      <c r="AD51" s="48"/>
      <c r="AE51" s="48"/>
      <c r="AF51" s="48"/>
      <c r="AG51" s="48"/>
    </row>
    <row r="52" spans="1:33" s="609" customFormat="1">
      <c r="A52" s="607">
        <v>43154</v>
      </c>
      <c r="B52" s="608">
        <v>31</v>
      </c>
      <c r="C52" s="590" t="s">
        <v>182</v>
      </c>
      <c r="D52" s="590" t="s">
        <v>166</v>
      </c>
      <c r="E52" s="590" t="s">
        <v>160</v>
      </c>
      <c r="F52" s="48" t="s">
        <v>169</v>
      </c>
      <c r="G52" s="590"/>
      <c r="H52" s="590"/>
      <c r="I52" s="590"/>
      <c r="J52" s="48"/>
      <c r="K52" s="48"/>
      <c r="L52" s="590"/>
      <c r="M52" s="590"/>
      <c r="N52" s="590"/>
      <c r="O52" s="590"/>
      <c r="P52" s="590"/>
      <c r="Q52" s="590"/>
      <c r="R52" s="590"/>
      <c r="S52" s="591" t="s">
        <v>805</v>
      </c>
      <c r="T52" s="591" t="s">
        <v>799</v>
      </c>
      <c r="U52" s="590"/>
      <c r="V52" s="590"/>
      <c r="W52" s="590"/>
      <c r="X52" s="590"/>
      <c r="Y52" s="590"/>
      <c r="Z52" s="590"/>
      <c r="AA52" s="590"/>
      <c r="AB52" s="590"/>
      <c r="AC52" s="590"/>
      <c r="AD52" s="48"/>
      <c r="AE52" s="48"/>
      <c r="AF52" s="48"/>
      <c r="AG52" s="48"/>
    </row>
    <row r="53" spans="1:33" s="402" customFormat="1">
      <c r="A53" s="597">
        <v>43159</v>
      </c>
      <c r="B53" s="67" t="s">
        <v>339</v>
      </c>
      <c r="C53" s="590"/>
      <c r="D53" s="590"/>
      <c r="E53" s="590"/>
      <c r="F53" s="590"/>
      <c r="G53" s="590"/>
      <c r="H53" s="590"/>
      <c r="I53" s="590"/>
      <c r="J53" s="590"/>
      <c r="K53" s="590"/>
      <c r="L53" s="590"/>
      <c r="M53" s="590"/>
      <c r="N53" s="590"/>
      <c r="O53" s="590"/>
      <c r="P53" s="590"/>
      <c r="Q53" s="590"/>
      <c r="R53" s="590"/>
      <c r="S53" s="590"/>
      <c r="T53" s="590"/>
      <c r="U53" s="590"/>
      <c r="V53" s="590"/>
      <c r="W53" s="590"/>
      <c r="X53" s="590"/>
      <c r="Y53" s="590"/>
      <c r="Z53" s="590"/>
      <c r="AA53" s="590"/>
      <c r="AB53" s="590"/>
      <c r="AC53" s="590"/>
      <c r="AD53" s="48"/>
      <c r="AE53" s="48"/>
      <c r="AF53" s="48"/>
      <c r="AG53" s="48"/>
    </row>
    <row r="54" spans="1:33" s="402" customFormat="1">
      <c r="A54" s="597">
        <v>43160</v>
      </c>
      <c r="B54" s="67" t="s">
        <v>340</v>
      </c>
      <c r="C54" s="590"/>
      <c r="D54" s="590"/>
      <c r="E54" s="590"/>
      <c r="F54" s="590"/>
      <c r="G54" s="590"/>
      <c r="H54" s="590"/>
      <c r="I54" s="590"/>
      <c r="J54" s="590"/>
      <c r="K54" s="590"/>
      <c r="L54" s="590"/>
      <c r="M54" s="590"/>
      <c r="N54" s="590"/>
      <c r="O54" s="590"/>
      <c r="P54" s="590"/>
      <c r="Q54" s="590"/>
      <c r="R54" s="590"/>
      <c r="S54" s="590"/>
      <c r="T54" s="590"/>
      <c r="U54" s="590"/>
      <c r="V54" s="590"/>
      <c r="W54" s="590"/>
      <c r="X54" s="590"/>
      <c r="Y54" s="590"/>
      <c r="Z54" s="590"/>
      <c r="AA54" s="590"/>
      <c r="AB54" s="590"/>
      <c r="AC54" s="590"/>
      <c r="AD54" s="48"/>
      <c r="AE54" s="48"/>
      <c r="AF54" s="48"/>
      <c r="AG54" s="48"/>
    </row>
    <row r="55" spans="1:33" s="402" customFormat="1">
      <c r="A55" s="597">
        <v>43161</v>
      </c>
      <c r="B55" s="48">
        <v>32</v>
      </c>
      <c r="C55" s="590"/>
      <c r="D55" s="590"/>
      <c r="E55" s="590"/>
      <c r="F55" s="590"/>
      <c r="G55" s="590"/>
      <c r="H55" s="590"/>
      <c r="I55" s="590"/>
      <c r="J55" s="590"/>
      <c r="K55" s="590"/>
      <c r="L55" s="590"/>
      <c r="M55" s="590"/>
      <c r="N55" s="590"/>
      <c r="O55" s="590"/>
      <c r="P55" s="590"/>
      <c r="Q55" s="590"/>
      <c r="R55" s="590"/>
      <c r="S55" s="590"/>
      <c r="T55" s="591" t="s">
        <v>816</v>
      </c>
      <c r="U55" s="590"/>
      <c r="V55" s="590"/>
      <c r="W55" s="590"/>
      <c r="X55" s="590"/>
      <c r="Y55" s="590"/>
      <c r="Z55" s="590"/>
      <c r="AA55" s="590"/>
      <c r="AB55" s="590"/>
      <c r="AC55" s="590"/>
      <c r="AD55" s="48"/>
      <c r="AE55" s="48"/>
      <c r="AF55" s="48"/>
      <c r="AG55" s="48"/>
    </row>
    <row r="56" spans="1:33" s="402" customFormat="1">
      <c r="A56" s="597">
        <v>43164</v>
      </c>
      <c r="B56" s="67" t="s">
        <v>341</v>
      </c>
      <c r="C56" s="590"/>
      <c r="D56" s="590"/>
      <c r="E56" s="590"/>
      <c r="F56" s="590"/>
      <c r="G56" s="590"/>
      <c r="H56" s="590"/>
      <c r="I56" s="590"/>
      <c r="J56" s="590"/>
      <c r="K56" s="590"/>
      <c r="L56" s="590"/>
      <c r="M56" s="590"/>
      <c r="N56" s="590"/>
      <c r="O56" s="590"/>
      <c r="P56" s="590"/>
      <c r="Q56" s="590"/>
      <c r="R56" s="590"/>
      <c r="S56" s="590"/>
      <c r="T56" s="590"/>
      <c r="U56" s="590"/>
      <c r="V56" s="590"/>
      <c r="W56" s="590"/>
      <c r="X56" s="590"/>
      <c r="Y56" s="590"/>
      <c r="Z56" s="590"/>
      <c r="AA56" s="590"/>
      <c r="AB56" s="590"/>
      <c r="AC56" s="590"/>
      <c r="AD56" s="48"/>
      <c r="AE56" s="48"/>
      <c r="AF56" s="48"/>
      <c r="AG56" s="48"/>
    </row>
    <row r="57" spans="1:33" s="402" customFormat="1">
      <c r="A57" s="597">
        <v>43165</v>
      </c>
      <c r="B57" s="48">
        <v>33</v>
      </c>
      <c r="C57" s="590"/>
      <c r="D57" s="590"/>
      <c r="E57" s="590"/>
      <c r="F57" s="604"/>
      <c r="G57" s="590"/>
      <c r="H57" s="590"/>
      <c r="I57" s="590"/>
      <c r="J57" s="604"/>
      <c r="K57" s="604"/>
      <c r="L57" s="604"/>
      <c r="M57" s="604"/>
      <c r="N57" s="604"/>
      <c r="O57" s="604"/>
      <c r="P57" s="604"/>
      <c r="Q57" s="604"/>
      <c r="R57" s="604"/>
      <c r="S57" s="604"/>
      <c r="T57" s="605" t="s">
        <v>817</v>
      </c>
      <c r="U57" s="590"/>
      <c r="V57" s="590"/>
      <c r="W57" s="590"/>
      <c r="X57" s="604"/>
      <c r="Y57" s="604"/>
      <c r="Z57" s="604"/>
      <c r="AA57" s="604"/>
      <c r="AB57" s="604"/>
      <c r="AC57" s="604"/>
      <c r="AD57" s="48"/>
      <c r="AE57" s="48"/>
      <c r="AF57" s="48"/>
      <c r="AG57" s="48"/>
    </row>
    <row r="58" spans="1:33" s="402" customFormat="1">
      <c r="A58" s="597">
        <v>43166</v>
      </c>
      <c r="B58" s="48">
        <v>34</v>
      </c>
      <c r="C58" s="590"/>
      <c r="D58" s="590"/>
      <c r="E58" s="590"/>
      <c r="F58" s="604"/>
      <c r="G58" s="590"/>
      <c r="H58" s="590"/>
      <c r="I58" s="590"/>
      <c r="J58" s="604"/>
      <c r="K58" s="604"/>
      <c r="L58" s="590"/>
      <c r="M58" s="590"/>
      <c r="N58" s="590"/>
      <c r="O58" s="590"/>
      <c r="P58" s="590"/>
      <c r="Q58" s="590"/>
      <c r="R58" s="590"/>
      <c r="S58" s="590"/>
      <c r="T58" s="605" t="s">
        <v>817</v>
      </c>
      <c r="U58" s="590"/>
      <c r="V58" s="590"/>
      <c r="W58" s="590"/>
      <c r="X58" s="590"/>
      <c r="Y58" s="590"/>
      <c r="Z58" s="590"/>
      <c r="AA58" s="590"/>
      <c r="AB58" s="590"/>
      <c r="AC58" s="590"/>
      <c r="AD58" s="48"/>
      <c r="AE58" s="48"/>
      <c r="AF58" s="48"/>
      <c r="AG58" s="48"/>
    </row>
    <row r="59" spans="1:33" s="612" customFormat="1">
      <c r="A59" s="610">
        <v>43167</v>
      </c>
      <c r="B59" s="611">
        <v>35</v>
      </c>
      <c r="C59" s="590" t="s">
        <v>163</v>
      </c>
      <c r="D59" s="590" t="s">
        <v>166</v>
      </c>
      <c r="E59" s="590" t="s">
        <v>160</v>
      </c>
      <c r="F59" s="48" t="s">
        <v>169</v>
      </c>
      <c r="G59" s="596" t="s">
        <v>893</v>
      </c>
      <c r="H59" s="591" t="s">
        <v>864</v>
      </c>
      <c r="I59" s="591" t="s">
        <v>839</v>
      </c>
      <c r="J59" s="591" t="s">
        <v>924</v>
      </c>
      <c r="K59" s="591"/>
      <c r="L59" s="604"/>
      <c r="M59" s="604"/>
      <c r="N59" s="604"/>
      <c r="O59" s="604"/>
      <c r="P59" s="604"/>
      <c r="Q59" s="604"/>
      <c r="R59" s="604"/>
      <c r="S59" s="591" t="s">
        <v>805</v>
      </c>
      <c r="T59" s="590"/>
      <c r="U59" s="590"/>
      <c r="V59" s="591" t="s">
        <v>798</v>
      </c>
      <c r="W59" s="590"/>
      <c r="X59" s="590"/>
      <c r="Y59" s="590"/>
      <c r="Z59" s="590"/>
      <c r="AA59" s="590"/>
      <c r="AB59" s="590"/>
      <c r="AC59" s="590"/>
      <c r="AD59" s="48"/>
      <c r="AE59" s="48"/>
      <c r="AF59" s="48"/>
      <c r="AG59" s="48"/>
    </row>
    <row r="60" spans="1:33" s="402" customFormat="1">
      <c r="A60" s="597">
        <v>43168</v>
      </c>
      <c r="B60" s="48">
        <v>36</v>
      </c>
      <c r="C60" s="590"/>
      <c r="D60" s="590"/>
      <c r="E60" s="590"/>
      <c r="F60" s="604"/>
      <c r="G60" s="590"/>
      <c r="H60" s="590"/>
      <c r="I60" s="590"/>
      <c r="J60" s="604"/>
      <c r="K60" s="604"/>
      <c r="L60" s="590"/>
      <c r="M60" s="590"/>
      <c r="N60" s="590"/>
      <c r="O60" s="590"/>
      <c r="P60" s="590"/>
      <c r="Q60" s="590"/>
      <c r="R60" s="590"/>
      <c r="S60" s="590"/>
      <c r="T60" s="591" t="s">
        <v>800</v>
      </c>
      <c r="U60" s="590"/>
      <c r="V60" s="590"/>
      <c r="W60" s="590"/>
      <c r="X60" s="590"/>
      <c r="Y60" s="590"/>
      <c r="Z60" s="590"/>
      <c r="AA60" s="590"/>
      <c r="AB60" s="590"/>
      <c r="AC60" s="590"/>
      <c r="AD60" s="48"/>
      <c r="AE60" s="48"/>
      <c r="AF60" s="48"/>
      <c r="AG60" s="48"/>
    </row>
    <row r="61" spans="1:33" s="402" customFormat="1">
      <c r="A61" s="597">
        <v>43171</v>
      </c>
      <c r="B61" s="67" t="s">
        <v>337</v>
      </c>
      <c r="C61" s="590"/>
      <c r="D61" s="590"/>
      <c r="E61" s="590"/>
      <c r="F61" s="604"/>
      <c r="G61" s="590"/>
      <c r="H61" s="590"/>
      <c r="I61" s="590"/>
      <c r="J61" s="604"/>
      <c r="K61" s="604"/>
      <c r="L61" s="590"/>
      <c r="M61" s="590"/>
      <c r="N61" s="590"/>
      <c r="O61" s="590"/>
      <c r="P61" s="590"/>
      <c r="Q61" s="590"/>
      <c r="R61" s="590"/>
      <c r="S61" s="590"/>
      <c r="T61" s="590"/>
      <c r="U61" s="590"/>
      <c r="V61" s="590"/>
      <c r="W61" s="590"/>
      <c r="X61" s="590"/>
      <c r="Y61" s="590"/>
      <c r="Z61" s="590"/>
      <c r="AA61" s="590"/>
      <c r="AB61" s="590"/>
      <c r="AC61" s="590"/>
      <c r="AD61" s="48"/>
      <c r="AE61" s="48"/>
      <c r="AF61" s="48"/>
      <c r="AG61" s="48"/>
    </row>
    <row r="62" spans="1:33" s="402" customFormat="1">
      <c r="A62" s="597">
        <v>43173</v>
      </c>
      <c r="B62" s="67" t="s">
        <v>338</v>
      </c>
      <c r="C62" s="590"/>
      <c r="D62" s="590"/>
      <c r="E62" s="590"/>
      <c r="F62" s="604"/>
      <c r="G62" s="590"/>
      <c r="H62" s="590"/>
      <c r="I62" s="590"/>
      <c r="J62" s="604"/>
      <c r="K62" s="604"/>
      <c r="L62" s="590"/>
      <c r="M62" s="590"/>
      <c r="N62" s="590"/>
      <c r="O62" s="590"/>
      <c r="P62" s="590"/>
      <c r="Q62" s="590"/>
      <c r="R62" s="590"/>
      <c r="S62" s="590"/>
      <c r="T62" s="590"/>
      <c r="U62" s="590"/>
      <c r="V62" s="590"/>
      <c r="W62" s="590"/>
      <c r="X62" s="590"/>
      <c r="Y62" s="590"/>
      <c r="Z62" s="590"/>
      <c r="AA62" s="590"/>
      <c r="AB62" s="590"/>
      <c r="AC62" s="590"/>
      <c r="AD62" s="48"/>
      <c r="AE62" s="48"/>
      <c r="AF62" s="48"/>
      <c r="AG62" s="48"/>
    </row>
    <row r="63" spans="1:33" s="402" customFormat="1">
      <c r="A63" s="597">
        <v>43174</v>
      </c>
      <c r="B63" s="48">
        <v>37</v>
      </c>
      <c r="C63" s="590"/>
      <c r="D63" s="590"/>
      <c r="E63" s="590"/>
      <c r="F63" s="604"/>
      <c r="G63" s="590"/>
      <c r="H63" s="590"/>
      <c r="I63" s="590"/>
      <c r="J63" s="604"/>
      <c r="K63" s="604"/>
      <c r="L63" s="590"/>
      <c r="M63" s="590"/>
      <c r="N63" s="590"/>
      <c r="O63" s="590"/>
      <c r="P63" s="590"/>
      <c r="Q63" s="590"/>
      <c r="R63" s="590"/>
      <c r="S63" s="590"/>
      <c r="T63" s="590"/>
      <c r="U63" s="590"/>
      <c r="V63" s="590"/>
      <c r="W63" s="590"/>
      <c r="X63" s="590"/>
      <c r="Y63" s="590"/>
      <c r="Z63" s="590"/>
      <c r="AA63" s="590"/>
      <c r="AB63" s="590"/>
      <c r="AC63" s="590"/>
      <c r="AD63" s="48"/>
      <c r="AE63" s="48"/>
      <c r="AF63" s="48"/>
      <c r="AG63" s="48"/>
    </row>
    <row r="64" spans="1:33" s="613" customFormat="1">
      <c r="A64" s="610">
        <v>43175</v>
      </c>
      <c r="B64" s="611">
        <v>38</v>
      </c>
      <c r="C64" s="590" t="s">
        <v>163</v>
      </c>
      <c r="D64" s="590" t="s">
        <v>166</v>
      </c>
      <c r="E64" s="590" t="s">
        <v>160</v>
      </c>
      <c r="F64" s="48" t="s">
        <v>169</v>
      </c>
      <c r="G64" s="596" t="s">
        <v>893</v>
      </c>
      <c r="H64" s="591" t="s">
        <v>864</v>
      </c>
      <c r="I64" s="591" t="s">
        <v>839</v>
      </c>
      <c r="J64" s="591" t="s">
        <v>924</v>
      </c>
      <c r="K64" s="591"/>
      <c r="L64" s="604"/>
      <c r="M64" s="604"/>
      <c r="N64" s="604"/>
      <c r="O64" s="604"/>
      <c r="P64" s="604"/>
      <c r="Q64" s="604"/>
      <c r="R64" s="590"/>
      <c r="S64" s="591" t="s">
        <v>805</v>
      </c>
      <c r="T64" s="591" t="s">
        <v>799</v>
      </c>
      <c r="U64" s="590"/>
      <c r="V64" s="590"/>
      <c r="W64" s="590"/>
      <c r="X64" s="590"/>
      <c r="Y64" s="591" t="s">
        <v>811</v>
      </c>
      <c r="Z64" s="590"/>
      <c r="AA64" s="590"/>
      <c r="AB64" s="590"/>
      <c r="AC64" s="590"/>
      <c r="AD64" s="48"/>
      <c r="AE64" s="48"/>
      <c r="AF64" s="48"/>
      <c r="AG64" s="48"/>
    </row>
    <row r="65" spans="1:33" s="402" customFormat="1">
      <c r="A65" s="597"/>
      <c r="B65" s="67" t="s">
        <v>336</v>
      </c>
      <c r="C65" s="590"/>
      <c r="D65" s="590"/>
      <c r="E65" s="590"/>
      <c r="F65" s="604"/>
      <c r="G65" s="590"/>
      <c r="H65" s="590"/>
      <c r="I65" s="590"/>
      <c r="J65" s="604"/>
      <c r="K65" s="604"/>
      <c r="L65" s="590"/>
      <c r="M65" s="590"/>
      <c r="N65" s="590"/>
      <c r="O65" s="590"/>
      <c r="P65" s="590"/>
      <c r="Q65" s="590"/>
      <c r="R65" s="590"/>
      <c r="S65" s="590"/>
      <c r="T65" s="590"/>
      <c r="U65" s="590"/>
      <c r="V65" s="590"/>
      <c r="W65" s="590"/>
      <c r="X65" s="590"/>
      <c r="Y65" s="590"/>
      <c r="Z65" s="590"/>
      <c r="AA65" s="590"/>
      <c r="AB65" s="590"/>
      <c r="AC65" s="590"/>
      <c r="AD65" s="48"/>
      <c r="AE65" s="48"/>
      <c r="AF65" s="48"/>
      <c r="AG65" s="48"/>
    </row>
    <row r="66" spans="1:33" s="402" customFormat="1" ht="12" customHeight="1">
      <c r="A66" s="597">
        <v>43179</v>
      </c>
      <c r="B66" s="48">
        <v>39</v>
      </c>
      <c r="C66" s="590"/>
      <c r="D66" s="590"/>
      <c r="E66" s="590"/>
      <c r="F66" s="604"/>
      <c r="G66" s="590"/>
      <c r="H66" s="590"/>
      <c r="I66" s="590"/>
      <c r="J66" s="604"/>
      <c r="K66" s="604"/>
      <c r="L66" s="590"/>
      <c r="M66" s="590"/>
      <c r="N66" s="590"/>
      <c r="O66" s="590"/>
      <c r="P66" s="590"/>
      <c r="Q66" s="590"/>
      <c r="R66" s="590"/>
      <c r="S66" s="590"/>
      <c r="T66" s="590"/>
      <c r="U66" s="590"/>
      <c r="V66" s="590"/>
      <c r="W66" s="590"/>
      <c r="X66" s="590"/>
      <c r="Y66" s="590"/>
      <c r="Z66" s="590"/>
      <c r="AA66" s="590"/>
      <c r="AB66" s="590"/>
      <c r="AC66" s="590"/>
      <c r="AD66" s="48"/>
      <c r="AE66" s="48"/>
      <c r="AF66" s="48"/>
      <c r="AG66" s="48"/>
    </row>
    <row r="67" spans="1:33" s="402" customFormat="1">
      <c r="A67" s="597">
        <v>43180</v>
      </c>
      <c r="B67" s="48">
        <v>40</v>
      </c>
      <c r="C67" s="590"/>
      <c r="D67" s="590"/>
      <c r="E67" s="590"/>
      <c r="F67" s="590"/>
      <c r="G67" s="590"/>
      <c r="H67" s="590"/>
      <c r="I67" s="590"/>
      <c r="J67" s="590"/>
      <c r="K67" s="590"/>
      <c r="L67" s="590"/>
      <c r="M67" s="590"/>
      <c r="N67" s="590"/>
      <c r="O67" s="590"/>
      <c r="P67" s="590"/>
      <c r="Q67" s="590"/>
      <c r="R67" s="590"/>
      <c r="S67" s="590"/>
      <c r="T67" s="590"/>
      <c r="U67" s="590"/>
      <c r="V67" s="590"/>
      <c r="W67" s="590"/>
      <c r="X67" s="590"/>
      <c r="Y67" s="590"/>
      <c r="Z67" s="590"/>
      <c r="AA67" s="590"/>
      <c r="AB67" s="590"/>
      <c r="AC67" s="590"/>
      <c r="AD67" s="606"/>
      <c r="AE67" s="48"/>
      <c r="AF67" s="48"/>
      <c r="AG67" s="48"/>
    </row>
    <row r="68" spans="1:33" s="402" customFormat="1">
      <c r="A68" s="597">
        <v>43181</v>
      </c>
      <c r="B68" s="48">
        <v>41</v>
      </c>
      <c r="C68" s="590"/>
      <c r="D68" s="590"/>
      <c r="E68" s="590"/>
      <c r="F68" s="590"/>
      <c r="G68" s="590"/>
      <c r="H68" s="590"/>
      <c r="I68" s="590"/>
      <c r="J68" s="590"/>
      <c r="K68" s="590"/>
      <c r="L68" s="590"/>
      <c r="M68" s="590"/>
      <c r="N68" s="590"/>
      <c r="O68" s="590"/>
      <c r="P68" s="590"/>
      <c r="Q68" s="590"/>
      <c r="R68" s="590"/>
      <c r="S68" s="590"/>
      <c r="T68" s="590"/>
      <c r="U68" s="590"/>
      <c r="V68" s="590"/>
      <c r="W68" s="590"/>
      <c r="X68" s="590"/>
      <c r="Y68" s="590"/>
      <c r="Z68" s="590"/>
      <c r="AA68" s="590"/>
      <c r="AB68" s="590"/>
      <c r="AC68" s="590"/>
      <c r="AD68" s="48"/>
      <c r="AE68" s="48"/>
      <c r="AF68" s="48"/>
      <c r="AG68" s="48"/>
    </row>
    <row r="69" spans="1:33" s="616" customFormat="1">
      <c r="A69" s="614">
        <v>43182</v>
      </c>
      <c r="B69" s="615">
        <v>42</v>
      </c>
      <c r="C69" s="590"/>
      <c r="D69" s="590"/>
      <c r="E69" s="590"/>
      <c r="F69" s="590"/>
      <c r="G69" s="590"/>
      <c r="H69" s="590"/>
      <c r="I69" s="590"/>
      <c r="J69" s="590"/>
      <c r="K69" s="590"/>
      <c r="L69" s="590"/>
      <c r="M69" s="590"/>
      <c r="N69" s="590"/>
      <c r="O69" s="590"/>
      <c r="P69" s="590"/>
      <c r="Q69" s="590"/>
      <c r="R69" s="590"/>
      <c r="S69" s="590"/>
      <c r="T69" s="590"/>
      <c r="U69" s="590"/>
      <c r="V69" s="590"/>
      <c r="W69" s="590"/>
      <c r="X69" s="590"/>
      <c r="Y69" s="590"/>
      <c r="Z69" s="590"/>
      <c r="AA69" s="590"/>
      <c r="AB69" s="590"/>
      <c r="AC69" s="590"/>
      <c r="AD69" s="48"/>
      <c r="AE69" s="48"/>
      <c r="AF69" s="48"/>
      <c r="AG69" s="48"/>
    </row>
    <row r="70" spans="1:33" s="402" customFormat="1">
      <c r="A70" s="597"/>
      <c r="B70" s="67" t="s">
        <v>335</v>
      </c>
      <c r="C70" s="590"/>
      <c r="D70" s="590"/>
      <c r="E70" s="590"/>
      <c r="F70" s="590"/>
      <c r="G70" s="590"/>
      <c r="H70" s="590"/>
      <c r="I70" s="590"/>
      <c r="J70" s="590"/>
      <c r="K70" s="590"/>
      <c r="L70" s="590"/>
      <c r="M70" s="590"/>
      <c r="N70" s="590"/>
      <c r="O70" s="590"/>
      <c r="P70" s="590"/>
      <c r="Q70" s="590"/>
      <c r="R70" s="590"/>
      <c r="S70" s="590"/>
      <c r="T70" s="590"/>
      <c r="U70" s="590"/>
      <c r="V70" s="590"/>
      <c r="W70" s="590"/>
      <c r="X70" s="590"/>
      <c r="Y70" s="590"/>
      <c r="Z70" s="590"/>
      <c r="AA70" s="590"/>
      <c r="AB70" s="590"/>
      <c r="AC70" s="590"/>
      <c r="AD70" s="48"/>
      <c r="AE70" s="48"/>
      <c r="AF70" s="48"/>
      <c r="AG70" s="48"/>
    </row>
    <row r="71" spans="1:33" s="402" customFormat="1">
      <c r="A71" s="597">
        <v>43186</v>
      </c>
      <c r="B71" s="48">
        <v>43</v>
      </c>
      <c r="C71" s="590"/>
      <c r="D71" s="590"/>
      <c r="E71" s="590"/>
      <c r="F71" s="590"/>
      <c r="G71" s="590"/>
      <c r="H71" s="590"/>
      <c r="I71" s="590"/>
      <c r="J71" s="590"/>
      <c r="K71" s="590"/>
      <c r="L71" s="590"/>
      <c r="M71" s="590"/>
      <c r="N71" s="590"/>
      <c r="O71" s="590"/>
      <c r="P71" s="590"/>
      <c r="Q71" s="590"/>
      <c r="R71" s="590"/>
      <c r="S71" s="590"/>
      <c r="T71" s="590"/>
      <c r="U71" s="590"/>
      <c r="V71" s="590"/>
      <c r="W71" s="590"/>
      <c r="X71" s="590"/>
      <c r="Y71" s="590"/>
      <c r="Z71" s="590"/>
      <c r="AA71" s="590"/>
      <c r="AB71" s="590"/>
      <c r="AC71" s="590"/>
      <c r="AD71" s="48"/>
      <c r="AE71" s="48"/>
      <c r="AF71" s="48"/>
      <c r="AG71" s="48"/>
    </row>
    <row r="72" spans="1:33" s="402" customFormat="1">
      <c r="A72" s="597">
        <v>43187</v>
      </c>
      <c r="B72" s="48">
        <v>44</v>
      </c>
      <c r="C72" s="590"/>
      <c r="D72" s="590"/>
      <c r="E72" s="590"/>
      <c r="F72" s="590"/>
      <c r="G72" s="590"/>
      <c r="H72" s="590"/>
      <c r="I72" s="590"/>
      <c r="J72" s="590"/>
      <c r="K72" s="590"/>
      <c r="L72" s="590"/>
      <c r="M72" s="590"/>
      <c r="N72" s="590"/>
      <c r="O72" s="590"/>
      <c r="P72" s="590"/>
      <c r="Q72" s="590"/>
      <c r="R72" s="590"/>
      <c r="S72" s="590"/>
      <c r="T72" s="590"/>
      <c r="U72" s="590"/>
      <c r="V72" s="590"/>
      <c r="W72" s="590"/>
      <c r="X72" s="590"/>
      <c r="Y72" s="590"/>
      <c r="Z72" s="590"/>
      <c r="AA72" s="590"/>
      <c r="AB72" s="590"/>
      <c r="AC72" s="590"/>
      <c r="AD72" s="48"/>
      <c r="AE72" s="48"/>
      <c r="AF72" s="48"/>
      <c r="AG72" s="48"/>
    </row>
    <row r="73" spans="1:33" s="402" customFormat="1">
      <c r="A73" s="617">
        <v>43188</v>
      </c>
      <c r="B73" s="618">
        <v>45</v>
      </c>
      <c r="C73" s="590"/>
      <c r="D73" s="590"/>
      <c r="E73" s="590"/>
      <c r="F73" s="590"/>
      <c r="G73" s="590"/>
      <c r="H73" s="590"/>
      <c r="I73" s="590"/>
      <c r="J73" s="590"/>
      <c r="K73" s="590"/>
      <c r="L73" s="590"/>
      <c r="M73" s="590"/>
      <c r="N73" s="590"/>
      <c r="O73" s="590"/>
      <c r="P73" s="590"/>
      <c r="Q73" s="590"/>
      <c r="R73" s="590"/>
      <c r="S73" s="590"/>
      <c r="T73" s="619" t="s">
        <v>731</v>
      </c>
      <c r="U73" s="590"/>
      <c r="V73" s="590"/>
      <c r="W73" s="590"/>
      <c r="X73" s="590"/>
      <c r="Y73" s="590"/>
      <c r="Z73" s="590"/>
      <c r="AA73" s="590"/>
      <c r="AB73" s="590"/>
      <c r="AC73" s="590"/>
      <c r="AD73" s="48"/>
      <c r="AE73" s="48"/>
      <c r="AF73" s="48"/>
      <c r="AG73" s="48"/>
    </row>
    <row r="74" spans="1:33" s="609" customFormat="1">
      <c r="A74" s="607">
        <v>43189</v>
      </c>
      <c r="B74" s="608">
        <v>46</v>
      </c>
      <c r="C74" s="590" t="s">
        <v>182</v>
      </c>
      <c r="D74" s="590" t="s">
        <v>162</v>
      </c>
      <c r="E74" s="590" t="s">
        <v>170</v>
      </c>
      <c r="F74" s="590" t="s">
        <v>160</v>
      </c>
      <c r="G74" s="591" t="s">
        <v>851</v>
      </c>
      <c r="H74" s="591" t="s">
        <v>841</v>
      </c>
      <c r="I74" s="591" t="s">
        <v>923</v>
      </c>
      <c r="J74" s="591" t="s">
        <v>839</v>
      </c>
      <c r="K74" s="591"/>
      <c r="L74" s="590"/>
      <c r="M74" s="590"/>
      <c r="N74" s="590"/>
      <c r="O74" s="590"/>
      <c r="P74" s="590"/>
      <c r="Q74" s="590"/>
      <c r="R74" s="590"/>
      <c r="S74" s="591" t="s">
        <v>805</v>
      </c>
      <c r="T74" s="591" t="s">
        <v>814</v>
      </c>
      <c r="U74" s="590"/>
      <c r="V74" s="590"/>
      <c r="W74" s="590"/>
      <c r="X74" s="590"/>
      <c r="Y74" s="590"/>
      <c r="Z74" s="590"/>
      <c r="AA74" s="590"/>
      <c r="AB74" s="590"/>
      <c r="AC74" s="590"/>
      <c r="AD74" s="48"/>
      <c r="AE74" s="48"/>
      <c r="AF74" s="48"/>
      <c r="AG74" s="48"/>
    </row>
    <row r="75" spans="1:33" s="402" customFormat="1">
      <c r="A75" s="597">
        <v>43192</v>
      </c>
      <c r="B75" s="67" t="s">
        <v>334</v>
      </c>
      <c r="C75" s="590"/>
      <c r="D75" s="590"/>
      <c r="E75" s="590"/>
      <c r="F75" s="590"/>
      <c r="G75" s="590"/>
      <c r="H75" s="590"/>
      <c r="I75" s="590"/>
      <c r="J75" s="590"/>
      <c r="K75" s="590"/>
      <c r="L75" s="590"/>
      <c r="M75" s="590"/>
      <c r="N75" s="590"/>
      <c r="O75" s="590"/>
      <c r="P75" s="590"/>
      <c r="Q75" s="590"/>
      <c r="R75" s="590"/>
      <c r="S75" s="590"/>
      <c r="T75" s="590"/>
      <c r="U75" s="590"/>
      <c r="V75" s="590"/>
      <c r="W75" s="590"/>
      <c r="X75" s="590"/>
      <c r="Y75" s="590"/>
      <c r="Z75" s="590"/>
      <c r="AA75" s="590"/>
      <c r="AB75" s="590"/>
      <c r="AC75" s="590"/>
      <c r="AD75" s="48"/>
      <c r="AE75" s="48"/>
      <c r="AF75" s="48"/>
      <c r="AG75" s="48"/>
    </row>
    <row r="76" spans="1:33" s="402" customFormat="1">
      <c r="A76" s="597">
        <v>43193</v>
      </c>
      <c r="B76" s="48">
        <v>47</v>
      </c>
      <c r="C76" s="590"/>
      <c r="D76" s="590"/>
      <c r="E76" s="590"/>
      <c r="F76" s="590"/>
      <c r="G76" s="590"/>
      <c r="H76" s="590"/>
      <c r="I76" s="590"/>
      <c r="J76" s="590"/>
      <c r="K76" s="590"/>
      <c r="L76" s="590"/>
      <c r="M76" s="590"/>
      <c r="N76" s="590"/>
      <c r="O76" s="590"/>
      <c r="P76" s="590"/>
      <c r="Q76" s="590"/>
      <c r="R76" s="590"/>
      <c r="S76" s="590"/>
      <c r="T76" s="590"/>
      <c r="U76" s="590"/>
      <c r="V76" s="590"/>
      <c r="W76" s="590"/>
      <c r="X76" s="590"/>
      <c r="Y76" s="590"/>
      <c r="Z76" s="590"/>
      <c r="AA76" s="590"/>
      <c r="AB76" s="590"/>
      <c r="AC76" s="590"/>
      <c r="AD76" s="48"/>
      <c r="AE76" s="48"/>
      <c r="AF76" s="48"/>
      <c r="AG76" s="48"/>
    </row>
    <row r="77" spans="1:33" s="622" customFormat="1">
      <c r="A77" s="620">
        <v>43194</v>
      </c>
      <c r="B77" s="621">
        <v>48</v>
      </c>
      <c r="C77" s="590"/>
      <c r="D77" s="590"/>
      <c r="E77" s="590"/>
      <c r="F77" s="590"/>
      <c r="G77" s="590"/>
      <c r="H77" s="590"/>
      <c r="I77" s="590"/>
      <c r="J77" s="590"/>
      <c r="K77" s="590"/>
      <c r="L77" s="590"/>
      <c r="M77" s="590"/>
      <c r="N77" s="590"/>
      <c r="O77" s="590"/>
      <c r="P77" s="590"/>
      <c r="Q77" s="590"/>
      <c r="R77" s="590"/>
      <c r="S77" s="590"/>
      <c r="T77" s="605" t="s">
        <v>817</v>
      </c>
      <c r="U77" s="590"/>
      <c r="V77" s="590"/>
      <c r="W77" s="590"/>
      <c r="X77" s="590"/>
      <c r="Y77" s="590"/>
      <c r="Z77" s="590"/>
      <c r="AA77" s="590"/>
      <c r="AB77" s="590"/>
      <c r="AC77" s="590"/>
      <c r="AD77" s="48"/>
      <c r="AE77" s="48"/>
      <c r="AF77" s="48"/>
      <c r="AG77" s="48"/>
    </row>
    <row r="78" spans="1:33" s="402" customFormat="1">
      <c r="A78" s="597">
        <v>43195</v>
      </c>
      <c r="B78" s="48">
        <v>49</v>
      </c>
      <c r="C78" s="590"/>
      <c r="D78" s="590"/>
      <c r="E78" s="590"/>
      <c r="F78" s="590"/>
      <c r="G78" s="590"/>
      <c r="H78" s="590"/>
      <c r="I78" s="590"/>
      <c r="J78" s="590"/>
      <c r="K78" s="590"/>
      <c r="L78" s="590"/>
      <c r="M78" s="590"/>
      <c r="N78" s="590"/>
      <c r="O78" s="590"/>
      <c r="P78" s="590"/>
      <c r="Q78" s="590"/>
      <c r="R78" s="590"/>
      <c r="S78" s="590"/>
      <c r="T78" s="605" t="s">
        <v>817</v>
      </c>
      <c r="U78" s="590"/>
      <c r="V78" s="590"/>
      <c r="W78" s="590"/>
      <c r="X78" s="590"/>
      <c r="Y78" s="590"/>
      <c r="Z78" s="590"/>
      <c r="AA78" s="590"/>
      <c r="AB78" s="590"/>
      <c r="AC78" s="590"/>
      <c r="AD78" s="48"/>
      <c r="AE78" s="48"/>
      <c r="AF78" s="48"/>
      <c r="AG78" s="48"/>
    </row>
    <row r="79" spans="1:33" s="402" customFormat="1">
      <c r="A79" s="597">
        <v>43196</v>
      </c>
      <c r="B79" s="48">
        <v>50</v>
      </c>
      <c r="C79" s="590"/>
      <c r="D79" s="590"/>
      <c r="E79" s="590"/>
      <c r="F79" s="590"/>
      <c r="G79" s="590"/>
      <c r="H79" s="590"/>
      <c r="I79" s="590"/>
      <c r="J79" s="590"/>
      <c r="K79" s="590"/>
      <c r="L79" s="590"/>
      <c r="M79" s="590"/>
      <c r="N79" s="590"/>
      <c r="O79" s="590"/>
      <c r="P79" s="590"/>
      <c r="Q79" s="590"/>
      <c r="R79" s="590"/>
      <c r="S79" s="590"/>
      <c r="T79" s="591" t="s">
        <v>812</v>
      </c>
      <c r="U79" s="590"/>
      <c r="V79" s="590"/>
      <c r="W79" s="590"/>
      <c r="X79" s="590"/>
      <c r="Y79" s="590"/>
      <c r="Z79" s="590"/>
      <c r="AA79" s="590"/>
      <c r="AB79" s="590"/>
      <c r="AC79" s="590"/>
      <c r="AD79" s="48"/>
      <c r="AE79" s="48"/>
      <c r="AF79" s="48"/>
      <c r="AG79" s="48"/>
    </row>
    <row r="80" spans="1:33" s="402" customFormat="1">
      <c r="A80" s="597">
        <v>43199</v>
      </c>
      <c r="B80" s="67" t="s">
        <v>350</v>
      </c>
      <c r="C80" s="590"/>
      <c r="D80" s="590"/>
      <c r="E80" s="590"/>
      <c r="F80" s="590"/>
      <c r="G80" s="590"/>
      <c r="H80" s="590"/>
      <c r="I80" s="590"/>
      <c r="J80" s="590"/>
      <c r="K80" s="590"/>
      <c r="L80" s="590"/>
      <c r="M80" s="590"/>
      <c r="N80" s="590"/>
      <c r="O80" s="590"/>
      <c r="P80" s="590"/>
      <c r="Q80" s="590"/>
      <c r="R80" s="590"/>
      <c r="S80" s="590"/>
      <c r="T80" s="590"/>
      <c r="U80" s="590"/>
      <c r="V80" s="591" t="s">
        <v>813</v>
      </c>
      <c r="W80" s="590"/>
      <c r="X80" s="590"/>
      <c r="Y80" s="590"/>
      <c r="Z80" s="590"/>
      <c r="AA80" s="590"/>
      <c r="AB80" s="590"/>
      <c r="AC80" s="590"/>
      <c r="AD80" s="48"/>
      <c r="AE80" s="48"/>
      <c r="AF80" s="48"/>
      <c r="AG80" s="48"/>
    </row>
    <row r="81" spans="1:35" s="612" customFormat="1">
      <c r="A81" s="623">
        <v>43200</v>
      </c>
      <c r="B81" s="624">
        <v>51</v>
      </c>
      <c r="C81" s="590"/>
      <c r="D81" s="590"/>
      <c r="E81" s="590"/>
      <c r="F81" s="590"/>
      <c r="G81" s="590"/>
      <c r="H81" s="590"/>
      <c r="I81" s="590"/>
      <c r="J81" s="590"/>
      <c r="K81" s="590"/>
      <c r="L81" s="590"/>
      <c r="M81" s="590"/>
      <c r="N81" s="590"/>
      <c r="O81" s="590"/>
      <c r="P81" s="590"/>
      <c r="Q81" s="590"/>
      <c r="R81" s="590"/>
      <c r="S81" s="590"/>
      <c r="T81" s="590"/>
      <c r="U81" s="590"/>
      <c r="V81" s="590"/>
      <c r="W81" s="590"/>
      <c r="X81" s="590"/>
      <c r="Y81" s="590"/>
      <c r="Z81" s="590"/>
      <c r="AA81" s="590"/>
      <c r="AB81" s="590"/>
      <c r="AC81" s="590"/>
      <c r="AD81" s="48"/>
      <c r="AE81" s="48"/>
      <c r="AF81" s="48"/>
      <c r="AG81" s="48"/>
    </row>
    <row r="82" spans="1:35" s="402" customFormat="1">
      <c r="A82" s="597">
        <v>43201</v>
      </c>
      <c r="B82" s="48">
        <v>52</v>
      </c>
      <c r="C82" s="590"/>
      <c r="D82" s="590"/>
      <c r="E82" s="590"/>
      <c r="F82" s="590"/>
      <c r="G82" s="590"/>
      <c r="H82" s="590"/>
      <c r="I82" s="590"/>
      <c r="J82" s="590"/>
      <c r="K82" s="590"/>
      <c r="L82" s="590"/>
      <c r="M82" s="590"/>
      <c r="N82" s="590"/>
      <c r="O82" s="590"/>
      <c r="P82" s="590"/>
      <c r="Q82" s="590"/>
      <c r="R82" s="590"/>
      <c r="S82" s="590"/>
      <c r="T82" s="590"/>
      <c r="U82" s="590"/>
      <c r="V82" s="590"/>
      <c r="W82" s="590"/>
      <c r="X82" s="590"/>
      <c r="Y82" s="590"/>
      <c r="Z82" s="590"/>
      <c r="AA82" s="590"/>
      <c r="AB82" s="590"/>
      <c r="AC82" s="590"/>
      <c r="AD82" s="48"/>
      <c r="AE82" s="48"/>
      <c r="AF82" s="48"/>
      <c r="AG82" s="48"/>
    </row>
    <row r="83" spans="1:35" s="627" customFormat="1">
      <c r="A83" s="625">
        <v>43202</v>
      </c>
      <c r="B83" s="626">
        <v>53</v>
      </c>
      <c r="C83" s="590"/>
      <c r="D83" s="590"/>
      <c r="E83" s="590"/>
      <c r="F83" s="590"/>
      <c r="G83" s="590"/>
      <c r="H83" s="590"/>
      <c r="I83" s="590"/>
      <c r="J83" s="590"/>
      <c r="K83" s="590"/>
      <c r="L83" s="590"/>
      <c r="M83" s="590"/>
      <c r="N83" s="590"/>
      <c r="O83" s="590"/>
      <c r="P83" s="590"/>
      <c r="Q83" s="590"/>
      <c r="R83" s="590"/>
      <c r="S83" s="590"/>
      <c r="T83" s="590"/>
      <c r="U83" s="590"/>
      <c r="V83" s="590"/>
      <c r="W83" s="590"/>
      <c r="X83" s="590"/>
      <c r="Y83" s="590"/>
      <c r="Z83" s="590"/>
      <c r="AA83" s="590"/>
      <c r="AB83" s="590"/>
      <c r="AC83" s="590"/>
      <c r="AD83" s="48"/>
      <c r="AE83" s="48"/>
      <c r="AF83" s="48"/>
      <c r="AG83" s="48"/>
    </row>
    <row r="84" spans="1:35" s="627" customFormat="1">
      <c r="A84" s="625">
        <v>43203</v>
      </c>
      <c r="B84" s="626">
        <v>54</v>
      </c>
      <c r="C84" s="590"/>
      <c r="D84" s="590"/>
      <c r="E84" s="590"/>
      <c r="F84" s="590"/>
      <c r="G84" s="590"/>
      <c r="H84" s="590"/>
      <c r="I84" s="590"/>
      <c r="J84" s="590"/>
      <c r="K84" s="590"/>
      <c r="L84" s="590"/>
      <c r="M84" s="590"/>
      <c r="N84" s="590"/>
      <c r="O84" s="590"/>
      <c r="P84" s="590"/>
      <c r="Q84" s="590"/>
      <c r="R84" s="590"/>
      <c r="S84" s="590"/>
      <c r="T84" s="590"/>
      <c r="U84" s="590"/>
      <c r="V84" s="590"/>
      <c r="W84" s="590"/>
      <c r="X84" s="590"/>
      <c r="Y84" s="590"/>
      <c r="Z84" s="590"/>
      <c r="AA84" s="590"/>
      <c r="AB84" s="590"/>
      <c r="AC84" s="590"/>
      <c r="AD84" s="48"/>
      <c r="AE84" s="48"/>
      <c r="AF84" s="48"/>
      <c r="AG84" s="48"/>
    </row>
    <row r="85" spans="1:35" s="402" customFormat="1">
      <c r="A85" s="597">
        <v>43207</v>
      </c>
      <c r="B85" s="67" t="s">
        <v>332</v>
      </c>
      <c r="C85" s="590"/>
      <c r="D85" s="590"/>
      <c r="E85" s="590"/>
      <c r="F85" s="590"/>
      <c r="G85" s="590"/>
      <c r="H85" s="590"/>
      <c r="I85" s="590"/>
      <c r="J85" s="590"/>
      <c r="K85" s="590"/>
      <c r="L85" s="590"/>
      <c r="M85" s="590"/>
      <c r="N85" s="590"/>
      <c r="O85" s="590"/>
      <c r="P85" s="590"/>
      <c r="Q85" s="590"/>
      <c r="R85" s="590"/>
      <c r="S85" s="48"/>
      <c r="T85" s="590"/>
      <c r="U85" s="590"/>
      <c r="V85" s="590"/>
      <c r="W85" s="590"/>
      <c r="X85" s="590"/>
      <c r="Y85" s="590"/>
      <c r="Z85" s="590"/>
      <c r="AA85" s="590"/>
      <c r="AB85" s="590"/>
      <c r="AC85" s="590"/>
      <c r="AD85" s="48"/>
      <c r="AE85" s="48"/>
      <c r="AF85" s="48"/>
      <c r="AG85" s="48"/>
    </row>
    <row r="86" spans="1:35" s="402" customFormat="1">
      <c r="A86" s="597">
        <v>43208</v>
      </c>
      <c r="B86" s="67" t="s">
        <v>333</v>
      </c>
      <c r="C86" s="590"/>
      <c r="D86" s="590"/>
      <c r="E86" s="590"/>
      <c r="F86" s="590"/>
      <c r="G86" s="590"/>
      <c r="H86" s="590"/>
      <c r="I86" s="590"/>
      <c r="J86" s="590"/>
      <c r="K86" s="590"/>
      <c r="L86" s="590"/>
      <c r="M86" s="590"/>
      <c r="N86" s="590"/>
      <c r="O86" s="590"/>
      <c r="P86" s="590"/>
      <c r="Q86" s="590"/>
      <c r="R86" s="590"/>
      <c r="S86" s="48"/>
      <c r="T86" s="590"/>
      <c r="U86" s="590"/>
      <c r="V86" s="590"/>
      <c r="W86" s="590"/>
      <c r="X86" s="590"/>
      <c r="Y86" s="590"/>
      <c r="Z86" s="590"/>
      <c r="AA86" s="590"/>
      <c r="AB86" s="590"/>
      <c r="AC86" s="590"/>
      <c r="AD86" s="48"/>
      <c r="AE86" s="48"/>
      <c r="AF86" s="48"/>
      <c r="AG86" s="48"/>
    </row>
    <row r="87" spans="1:35" s="402" customFormat="1">
      <c r="A87" s="597">
        <v>43209</v>
      </c>
      <c r="B87" s="48">
        <v>55</v>
      </c>
      <c r="C87" s="590"/>
      <c r="D87" s="590"/>
      <c r="E87" s="590"/>
      <c r="F87" s="590"/>
      <c r="G87" s="590"/>
      <c r="H87" s="590"/>
      <c r="I87" s="590"/>
      <c r="J87" s="590"/>
      <c r="K87" s="590"/>
      <c r="L87" s="590"/>
      <c r="M87" s="590"/>
      <c r="N87" s="590"/>
      <c r="O87" s="590"/>
      <c r="P87" s="590"/>
      <c r="Q87" s="590"/>
      <c r="R87" s="590"/>
      <c r="S87" s="48"/>
      <c r="T87" s="590"/>
      <c r="U87" s="590"/>
      <c r="V87" s="590"/>
      <c r="W87" s="590"/>
      <c r="X87" s="590"/>
      <c r="Y87" s="590"/>
      <c r="Z87" s="590"/>
      <c r="AA87" s="590"/>
      <c r="AB87" s="590"/>
      <c r="AC87" s="590"/>
      <c r="AD87" s="48"/>
      <c r="AE87" s="48"/>
      <c r="AF87" s="48"/>
      <c r="AG87" s="48"/>
    </row>
    <row r="88" spans="1:35" s="402" customFormat="1">
      <c r="A88" s="597">
        <v>43210</v>
      </c>
      <c r="B88" s="48">
        <v>56</v>
      </c>
      <c r="C88" s="590"/>
      <c r="D88" s="590"/>
      <c r="E88" s="590"/>
      <c r="F88" s="590"/>
      <c r="G88" s="590"/>
      <c r="H88" s="590"/>
      <c r="I88" s="590"/>
      <c r="J88" s="590"/>
      <c r="K88" s="590"/>
      <c r="L88" s="590"/>
      <c r="M88" s="590"/>
      <c r="N88" s="590"/>
      <c r="O88" s="590"/>
      <c r="P88" s="590"/>
      <c r="Q88" s="590"/>
      <c r="R88" s="590"/>
      <c r="S88" s="48"/>
      <c r="T88" s="590"/>
      <c r="U88" s="590"/>
      <c r="V88" s="590"/>
      <c r="W88" s="590"/>
      <c r="X88" s="590"/>
      <c r="Y88" s="590"/>
      <c r="Z88" s="590"/>
      <c r="AA88" s="590"/>
      <c r="AB88" s="590"/>
      <c r="AC88" s="590"/>
      <c r="AD88" s="48"/>
      <c r="AE88" s="48"/>
      <c r="AF88" s="48"/>
      <c r="AG88" s="48"/>
    </row>
    <row r="89" spans="1:35">
      <c r="A89" s="597">
        <v>43213</v>
      </c>
      <c r="B89" s="67" t="s">
        <v>342</v>
      </c>
      <c r="S89" s="48"/>
    </row>
    <row r="90" spans="1:35">
      <c r="A90" s="597">
        <v>43214</v>
      </c>
      <c r="B90" s="67" t="s">
        <v>343</v>
      </c>
      <c r="S90" s="48"/>
    </row>
    <row r="91" spans="1:35">
      <c r="A91" s="597">
        <v>43215</v>
      </c>
      <c r="B91" s="67" t="s">
        <v>344</v>
      </c>
      <c r="S91" s="48"/>
    </row>
    <row r="92" spans="1:35" s="629" customFormat="1">
      <c r="A92" s="628">
        <v>43216</v>
      </c>
      <c r="B92" s="608">
        <v>57</v>
      </c>
      <c r="C92" s="590" t="s">
        <v>171</v>
      </c>
      <c r="D92" s="590" t="s">
        <v>162</v>
      </c>
      <c r="E92" s="590" t="s">
        <v>160</v>
      </c>
      <c r="F92" s="590" t="s">
        <v>166</v>
      </c>
      <c r="G92" s="590"/>
      <c r="H92" s="590"/>
      <c r="I92" s="590"/>
      <c r="J92" s="590"/>
      <c r="K92" s="590"/>
      <c r="L92" s="590"/>
      <c r="M92" s="590"/>
      <c r="N92" s="590"/>
      <c r="O92" s="590"/>
      <c r="P92" s="590"/>
      <c r="Q92" s="590"/>
      <c r="R92" s="590"/>
      <c r="S92" s="48"/>
      <c r="T92" s="591" t="s">
        <v>818</v>
      </c>
      <c r="U92" s="590"/>
      <c r="V92" s="590"/>
      <c r="W92" s="590"/>
      <c r="X92" s="590"/>
      <c r="Y92" s="590"/>
      <c r="Z92" s="590"/>
      <c r="AA92" s="590"/>
      <c r="AB92" s="590"/>
      <c r="AC92" s="590"/>
      <c r="AD92" s="48"/>
      <c r="AE92" s="48"/>
      <c r="AF92" s="48"/>
      <c r="AG92" s="48"/>
      <c r="AH92" s="627"/>
      <c r="AI92" s="627"/>
    </row>
    <row r="93" spans="1:35" s="631" customFormat="1">
      <c r="A93" s="630">
        <v>43217</v>
      </c>
      <c r="B93" s="631">
        <v>58</v>
      </c>
      <c r="C93" s="590" t="s">
        <v>171</v>
      </c>
      <c r="D93" s="590" t="s">
        <v>162</v>
      </c>
      <c r="E93" s="590" t="s">
        <v>160</v>
      </c>
      <c r="F93" s="590" t="s">
        <v>166</v>
      </c>
      <c r="G93" s="591" t="s">
        <v>838</v>
      </c>
      <c r="H93" s="591" t="s">
        <v>841</v>
      </c>
      <c r="I93" s="591" t="s">
        <v>839</v>
      </c>
      <c r="J93" s="591" t="s">
        <v>864</v>
      </c>
      <c r="K93" s="591"/>
      <c r="L93" s="590"/>
      <c r="M93" s="590"/>
      <c r="N93" s="590"/>
      <c r="O93" s="590"/>
      <c r="P93" s="590"/>
      <c r="Q93" s="590"/>
      <c r="R93" s="590"/>
      <c r="S93" s="591" t="s">
        <v>805</v>
      </c>
      <c r="T93" s="591"/>
      <c r="U93" s="590"/>
      <c r="V93" s="590"/>
      <c r="W93" s="590"/>
      <c r="X93" s="590"/>
      <c r="Y93" s="590"/>
      <c r="Z93" s="590"/>
      <c r="AA93" s="590"/>
      <c r="AB93" s="590"/>
      <c r="AC93" s="590"/>
      <c r="AD93" s="48"/>
      <c r="AE93" s="48"/>
      <c r="AF93" s="48"/>
      <c r="AG93" s="48"/>
      <c r="AH93" s="632"/>
      <c r="AI93" s="632"/>
    </row>
    <row r="94" spans="1:35">
      <c r="A94" s="597">
        <v>43220</v>
      </c>
      <c r="B94" s="608">
        <v>59</v>
      </c>
      <c r="S94" s="67" t="s">
        <v>732</v>
      </c>
      <c r="T94" s="591"/>
    </row>
    <row r="95" spans="1:35">
      <c r="A95" s="597">
        <v>43221</v>
      </c>
      <c r="B95" s="48">
        <v>60</v>
      </c>
      <c r="S95" s="48"/>
    </row>
    <row r="96" spans="1:35">
      <c r="A96" s="597">
        <v>43222</v>
      </c>
      <c r="B96" s="48">
        <v>61</v>
      </c>
      <c r="C96" s="590" t="s">
        <v>182</v>
      </c>
      <c r="D96" s="590" t="s">
        <v>170</v>
      </c>
      <c r="E96" s="590" t="s">
        <v>169</v>
      </c>
      <c r="F96" s="590" t="s">
        <v>167</v>
      </c>
      <c r="G96" s="591" t="s">
        <v>851</v>
      </c>
      <c r="H96" s="591" t="s">
        <v>831</v>
      </c>
      <c r="I96" s="591" t="s">
        <v>850</v>
      </c>
      <c r="J96" s="591" t="s">
        <v>830</v>
      </c>
      <c r="K96" s="591"/>
      <c r="S96" s="48"/>
    </row>
    <row r="97" spans="1:35">
      <c r="C97" s="67" t="s">
        <v>182</v>
      </c>
      <c r="D97" s="590" t="s">
        <v>170</v>
      </c>
      <c r="E97" s="590" t="s">
        <v>169</v>
      </c>
      <c r="F97" s="591" t="s">
        <v>167</v>
      </c>
      <c r="G97" s="67"/>
      <c r="J97" s="591"/>
      <c r="K97" s="591"/>
      <c r="M97" s="591" t="s">
        <v>190</v>
      </c>
      <c r="N97" s="591" t="s">
        <v>191</v>
      </c>
      <c r="O97" s="591" t="s">
        <v>192</v>
      </c>
      <c r="S97" s="48"/>
    </row>
    <row r="98" spans="1:35">
      <c r="C98" s="48">
        <v>36.745599999999996</v>
      </c>
      <c r="D98" s="590">
        <v>36.517400000000002</v>
      </c>
      <c r="E98" s="590">
        <v>37.267400000000002</v>
      </c>
      <c r="F98" s="590">
        <v>35.317399999999999</v>
      </c>
      <c r="G98" s="48"/>
      <c r="M98" s="590">
        <v>48.521700000000003</v>
      </c>
      <c r="N98" s="590">
        <v>48.521700000000003</v>
      </c>
      <c r="O98" s="590">
        <v>48.521700000000003</v>
      </c>
      <c r="S98" s="48"/>
    </row>
    <row r="99" spans="1:35">
      <c r="A99" s="597">
        <v>43223</v>
      </c>
      <c r="B99" s="48">
        <v>62</v>
      </c>
      <c r="S99" s="48"/>
    </row>
    <row r="100" spans="1:35" s="624" customFormat="1">
      <c r="A100" s="623">
        <v>43224</v>
      </c>
      <c r="B100" s="633">
        <v>63</v>
      </c>
      <c r="C100" s="590" t="s">
        <v>182</v>
      </c>
      <c r="D100" s="590" t="s">
        <v>170</v>
      </c>
      <c r="E100" s="590" t="s">
        <v>169</v>
      </c>
      <c r="F100" s="590" t="s">
        <v>167</v>
      </c>
      <c r="G100" s="591" t="s">
        <v>851</v>
      </c>
      <c r="H100" s="591" t="s">
        <v>831</v>
      </c>
      <c r="I100" s="591" t="s">
        <v>850</v>
      </c>
      <c r="J100" s="591" t="s">
        <v>830</v>
      </c>
      <c r="K100" s="591"/>
      <c r="L100" s="590"/>
      <c r="M100" s="590"/>
      <c r="N100" s="590"/>
      <c r="O100" s="590"/>
      <c r="P100" s="590"/>
      <c r="Q100" s="590"/>
      <c r="R100" s="590"/>
      <c r="S100" s="48"/>
      <c r="T100" s="591" t="s">
        <v>818</v>
      </c>
      <c r="U100" s="590"/>
      <c r="V100" s="590"/>
      <c r="W100" s="590"/>
      <c r="X100" s="590"/>
      <c r="Y100" s="590"/>
      <c r="Z100" s="590"/>
      <c r="AA100" s="590"/>
      <c r="AB100" s="590"/>
      <c r="AC100" s="590"/>
      <c r="AD100" s="48"/>
      <c r="AE100" s="48"/>
      <c r="AF100" s="48"/>
      <c r="AG100" s="48"/>
      <c r="AH100" s="612"/>
      <c r="AI100" s="612"/>
    </row>
    <row r="101" spans="1:35" s="635" customFormat="1">
      <c r="A101" s="634">
        <v>43227</v>
      </c>
      <c r="B101" s="635">
        <v>64</v>
      </c>
      <c r="C101" s="590"/>
      <c r="D101" s="590"/>
      <c r="E101" s="590"/>
      <c r="F101" s="590"/>
      <c r="G101" s="590"/>
      <c r="H101" s="590"/>
      <c r="I101" s="590"/>
      <c r="J101" s="590"/>
      <c r="K101" s="590"/>
      <c r="L101" s="590"/>
      <c r="M101" s="590"/>
      <c r="N101" s="590"/>
      <c r="O101" s="590"/>
      <c r="P101" s="590"/>
      <c r="Q101" s="590"/>
      <c r="R101" s="590"/>
      <c r="S101" s="48"/>
      <c r="T101" s="590"/>
      <c r="U101" s="590"/>
      <c r="V101" s="590"/>
      <c r="W101" s="590"/>
      <c r="X101" s="590"/>
      <c r="Y101" s="590"/>
      <c r="Z101" s="590"/>
      <c r="AA101" s="590"/>
      <c r="AB101" s="590"/>
      <c r="AC101" s="590"/>
      <c r="AD101" s="48"/>
      <c r="AE101" s="48"/>
      <c r="AF101" s="48"/>
      <c r="AG101" s="48"/>
      <c r="AH101" s="636"/>
      <c r="AI101" s="636"/>
    </row>
    <row r="102" spans="1:35" s="611" customFormat="1">
      <c r="A102" s="610">
        <v>43228</v>
      </c>
      <c r="B102" s="631">
        <v>65</v>
      </c>
      <c r="C102" s="591" t="s">
        <v>182</v>
      </c>
      <c r="D102" s="637" t="s">
        <v>170</v>
      </c>
      <c r="E102" s="591" t="s">
        <v>868</v>
      </c>
      <c r="F102" s="637" t="s">
        <v>167</v>
      </c>
      <c r="G102" s="591" t="s">
        <v>851</v>
      </c>
      <c r="H102" s="591" t="s">
        <v>831</v>
      </c>
      <c r="I102" s="591" t="s">
        <v>850</v>
      </c>
      <c r="J102" s="591" t="s">
        <v>830</v>
      </c>
      <c r="K102" s="591"/>
      <c r="L102" s="590"/>
      <c r="M102" s="590"/>
      <c r="N102" s="590"/>
      <c r="O102" s="590"/>
      <c r="P102" s="590"/>
      <c r="Q102" s="590"/>
      <c r="R102" s="590"/>
      <c r="S102" s="591" t="s">
        <v>805</v>
      </c>
      <c r="T102" s="591" t="s">
        <v>718</v>
      </c>
      <c r="U102" s="590"/>
      <c r="V102" s="590"/>
      <c r="W102" s="590"/>
      <c r="X102" s="590"/>
      <c r="Y102" s="591" t="s">
        <v>874</v>
      </c>
      <c r="Z102" s="590"/>
      <c r="AA102" s="590"/>
      <c r="AB102" s="590"/>
      <c r="AC102" s="590"/>
      <c r="AD102" s="48"/>
      <c r="AE102" s="48"/>
      <c r="AF102" s="48"/>
      <c r="AG102" s="48"/>
      <c r="AH102" s="613"/>
      <c r="AI102" s="613"/>
    </row>
    <row r="103" spans="1:35">
      <c r="A103" s="597">
        <v>43229</v>
      </c>
      <c r="B103" s="67" t="s">
        <v>402</v>
      </c>
      <c r="S103" s="48"/>
    </row>
    <row r="104" spans="1:35" s="624" customFormat="1">
      <c r="A104" s="623">
        <v>43230</v>
      </c>
      <c r="B104" s="624">
        <v>66</v>
      </c>
      <c r="C104" s="590"/>
      <c r="D104" s="590"/>
      <c r="E104" s="590"/>
      <c r="F104" s="590"/>
      <c r="G104" s="590"/>
      <c r="H104" s="590"/>
      <c r="I104" s="590"/>
      <c r="J104" s="590"/>
      <c r="K104" s="590"/>
      <c r="L104" s="590"/>
      <c r="M104" s="590"/>
      <c r="N104" s="590"/>
      <c r="O104" s="590"/>
      <c r="P104" s="590"/>
      <c r="Q104" s="590"/>
      <c r="R104" s="590"/>
      <c r="S104" s="48"/>
      <c r="T104" s="591" t="s">
        <v>818</v>
      </c>
      <c r="U104" s="590"/>
      <c r="V104" s="590"/>
      <c r="W104" s="590"/>
      <c r="X104" s="590"/>
      <c r="Y104" s="590"/>
      <c r="Z104" s="590"/>
      <c r="AA104" s="590"/>
      <c r="AB104" s="590"/>
      <c r="AC104" s="590"/>
      <c r="AD104" s="48"/>
      <c r="AE104" s="48"/>
      <c r="AF104" s="48"/>
      <c r="AG104" s="48"/>
      <c r="AH104" s="612"/>
      <c r="AI104" s="612"/>
    </row>
    <row r="105" spans="1:35" s="611" customFormat="1">
      <c r="A105" s="610">
        <v>43231</v>
      </c>
      <c r="B105" s="631">
        <v>67</v>
      </c>
      <c r="C105" s="591" t="s">
        <v>182</v>
      </c>
      <c r="D105" s="637" t="s">
        <v>170</v>
      </c>
      <c r="E105" s="591" t="s">
        <v>868</v>
      </c>
      <c r="F105" s="638" t="s">
        <v>167</v>
      </c>
      <c r="G105" s="591" t="s">
        <v>851</v>
      </c>
      <c r="H105" s="591" t="s">
        <v>831</v>
      </c>
      <c r="I105" s="591" t="s">
        <v>850</v>
      </c>
      <c r="J105" s="591" t="s">
        <v>830</v>
      </c>
      <c r="K105" s="591" t="s">
        <v>958</v>
      </c>
      <c r="L105" s="591" t="s">
        <v>926</v>
      </c>
      <c r="M105" s="590"/>
      <c r="N105" s="590"/>
      <c r="O105" s="590"/>
      <c r="P105" s="590"/>
      <c r="Q105" s="590"/>
      <c r="R105" s="590"/>
      <c r="S105" s="591" t="s">
        <v>805</v>
      </c>
      <c r="T105" s="591" t="s">
        <v>718</v>
      </c>
      <c r="U105" s="590"/>
      <c r="V105" s="590"/>
      <c r="W105" s="590"/>
      <c r="X105" s="590"/>
      <c r="Y105" s="591"/>
      <c r="Z105" s="590"/>
      <c r="AA105" s="590"/>
      <c r="AB105" s="590"/>
      <c r="AC105" s="590"/>
      <c r="AD105" s="67" t="s">
        <v>897</v>
      </c>
      <c r="AE105" s="48"/>
      <c r="AF105" s="48"/>
      <c r="AG105" s="48"/>
      <c r="AH105" s="613"/>
      <c r="AI105" s="613"/>
    </row>
    <row r="106" spans="1:35">
      <c r="L106" s="591"/>
      <c r="P106" s="591" t="s">
        <v>193</v>
      </c>
      <c r="Q106" s="591" t="s">
        <v>194</v>
      </c>
      <c r="R106" s="591" t="s">
        <v>195</v>
      </c>
      <c r="S106" s="48"/>
    </row>
    <row r="107" spans="1:35">
      <c r="A107" s="597"/>
      <c r="M107" s="48"/>
      <c r="N107" s="48"/>
      <c r="O107" s="48"/>
      <c r="P107" s="590">
        <v>46.380400000000002</v>
      </c>
      <c r="Q107" s="590">
        <v>46.380400000000002</v>
      </c>
      <c r="R107" s="590">
        <v>46.380400000000002</v>
      </c>
      <c r="S107" s="606"/>
    </row>
    <row r="108" spans="1:35">
      <c r="A108" s="607">
        <v>43234</v>
      </c>
      <c r="B108" s="608">
        <v>68</v>
      </c>
      <c r="C108" s="590" t="s">
        <v>171</v>
      </c>
      <c r="D108" s="590" t="s">
        <v>162</v>
      </c>
      <c r="E108" s="590" t="s">
        <v>866</v>
      </c>
      <c r="F108" s="638" t="s">
        <v>166</v>
      </c>
      <c r="G108" s="591" t="s">
        <v>838</v>
      </c>
      <c r="H108" s="591" t="s">
        <v>841</v>
      </c>
      <c r="I108" s="591" t="s">
        <v>839</v>
      </c>
      <c r="J108" s="591" t="s">
        <v>864</v>
      </c>
      <c r="K108" s="591"/>
      <c r="L108" s="591" t="s">
        <v>926</v>
      </c>
      <c r="S108" s="591" t="s">
        <v>808</v>
      </c>
      <c r="T108" s="591" t="s">
        <v>899</v>
      </c>
    </row>
    <row r="109" spans="1:35" s="624" customFormat="1">
      <c r="A109" s="610">
        <v>43235</v>
      </c>
      <c r="B109" s="611">
        <v>69</v>
      </c>
      <c r="C109" s="590" t="s">
        <v>171</v>
      </c>
      <c r="D109" s="591" t="s">
        <v>865</v>
      </c>
      <c r="E109" s="591" t="s">
        <v>867</v>
      </c>
      <c r="F109" s="639" t="s">
        <v>166</v>
      </c>
      <c r="G109" s="591" t="s">
        <v>840</v>
      </c>
      <c r="H109" s="591" t="s">
        <v>841</v>
      </c>
      <c r="I109" s="591" t="s">
        <v>851</v>
      </c>
      <c r="J109" s="591" t="s">
        <v>837</v>
      </c>
      <c r="K109" s="591"/>
      <c r="L109" s="591" t="s">
        <v>926</v>
      </c>
      <c r="M109" s="590"/>
      <c r="N109" s="590"/>
      <c r="O109" s="590"/>
      <c r="P109" s="590"/>
      <c r="Q109" s="590"/>
      <c r="R109" s="590"/>
      <c r="S109" s="48"/>
      <c r="T109" s="591" t="s">
        <v>884</v>
      </c>
      <c r="U109" s="590"/>
      <c r="V109" s="590"/>
      <c r="W109" s="591" t="s">
        <v>819</v>
      </c>
      <c r="X109" s="590"/>
      <c r="Y109" s="590"/>
      <c r="Z109" s="590"/>
      <c r="AA109" s="590"/>
      <c r="AB109" s="590"/>
      <c r="AC109" s="590"/>
      <c r="AD109" s="67"/>
      <c r="AE109" s="48"/>
      <c r="AF109" s="48"/>
      <c r="AG109" s="48"/>
      <c r="AH109" s="612"/>
      <c r="AI109" s="612"/>
    </row>
    <row r="110" spans="1:35">
      <c r="C110" s="590" t="s">
        <v>171</v>
      </c>
      <c r="D110" s="590" t="s">
        <v>162</v>
      </c>
      <c r="E110" s="590" t="s">
        <v>160</v>
      </c>
      <c r="F110" s="590" t="s">
        <v>166</v>
      </c>
      <c r="P110" s="591" t="s">
        <v>193</v>
      </c>
      <c r="Q110" s="591" t="s">
        <v>194</v>
      </c>
      <c r="R110" s="591" t="s">
        <v>195</v>
      </c>
      <c r="S110" s="48"/>
    </row>
    <row r="111" spans="1:35">
      <c r="C111" s="590">
        <v>35.817399999999999</v>
      </c>
      <c r="D111" s="590">
        <v>36.767400000000002</v>
      </c>
      <c r="E111" s="590">
        <v>36.293399999999998</v>
      </c>
      <c r="F111" s="590">
        <v>35.792400000000001</v>
      </c>
      <c r="P111" s="590">
        <v>46.856500000000004</v>
      </c>
      <c r="Q111" s="590">
        <v>46.856500000000004</v>
      </c>
      <c r="R111" s="590">
        <v>46.856500000000004</v>
      </c>
      <c r="S111" s="48"/>
    </row>
    <row r="112" spans="1:35" s="615" customFormat="1">
      <c r="A112" s="614">
        <v>43236</v>
      </c>
      <c r="B112" s="615">
        <v>70</v>
      </c>
      <c r="C112" s="590"/>
      <c r="D112" s="590"/>
      <c r="E112" s="590"/>
      <c r="F112" s="590"/>
      <c r="G112" s="590"/>
      <c r="H112" s="590"/>
      <c r="I112" s="590"/>
      <c r="J112" s="590"/>
      <c r="K112" s="590"/>
      <c r="L112" s="590"/>
      <c r="M112" s="590"/>
      <c r="N112" s="590"/>
      <c r="O112" s="590"/>
      <c r="P112" s="590"/>
      <c r="Q112" s="590"/>
      <c r="R112" s="590"/>
      <c r="S112" s="48"/>
      <c r="T112" s="590"/>
      <c r="U112" s="590"/>
      <c r="V112" s="590"/>
      <c r="W112" s="590"/>
      <c r="X112" s="590"/>
      <c r="Y112" s="590"/>
      <c r="Z112" s="590"/>
      <c r="AA112" s="590"/>
      <c r="AB112" s="590"/>
      <c r="AC112" s="590"/>
      <c r="AD112" s="48"/>
      <c r="AE112" s="48"/>
      <c r="AF112" s="48"/>
      <c r="AG112" s="48"/>
      <c r="AH112" s="616"/>
      <c r="AI112" s="616"/>
    </row>
    <row r="113" spans="1:35" s="643" customFormat="1">
      <c r="A113" s="640">
        <v>43237</v>
      </c>
      <c r="B113" s="641">
        <v>71</v>
      </c>
      <c r="C113" s="590" t="s">
        <v>182</v>
      </c>
      <c r="D113" s="590" t="s">
        <v>170</v>
      </c>
      <c r="E113" s="590" t="s">
        <v>169</v>
      </c>
      <c r="F113" s="590" t="s">
        <v>167</v>
      </c>
      <c r="G113" s="590"/>
      <c r="H113" s="590"/>
      <c r="I113" s="590"/>
      <c r="J113" s="590"/>
      <c r="K113" s="590"/>
      <c r="L113" s="590"/>
      <c r="M113" s="590"/>
      <c r="N113" s="590"/>
      <c r="O113" s="590"/>
      <c r="P113" s="590"/>
      <c r="Q113" s="590"/>
      <c r="R113" s="590"/>
      <c r="S113" s="48"/>
      <c r="T113" s="590"/>
      <c r="U113" s="590"/>
      <c r="V113" s="590"/>
      <c r="W113" s="590"/>
      <c r="X113" s="590"/>
      <c r="Y113" s="590"/>
      <c r="Z113" s="590"/>
      <c r="AA113" s="590"/>
      <c r="AB113" s="590"/>
      <c r="AC113" s="590"/>
      <c r="AD113" s="48"/>
      <c r="AE113" s="48"/>
      <c r="AF113" s="48"/>
      <c r="AG113" s="48"/>
      <c r="AH113" s="642"/>
      <c r="AI113" s="642"/>
    </row>
    <row r="114" spans="1:35" s="615" customFormat="1">
      <c r="A114" s="614">
        <v>43238</v>
      </c>
      <c r="B114" s="615">
        <v>72</v>
      </c>
      <c r="C114" s="590"/>
      <c r="D114" s="590"/>
      <c r="E114" s="590"/>
      <c r="F114" s="590"/>
      <c r="G114" s="590"/>
      <c r="H114" s="590"/>
      <c r="I114" s="590"/>
      <c r="J114" s="590"/>
      <c r="K114" s="590"/>
      <c r="L114" s="590"/>
      <c r="M114" s="590"/>
      <c r="N114" s="590"/>
      <c r="O114" s="590"/>
      <c r="P114" s="590"/>
      <c r="Q114" s="590"/>
      <c r="R114" s="590"/>
      <c r="S114" s="48"/>
      <c r="T114" s="590"/>
      <c r="U114" s="590"/>
      <c r="V114" s="590"/>
      <c r="W114" s="590"/>
      <c r="X114" s="590"/>
      <c r="Y114" s="590"/>
      <c r="Z114" s="590"/>
      <c r="AA114" s="590"/>
      <c r="AB114" s="590"/>
      <c r="AC114" s="590"/>
      <c r="AD114" s="48"/>
      <c r="AE114" s="48"/>
      <c r="AF114" s="48"/>
      <c r="AG114" s="48"/>
      <c r="AH114" s="616"/>
      <c r="AI114" s="616"/>
    </row>
    <row r="115" spans="1:35" s="611" customFormat="1">
      <c r="A115" s="644">
        <v>43241</v>
      </c>
      <c r="B115" s="645">
        <v>73</v>
      </c>
      <c r="C115" s="591" t="s">
        <v>867</v>
      </c>
      <c r="D115" s="637" t="s">
        <v>170</v>
      </c>
      <c r="E115" s="591" t="s">
        <v>868</v>
      </c>
      <c r="F115" s="638" t="s">
        <v>167</v>
      </c>
      <c r="G115" s="591" t="s">
        <v>851</v>
      </c>
      <c r="H115" s="637" t="s">
        <v>831</v>
      </c>
      <c r="I115" s="591" t="s">
        <v>850</v>
      </c>
      <c r="J115" s="638" t="s">
        <v>830</v>
      </c>
      <c r="K115" s="591" t="s">
        <v>960</v>
      </c>
      <c r="L115" s="590"/>
      <c r="M115" s="590"/>
      <c r="N115" s="590"/>
      <c r="O115" s="590"/>
      <c r="P115" s="590"/>
      <c r="Q115" s="590"/>
      <c r="R115" s="590"/>
      <c r="S115" s="591" t="s">
        <v>805</v>
      </c>
      <c r="T115" s="591"/>
      <c r="U115" s="590"/>
      <c r="V115" s="590"/>
      <c r="W115" s="590"/>
      <c r="X115" s="591" t="s">
        <v>809</v>
      </c>
      <c r="Y115" s="590"/>
      <c r="Z115" s="590"/>
      <c r="AA115" s="590"/>
      <c r="AB115" s="590"/>
      <c r="AC115" s="590"/>
      <c r="AD115" s="67" t="s">
        <v>896</v>
      </c>
      <c r="AE115" s="48"/>
      <c r="AF115" s="48"/>
      <c r="AG115" s="48"/>
      <c r="AH115" s="613"/>
      <c r="AI115" s="613"/>
    </row>
    <row r="116" spans="1:35">
      <c r="A116" s="597">
        <v>43242</v>
      </c>
      <c r="B116" s="48">
        <v>74</v>
      </c>
      <c r="C116" s="590" t="s">
        <v>182</v>
      </c>
      <c r="D116" s="590" t="s">
        <v>170</v>
      </c>
      <c r="E116" s="590" t="s">
        <v>169</v>
      </c>
      <c r="F116" s="590" t="s">
        <v>167</v>
      </c>
      <c r="G116" s="591" t="s">
        <v>851</v>
      </c>
      <c r="H116" s="591" t="s">
        <v>833</v>
      </c>
      <c r="I116" s="591" t="s">
        <v>843</v>
      </c>
      <c r="J116" s="591" t="s">
        <v>832</v>
      </c>
      <c r="K116" s="591"/>
      <c r="S116" s="48"/>
    </row>
    <row r="117" spans="1:35">
      <c r="A117" s="597"/>
      <c r="C117" s="590" t="s">
        <v>182</v>
      </c>
      <c r="D117" s="590" t="s">
        <v>170</v>
      </c>
      <c r="E117" s="590" t="s">
        <v>169</v>
      </c>
      <c r="F117" s="590" t="s">
        <v>167</v>
      </c>
      <c r="S117" s="48"/>
    </row>
    <row r="118" spans="1:35">
      <c r="A118" s="597"/>
      <c r="C118" s="590">
        <v>37.062999999999995</v>
      </c>
      <c r="D118" s="590">
        <v>36.834800000000001</v>
      </c>
      <c r="E118" s="590">
        <v>37.584800000000001</v>
      </c>
      <c r="F118" s="590">
        <v>35.634799999999998</v>
      </c>
      <c r="S118" s="48"/>
    </row>
    <row r="119" spans="1:35">
      <c r="A119" s="607">
        <v>43243</v>
      </c>
      <c r="B119" s="608">
        <v>75</v>
      </c>
      <c r="C119" s="591" t="s">
        <v>867</v>
      </c>
      <c r="D119" s="591" t="s">
        <v>170</v>
      </c>
      <c r="E119" s="590" t="s">
        <v>169</v>
      </c>
      <c r="F119" s="638" t="s">
        <v>167</v>
      </c>
      <c r="G119" s="591" t="s">
        <v>851</v>
      </c>
      <c r="H119" s="591" t="s">
        <v>833</v>
      </c>
      <c r="I119" s="591" t="s">
        <v>843</v>
      </c>
      <c r="J119" s="591" t="s">
        <v>832</v>
      </c>
      <c r="K119" s="591"/>
      <c r="L119" s="591" t="s">
        <v>953</v>
      </c>
      <c r="S119" s="591" t="s">
        <v>877</v>
      </c>
      <c r="T119" s="591" t="s">
        <v>879</v>
      </c>
      <c r="AD119" s="67"/>
    </row>
    <row r="120" spans="1:35">
      <c r="A120" s="597">
        <v>43244</v>
      </c>
      <c r="B120" s="67" t="s">
        <v>473</v>
      </c>
      <c r="S120" s="48"/>
    </row>
    <row r="121" spans="1:35" s="615" customFormat="1">
      <c r="A121" s="614">
        <v>43245</v>
      </c>
      <c r="B121" s="615">
        <v>76</v>
      </c>
      <c r="C121" s="590"/>
      <c r="D121" s="590"/>
      <c r="E121" s="590"/>
      <c r="F121" s="590"/>
      <c r="G121" s="590"/>
      <c r="H121" s="590"/>
      <c r="I121" s="590"/>
      <c r="J121" s="590"/>
      <c r="K121" s="590"/>
      <c r="L121" s="590"/>
      <c r="M121" s="590"/>
      <c r="N121" s="590"/>
      <c r="O121" s="590"/>
      <c r="P121" s="590"/>
      <c r="Q121" s="590"/>
      <c r="R121" s="590"/>
      <c r="S121" s="48"/>
      <c r="T121" s="590"/>
      <c r="U121" s="590"/>
      <c r="V121" s="590"/>
      <c r="W121" s="590"/>
      <c r="X121" s="590"/>
      <c r="Y121" s="590"/>
      <c r="Z121" s="590"/>
      <c r="AA121" s="590"/>
      <c r="AB121" s="590"/>
      <c r="AC121" s="590"/>
      <c r="AD121" s="48"/>
      <c r="AE121" s="48"/>
      <c r="AF121" s="48"/>
      <c r="AG121" s="48"/>
      <c r="AH121" s="616"/>
      <c r="AI121" s="616"/>
    </row>
    <row r="122" spans="1:35">
      <c r="A122" s="597">
        <v>43248</v>
      </c>
    </row>
    <row r="123" spans="1:35">
      <c r="A123" s="597">
        <v>43249</v>
      </c>
      <c r="B123" s="48">
        <v>77</v>
      </c>
      <c r="C123" s="591" t="s">
        <v>171</v>
      </c>
      <c r="D123" s="590" t="s">
        <v>162</v>
      </c>
      <c r="E123" s="590" t="s">
        <v>160</v>
      </c>
      <c r="F123" s="590" t="s">
        <v>166</v>
      </c>
    </row>
    <row r="124" spans="1:35" s="402" customFormat="1">
      <c r="A124" s="597">
        <v>43250</v>
      </c>
      <c r="B124" s="48">
        <v>78</v>
      </c>
      <c r="C124" s="590"/>
      <c r="D124" s="590"/>
      <c r="E124" s="590"/>
      <c r="F124" s="590"/>
      <c r="G124" s="590"/>
      <c r="H124" s="590"/>
      <c r="I124" s="590"/>
      <c r="J124" s="590"/>
      <c r="K124" s="590"/>
      <c r="L124" s="590"/>
      <c r="M124" s="590"/>
      <c r="N124" s="590"/>
      <c r="O124" s="590"/>
      <c r="P124" s="590"/>
      <c r="Q124" s="590"/>
      <c r="R124" s="590"/>
      <c r="S124" s="590"/>
      <c r="T124" s="590"/>
      <c r="U124" s="590"/>
      <c r="V124" s="590"/>
      <c r="W124" s="590"/>
      <c r="X124" s="590"/>
      <c r="Y124" s="590"/>
      <c r="Z124" s="590"/>
      <c r="AA124" s="590"/>
      <c r="AB124" s="590"/>
      <c r="AC124" s="590"/>
      <c r="AD124" s="48"/>
      <c r="AE124" s="48"/>
      <c r="AF124" s="48"/>
      <c r="AG124" s="48"/>
    </row>
    <row r="125" spans="1:35" s="402" customFormat="1">
      <c r="A125" s="607">
        <v>43251</v>
      </c>
      <c r="B125" s="608">
        <v>79</v>
      </c>
      <c r="C125" s="591" t="s">
        <v>870</v>
      </c>
      <c r="D125" s="591" t="s">
        <v>865</v>
      </c>
      <c r="E125" s="590" t="s">
        <v>160</v>
      </c>
      <c r="F125" s="590" t="s">
        <v>166</v>
      </c>
      <c r="G125" s="591" t="s">
        <v>840</v>
      </c>
      <c r="H125" s="591" t="s">
        <v>841</v>
      </c>
      <c r="I125" s="591" t="s">
        <v>839</v>
      </c>
      <c r="J125" s="591" t="s">
        <v>837</v>
      </c>
      <c r="K125" s="591" t="s">
        <v>960</v>
      </c>
      <c r="L125" s="591" t="s">
        <v>926</v>
      </c>
      <c r="M125" s="590"/>
      <c r="N125" s="590"/>
      <c r="O125" s="591" t="s">
        <v>915</v>
      </c>
      <c r="P125" s="590"/>
      <c r="Q125" s="590"/>
      <c r="R125" s="590"/>
      <c r="S125" s="591" t="s">
        <v>869</v>
      </c>
      <c r="T125" s="591" t="s">
        <v>886</v>
      </c>
      <c r="U125" s="591" t="s">
        <v>873</v>
      </c>
      <c r="V125" s="590"/>
      <c r="W125" s="590"/>
      <c r="X125" s="590"/>
      <c r="Y125" s="590"/>
      <c r="Z125" s="590"/>
      <c r="AA125" s="590"/>
      <c r="AB125" s="590"/>
      <c r="AC125" s="590"/>
      <c r="AD125" s="67"/>
      <c r="AE125" s="48"/>
      <c r="AF125" s="48"/>
      <c r="AG125" s="48"/>
    </row>
    <row r="126" spans="1:35" s="402" customFormat="1">
      <c r="A126" s="607">
        <v>43252</v>
      </c>
      <c r="B126" s="608">
        <v>80</v>
      </c>
      <c r="C126" s="591" t="s">
        <v>870</v>
      </c>
      <c r="D126" s="591" t="s">
        <v>867</v>
      </c>
      <c r="E126" s="591" t="s">
        <v>160</v>
      </c>
      <c r="F126" s="590" t="s">
        <v>166</v>
      </c>
      <c r="G126" s="591" t="s">
        <v>846</v>
      </c>
      <c r="H126" s="591" t="s">
        <v>851</v>
      </c>
      <c r="I126" s="591" t="s">
        <v>842</v>
      </c>
      <c r="J126" s="591" t="s">
        <v>844</v>
      </c>
      <c r="K126" s="591" t="s">
        <v>962</v>
      </c>
      <c r="L126" s="591" t="s">
        <v>926</v>
      </c>
      <c r="M126" s="590"/>
      <c r="N126" s="590"/>
      <c r="O126" s="591" t="s">
        <v>952</v>
      </c>
      <c r="P126" s="590"/>
      <c r="Q126" s="590"/>
      <c r="R126" s="590"/>
      <c r="S126" s="591" t="s">
        <v>869</v>
      </c>
      <c r="T126" s="591" t="s">
        <v>880</v>
      </c>
      <c r="U126" s="590"/>
      <c r="V126" s="590"/>
      <c r="W126" s="590"/>
      <c r="X126" s="590"/>
      <c r="Y126" s="590"/>
      <c r="Z126" s="590"/>
      <c r="AA126" s="590"/>
      <c r="AB126" s="590"/>
      <c r="AC126" s="590"/>
      <c r="AD126" s="67"/>
      <c r="AE126" s="48"/>
      <c r="AF126" s="48"/>
      <c r="AG126" s="48"/>
    </row>
    <row r="127" spans="1:35" s="402" customFormat="1">
      <c r="A127" s="590"/>
      <c r="B127" s="48"/>
      <c r="C127" s="590" t="s">
        <v>171</v>
      </c>
      <c r="D127" s="590" t="s">
        <v>162</v>
      </c>
      <c r="E127" s="590" t="s">
        <v>160</v>
      </c>
      <c r="F127" s="590" t="s">
        <v>166</v>
      </c>
      <c r="G127" s="590"/>
      <c r="H127" s="590"/>
      <c r="I127" s="590"/>
      <c r="J127" s="590"/>
      <c r="K127" s="590"/>
      <c r="L127" s="590"/>
      <c r="M127" s="590"/>
      <c r="N127" s="590"/>
      <c r="O127" s="590"/>
      <c r="P127" s="590"/>
      <c r="Q127" s="590"/>
      <c r="R127" s="590"/>
      <c r="S127" s="590"/>
      <c r="T127" s="590"/>
      <c r="U127" s="590"/>
      <c r="V127" s="590"/>
      <c r="W127" s="590"/>
      <c r="X127" s="590"/>
      <c r="Y127" s="590"/>
      <c r="Z127" s="590"/>
      <c r="AA127" s="590"/>
      <c r="AB127" s="590"/>
      <c r="AC127" s="590"/>
      <c r="AD127" s="48"/>
      <c r="AE127" s="48"/>
      <c r="AF127" s="48"/>
      <c r="AG127" s="48"/>
    </row>
    <row r="128" spans="1:35" s="402" customFormat="1">
      <c r="A128" s="590"/>
      <c r="B128" s="48"/>
      <c r="C128" s="590">
        <v>36.134799999999998</v>
      </c>
      <c r="D128" s="590">
        <v>37.084800000000001</v>
      </c>
      <c r="E128" s="590">
        <v>36.610799999999998</v>
      </c>
      <c r="F128" s="590">
        <v>36.1098</v>
      </c>
      <c r="G128" s="590"/>
      <c r="H128" s="590"/>
      <c r="I128" s="590"/>
      <c r="J128" s="590"/>
      <c r="K128" s="590"/>
      <c r="L128" s="590"/>
      <c r="M128" s="590"/>
      <c r="N128" s="590"/>
      <c r="O128" s="590"/>
      <c r="P128" s="590"/>
      <c r="Q128" s="590"/>
      <c r="R128" s="590"/>
      <c r="S128" s="590"/>
      <c r="T128" s="590"/>
      <c r="U128" s="590"/>
      <c r="V128" s="590"/>
      <c r="W128" s="590"/>
      <c r="X128" s="590"/>
      <c r="Y128" s="590"/>
      <c r="Z128" s="590"/>
      <c r="AA128" s="590"/>
      <c r="AB128" s="590"/>
      <c r="AC128" s="590"/>
      <c r="AD128" s="48"/>
      <c r="AE128" s="48"/>
      <c r="AF128" s="48"/>
      <c r="AG128" s="48"/>
    </row>
    <row r="129" spans="1:33" s="402" customFormat="1">
      <c r="A129" s="597">
        <v>43257</v>
      </c>
      <c r="B129" s="48">
        <v>81</v>
      </c>
      <c r="C129" s="590" t="s">
        <v>182</v>
      </c>
      <c r="D129" s="590" t="s">
        <v>170</v>
      </c>
      <c r="E129" s="590" t="s">
        <v>169</v>
      </c>
      <c r="F129" s="590" t="s">
        <v>167</v>
      </c>
      <c r="G129" s="591" t="s">
        <v>851</v>
      </c>
      <c r="H129" s="591" t="s">
        <v>833</v>
      </c>
      <c r="I129" s="591" t="s">
        <v>843</v>
      </c>
      <c r="J129" s="591" t="s">
        <v>832</v>
      </c>
      <c r="K129" s="591"/>
      <c r="L129" s="590"/>
      <c r="M129" s="590"/>
      <c r="N129" s="590"/>
      <c r="O129" s="590"/>
      <c r="P129" s="590"/>
      <c r="Q129" s="590"/>
      <c r="R129" s="590"/>
      <c r="S129" s="590"/>
      <c r="T129" s="590"/>
      <c r="U129" s="590"/>
      <c r="V129" s="590"/>
      <c r="W129" s="590"/>
      <c r="X129" s="590"/>
      <c r="Y129" s="590"/>
      <c r="Z129" s="590"/>
      <c r="AA129" s="590"/>
      <c r="AB129" s="590"/>
      <c r="AC129" s="590"/>
      <c r="AD129" s="48"/>
      <c r="AE129" s="48"/>
      <c r="AF129" s="48"/>
      <c r="AG129" s="48"/>
    </row>
    <row r="130" spans="1:33" s="402" customFormat="1">
      <c r="A130" s="597">
        <v>43258</v>
      </c>
      <c r="B130" s="48">
        <v>82</v>
      </c>
      <c r="C130" s="590" t="s">
        <v>182</v>
      </c>
      <c r="D130" s="590" t="s">
        <v>170</v>
      </c>
      <c r="E130" s="590" t="s">
        <v>169</v>
      </c>
      <c r="F130" s="590" t="s">
        <v>167</v>
      </c>
      <c r="G130" s="591" t="s">
        <v>851</v>
      </c>
      <c r="H130" s="591" t="s">
        <v>833</v>
      </c>
      <c r="I130" s="591" t="s">
        <v>843</v>
      </c>
      <c r="J130" s="591" t="s">
        <v>832</v>
      </c>
      <c r="K130" s="591"/>
      <c r="L130" s="590"/>
      <c r="M130" s="590"/>
      <c r="N130" s="590"/>
      <c r="O130" s="590"/>
      <c r="P130" s="590"/>
      <c r="Q130" s="590"/>
      <c r="R130" s="590"/>
      <c r="S130" s="590"/>
      <c r="T130" s="590"/>
      <c r="U130" s="590"/>
      <c r="V130" s="590"/>
      <c r="W130" s="590"/>
      <c r="X130" s="590"/>
      <c r="Y130" s="590"/>
      <c r="Z130" s="590"/>
      <c r="AA130" s="590"/>
      <c r="AB130" s="590"/>
      <c r="AC130" s="590"/>
      <c r="AD130" s="48"/>
      <c r="AE130" s="48"/>
      <c r="AF130" s="48"/>
      <c r="AG130" s="48"/>
    </row>
    <row r="131" spans="1:33" s="609" customFormat="1">
      <c r="A131" s="607">
        <v>43259</v>
      </c>
      <c r="B131" s="608">
        <v>83</v>
      </c>
      <c r="C131" s="591" t="s">
        <v>946</v>
      </c>
      <c r="D131" s="637" t="s">
        <v>170</v>
      </c>
      <c r="E131" s="591" t="s">
        <v>868</v>
      </c>
      <c r="F131" s="638" t="s">
        <v>167</v>
      </c>
      <c r="G131" s="596" t="s">
        <v>891</v>
      </c>
      <c r="H131" s="637" t="s">
        <v>833</v>
      </c>
      <c r="I131" s="591" t="s">
        <v>843</v>
      </c>
      <c r="J131" s="638" t="s">
        <v>832</v>
      </c>
      <c r="K131" s="638"/>
      <c r="L131" s="590"/>
      <c r="M131" s="590"/>
      <c r="N131" s="590"/>
      <c r="O131" s="590"/>
      <c r="P131" s="590"/>
      <c r="Q131" s="590"/>
      <c r="R131" s="590"/>
      <c r="S131" s="591" t="s">
        <v>805</v>
      </c>
      <c r="T131" s="591" t="s">
        <v>874</v>
      </c>
      <c r="U131" s="590"/>
      <c r="V131" s="590"/>
      <c r="W131" s="590"/>
      <c r="X131" s="591" t="s">
        <v>809</v>
      </c>
      <c r="Y131" s="590"/>
      <c r="Z131" s="590"/>
      <c r="AA131" s="591" t="s">
        <v>810</v>
      </c>
      <c r="AB131" s="590"/>
      <c r="AC131" s="590"/>
      <c r="AD131" s="48"/>
      <c r="AE131" s="48"/>
      <c r="AF131" s="48"/>
      <c r="AG131" s="48"/>
    </row>
    <row r="132" spans="1:33" s="402" customFormat="1">
      <c r="A132" s="590"/>
      <c r="B132" s="48"/>
      <c r="C132" s="590"/>
      <c r="D132" s="590"/>
      <c r="E132" s="590"/>
      <c r="F132" s="590"/>
      <c r="G132" s="590"/>
      <c r="H132" s="590"/>
      <c r="I132" s="590"/>
      <c r="J132" s="590"/>
      <c r="K132" s="590"/>
      <c r="L132" s="590"/>
      <c r="M132" s="590"/>
      <c r="N132" s="590"/>
      <c r="O132" s="590"/>
      <c r="P132" s="590"/>
      <c r="Q132" s="590"/>
      <c r="R132" s="590"/>
      <c r="S132" s="590"/>
      <c r="T132" s="590"/>
      <c r="U132" s="590"/>
      <c r="V132" s="590"/>
      <c r="W132" s="590"/>
      <c r="X132" s="590"/>
      <c r="Y132" s="590"/>
      <c r="Z132" s="590"/>
      <c r="AA132" s="590"/>
      <c r="AB132" s="590"/>
      <c r="AC132" s="590"/>
      <c r="AD132" s="48"/>
      <c r="AE132" s="48"/>
      <c r="AF132" s="48"/>
      <c r="AG132" s="48"/>
    </row>
    <row r="133" spans="1:33" s="402" customFormat="1">
      <c r="A133" s="646">
        <v>43262</v>
      </c>
      <c r="B133" s="645">
        <v>84</v>
      </c>
      <c r="C133" s="591" t="s">
        <v>946</v>
      </c>
      <c r="D133" s="590" t="s">
        <v>170</v>
      </c>
      <c r="E133" s="590" t="s">
        <v>169</v>
      </c>
      <c r="F133" s="590" t="s">
        <v>167</v>
      </c>
      <c r="G133" s="596" t="s">
        <v>891</v>
      </c>
      <c r="H133" s="591" t="s">
        <v>833</v>
      </c>
      <c r="I133" s="591" t="s">
        <v>843</v>
      </c>
      <c r="J133" s="591" t="s">
        <v>832</v>
      </c>
      <c r="K133" s="591" t="s">
        <v>959</v>
      </c>
      <c r="L133" s="591"/>
      <c r="M133" s="590"/>
      <c r="N133" s="590"/>
      <c r="O133" s="590"/>
      <c r="P133" s="590"/>
      <c r="Q133" s="590"/>
      <c r="R133" s="590"/>
      <c r="S133" s="591" t="s">
        <v>942</v>
      </c>
      <c r="T133" s="590"/>
      <c r="U133" s="590"/>
      <c r="V133" s="619" t="s">
        <v>943</v>
      </c>
      <c r="W133" s="590"/>
      <c r="X133" s="590"/>
      <c r="Y133" s="590"/>
      <c r="Z133" s="590"/>
      <c r="AA133" s="591" t="s">
        <v>944</v>
      </c>
      <c r="AB133" s="590"/>
      <c r="AC133" s="590"/>
      <c r="AD133" s="48"/>
      <c r="AE133" s="48"/>
      <c r="AF133" s="48"/>
      <c r="AG133" s="48"/>
    </row>
    <row r="134" spans="1:33" s="402" customFormat="1">
      <c r="A134" s="647">
        <v>43263</v>
      </c>
      <c r="B134" s="648">
        <v>85</v>
      </c>
      <c r="C134" s="591" t="s">
        <v>171</v>
      </c>
      <c r="D134" s="591" t="s">
        <v>162</v>
      </c>
      <c r="E134" s="591" t="s">
        <v>160</v>
      </c>
      <c r="F134" s="591" t="s">
        <v>166</v>
      </c>
      <c r="G134" s="591" t="s">
        <v>846</v>
      </c>
      <c r="H134" s="591" t="s">
        <v>841</v>
      </c>
      <c r="I134" s="591" t="s">
        <v>842</v>
      </c>
      <c r="J134" s="591" t="s">
        <v>844</v>
      </c>
      <c r="K134" s="591"/>
      <c r="L134" s="590"/>
      <c r="M134" s="590"/>
      <c r="N134" s="590"/>
      <c r="O134" s="590"/>
      <c r="P134" s="590"/>
      <c r="Q134" s="590"/>
      <c r="R134" s="590"/>
      <c r="S134" s="591" t="s">
        <v>913</v>
      </c>
      <c r="T134" s="590"/>
      <c r="U134" s="590"/>
      <c r="V134" s="590"/>
      <c r="W134" s="590"/>
      <c r="X134" s="590"/>
      <c r="Y134" s="590"/>
      <c r="Z134" s="590"/>
      <c r="AA134" s="590"/>
      <c r="AB134" s="590"/>
      <c r="AC134" s="590"/>
      <c r="AD134" s="48"/>
      <c r="AE134" s="48"/>
      <c r="AF134" s="48"/>
      <c r="AG134" s="48"/>
    </row>
    <row r="135" spans="1:33" s="402" customFormat="1">
      <c r="A135" s="597">
        <v>43264</v>
      </c>
      <c r="B135" s="633">
        <v>86</v>
      </c>
      <c r="C135" s="591" t="s">
        <v>171</v>
      </c>
      <c r="D135" s="591" t="s">
        <v>162</v>
      </c>
      <c r="E135" s="591" t="s">
        <v>160</v>
      </c>
      <c r="F135" s="591" t="s">
        <v>166</v>
      </c>
      <c r="G135" s="591" t="s">
        <v>846</v>
      </c>
      <c r="H135" s="591" t="s">
        <v>841</v>
      </c>
      <c r="I135" s="591" t="s">
        <v>842</v>
      </c>
      <c r="J135" s="591" t="s">
        <v>844</v>
      </c>
      <c r="K135" s="591"/>
      <c r="L135" s="590"/>
      <c r="M135" s="590"/>
      <c r="N135" s="590"/>
      <c r="O135" s="590"/>
      <c r="P135" s="590"/>
      <c r="Q135" s="590"/>
      <c r="R135" s="590"/>
      <c r="S135" s="649" t="s">
        <v>941</v>
      </c>
      <c r="T135" s="590"/>
      <c r="U135" s="590"/>
      <c r="V135" s="590"/>
      <c r="W135" s="590"/>
      <c r="X135" s="590"/>
      <c r="Y135" s="590"/>
      <c r="Z135" s="590"/>
      <c r="AA135" s="590"/>
      <c r="AB135" s="590"/>
      <c r="AC135" s="590"/>
      <c r="AD135" s="48"/>
      <c r="AE135" s="48"/>
      <c r="AF135" s="48"/>
      <c r="AG135" s="48"/>
    </row>
    <row r="136" spans="1:33" s="402" customFormat="1">
      <c r="A136" s="597">
        <v>43265</v>
      </c>
      <c r="B136" s="48">
        <v>87</v>
      </c>
      <c r="C136" s="591" t="s">
        <v>171</v>
      </c>
      <c r="D136" s="591" t="s">
        <v>162</v>
      </c>
      <c r="E136" s="591" t="s">
        <v>160</v>
      </c>
      <c r="F136" s="591" t="s">
        <v>166</v>
      </c>
      <c r="G136" s="591" t="s">
        <v>846</v>
      </c>
      <c r="H136" s="591" t="s">
        <v>841</v>
      </c>
      <c r="I136" s="591" t="s">
        <v>842</v>
      </c>
      <c r="J136" s="591" t="s">
        <v>844</v>
      </c>
      <c r="K136" s="591"/>
      <c r="L136" s="590"/>
      <c r="M136" s="590"/>
      <c r="N136" s="590"/>
      <c r="O136" s="590"/>
      <c r="P136" s="590"/>
      <c r="Q136" s="590"/>
      <c r="R136" s="590"/>
      <c r="S136" s="590"/>
      <c r="T136" s="590"/>
      <c r="U136" s="590"/>
      <c r="V136" s="590"/>
      <c r="W136" s="590"/>
      <c r="X136" s="590"/>
      <c r="Y136" s="590"/>
      <c r="Z136" s="590"/>
      <c r="AA136" s="590"/>
      <c r="AB136" s="590"/>
      <c r="AC136" s="590"/>
      <c r="AD136" s="48"/>
      <c r="AE136" s="48"/>
      <c r="AF136" s="48"/>
      <c r="AG136" s="48"/>
    </row>
    <row r="137" spans="1:33" s="402" customFormat="1">
      <c r="A137" s="597">
        <v>43266</v>
      </c>
      <c r="B137" s="48">
        <v>88</v>
      </c>
      <c r="C137" s="591" t="s">
        <v>171</v>
      </c>
      <c r="D137" s="591" t="s">
        <v>162</v>
      </c>
      <c r="E137" s="591" t="s">
        <v>160</v>
      </c>
      <c r="F137" s="591" t="s">
        <v>166</v>
      </c>
      <c r="G137" s="591" t="s">
        <v>846</v>
      </c>
      <c r="H137" s="591" t="s">
        <v>841</v>
      </c>
      <c r="I137" s="591" t="s">
        <v>842</v>
      </c>
      <c r="J137" s="591" t="s">
        <v>844</v>
      </c>
      <c r="K137" s="591" t="s">
        <v>964</v>
      </c>
      <c r="L137" s="590"/>
      <c r="M137" s="590"/>
      <c r="N137" s="590"/>
      <c r="O137" s="590"/>
      <c r="P137" s="590"/>
      <c r="Q137" s="590"/>
      <c r="R137" s="590"/>
      <c r="S137" s="590"/>
      <c r="T137" s="590"/>
      <c r="U137" s="590"/>
      <c r="V137" s="590"/>
      <c r="W137" s="590"/>
      <c r="X137" s="590"/>
      <c r="Y137" s="590"/>
      <c r="Z137" s="590"/>
      <c r="AA137" s="590"/>
      <c r="AB137" s="590"/>
      <c r="AC137" s="590"/>
      <c r="AD137" s="48"/>
      <c r="AE137" s="48"/>
      <c r="AF137" s="48"/>
      <c r="AG137" s="48"/>
    </row>
    <row r="138" spans="1:33" s="402" customFormat="1">
      <c r="A138" s="597">
        <v>43269</v>
      </c>
      <c r="B138" s="48">
        <v>89</v>
      </c>
      <c r="C138" s="591" t="s">
        <v>171</v>
      </c>
      <c r="D138" s="591" t="s">
        <v>162</v>
      </c>
      <c r="E138" s="591" t="s">
        <v>160</v>
      </c>
      <c r="F138" s="591" t="s">
        <v>166</v>
      </c>
      <c r="G138" s="591" t="s">
        <v>846</v>
      </c>
      <c r="H138" s="591" t="s">
        <v>841</v>
      </c>
      <c r="I138" s="591" t="s">
        <v>842</v>
      </c>
      <c r="J138" s="591" t="s">
        <v>844</v>
      </c>
      <c r="K138" s="591"/>
      <c r="L138" s="590"/>
      <c r="M138" s="590"/>
      <c r="N138" s="590"/>
      <c r="O138" s="590"/>
      <c r="P138" s="590"/>
      <c r="Q138" s="590"/>
      <c r="R138" s="590"/>
      <c r="S138" s="590"/>
      <c r="T138" s="590"/>
      <c r="U138" s="590"/>
      <c r="V138" s="590"/>
      <c r="W138" s="590"/>
      <c r="X138" s="590"/>
      <c r="Y138" s="590"/>
      <c r="Z138" s="590"/>
      <c r="AA138" s="590"/>
      <c r="AB138" s="590"/>
      <c r="AC138" s="590"/>
      <c r="AD138" s="48"/>
      <c r="AE138" s="48"/>
      <c r="AF138" s="48"/>
      <c r="AG138" s="48"/>
    </row>
    <row r="139" spans="1:33" s="402" customFormat="1">
      <c r="A139" s="647">
        <v>43270</v>
      </c>
      <c r="B139" s="648">
        <v>90</v>
      </c>
      <c r="C139" s="591" t="s">
        <v>870</v>
      </c>
      <c r="D139" s="591" t="s">
        <v>865</v>
      </c>
      <c r="E139" s="591" t="s">
        <v>160</v>
      </c>
      <c r="F139" s="591" t="s">
        <v>166</v>
      </c>
      <c r="G139" s="591" t="s">
        <v>846</v>
      </c>
      <c r="H139" s="591" t="s">
        <v>841</v>
      </c>
      <c r="I139" s="591" t="s">
        <v>842</v>
      </c>
      <c r="J139" s="591" t="s">
        <v>844</v>
      </c>
      <c r="K139" s="591"/>
      <c r="L139" s="590"/>
      <c r="M139" s="590"/>
      <c r="N139" s="590"/>
      <c r="O139" s="590"/>
      <c r="P139" s="590"/>
      <c r="Q139" s="590"/>
      <c r="R139" s="590"/>
      <c r="S139" s="591" t="s">
        <v>911</v>
      </c>
      <c r="T139" s="590"/>
      <c r="U139" s="590"/>
      <c r="V139" s="590"/>
      <c r="W139" s="590"/>
      <c r="X139" s="590"/>
      <c r="Y139" s="590"/>
      <c r="Z139" s="590"/>
      <c r="AA139" s="590"/>
      <c r="AB139" s="590"/>
      <c r="AC139" s="590"/>
      <c r="AD139" s="48"/>
      <c r="AE139" s="48"/>
      <c r="AF139" s="48"/>
      <c r="AG139" s="48"/>
    </row>
    <row r="140" spans="1:33" s="402" customFormat="1">
      <c r="A140" s="607">
        <v>43271</v>
      </c>
      <c r="B140" s="631">
        <v>91</v>
      </c>
      <c r="C140" s="591" t="s">
        <v>870</v>
      </c>
      <c r="D140" s="591" t="s">
        <v>162</v>
      </c>
      <c r="E140" s="591" t="s">
        <v>160</v>
      </c>
      <c r="F140" s="591" t="s">
        <v>166</v>
      </c>
      <c r="G140" s="591" t="s">
        <v>846</v>
      </c>
      <c r="H140" s="591" t="s">
        <v>841</v>
      </c>
      <c r="I140" s="591" t="s">
        <v>842</v>
      </c>
      <c r="J140" s="591" t="s">
        <v>844</v>
      </c>
      <c r="K140" s="591" t="s">
        <v>957</v>
      </c>
      <c r="L140" s="591" t="s">
        <v>945</v>
      </c>
      <c r="M140" s="590"/>
      <c r="N140" s="590"/>
      <c r="O140" s="590"/>
      <c r="P140" s="590"/>
      <c r="Q140" s="590"/>
      <c r="R140" s="590"/>
      <c r="S140" s="591" t="s">
        <v>910</v>
      </c>
      <c r="T140" s="591" t="s">
        <v>874</v>
      </c>
      <c r="U140" s="590"/>
      <c r="V140" s="590"/>
      <c r="W140" s="590"/>
      <c r="X140" s="590"/>
      <c r="Y140" s="590"/>
      <c r="Z140" s="590"/>
      <c r="AA140" s="590"/>
      <c r="AB140" s="590"/>
      <c r="AC140" s="590"/>
      <c r="AD140" s="48"/>
      <c r="AE140" s="48"/>
      <c r="AF140" s="48"/>
      <c r="AG140" s="48"/>
    </row>
    <row r="141" spans="1:33" s="609" customFormat="1">
      <c r="A141" s="646">
        <v>43272</v>
      </c>
      <c r="B141" s="650">
        <v>92</v>
      </c>
      <c r="C141" s="591" t="s">
        <v>867</v>
      </c>
      <c r="D141" s="637" t="s">
        <v>170</v>
      </c>
      <c r="E141" s="591" t="s">
        <v>169</v>
      </c>
      <c r="F141" s="638" t="s">
        <v>167</v>
      </c>
      <c r="G141" s="591" t="s">
        <v>851</v>
      </c>
      <c r="H141" s="637" t="s">
        <v>833</v>
      </c>
      <c r="I141" s="591" t="s">
        <v>843</v>
      </c>
      <c r="J141" s="638" t="s">
        <v>832</v>
      </c>
      <c r="K141" s="591" t="s">
        <v>957</v>
      </c>
      <c r="L141" s="590"/>
      <c r="M141" s="637" t="s">
        <v>949</v>
      </c>
      <c r="N141" s="590"/>
      <c r="O141" s="590"/>
      <c r="P141" s="590"/>
      <c r="Q141" s="590"/>
      <c r="R141" s="590"/>
      <c r="S141" s="591" t="s">
        <v>805</v>
      </c>
      <c r="T141" s="591" t="s">
        <v>874</v>
      </c>
      <c r="U141" s="590"/>
      <c r="V141" s="590"/>
      <c r="W141" s="590"/>
      <c r="X141" s="591" t="s">
        <v>809</v>
      </c>
      <c r="Y141" s="590"/>
      <c r="Z141" s="590"/>
      <c r="AA141" s="590"/>
      <c r="AB141" s="590"/>
      <c r="AC141" s="590"/>
      <c r="AD141" s="67"/>
      <c r="AE141" s="48"/>
      <c r="AF141" s="48"/>
      <c r="AG141" s="48"/>
    </row>
    <row r="142" spans="1:33" s="609" customFormat="1">
      <c r="A142" s="597">
        <v>43273</v>
      </c>
      <c r="B142" s="48">
        <v>93</v>
      </c>
      <c r="C142" s="590" t="s">
        <v>182</v>
      </c>
      <c r="D142" s="590" t="s">
        <v>170</v>
      </c>
      <c r="E142" s="590" t="s">
        <v>169</v>
      </c>
      <c r="F142" s="590" t="s">
        <v>167</v>
      </c>
      <c r="G142" s="591" t="s">
        <v>851</v>
      </c>
      <c r="H142" s="591" t="s">
        <v>833</v>
      </c>
      <c r="I142" s="591" t="s">
        <v>843</v>
      </c>
      <c r="J142" s="591" t="s">
        <v>832</v>
      </c>
      <c r="K142" s="591"/>
      <c r="L142" s="590"/>
      <c r="M142" s="590"/>
      <c r="N142" s="590"/>
      <c r="O142" s="590"/>
      <c r="P142" s="590"/>
      <c r="Q142" s="590"/>
      <c r="R142" s="590"/>
      <c r="S142" s="590"/>
      <c r="T142" s="590"/>
      <c r="U142" s="590"/>
      <c r="V142" s="590"/>
      <c r="W142" s="590"/>
      <c r="X142" s="590"/>
      <c r="Y142" s="590"/>
      <c r="Z142" s="590"/>
      <c r="AA142" s="590"/>
      <c r="AB142" s="590"/>
      <c r="AC142" s="590"/>
      <c r="AD142" s="48"/>
      <c r="AE142" s="48"/>
      <c r="AF142" s="48"/>
      <c r="AG142" s="48"/>
    </row>
    <row r="143" spans="1:33" s="402" customFormat="1">
      <c r="A143" s="646">
        <v>43276</v>
      </c>
      <c r="B143" s="651">
        <v>94</v>
      </c>
      <c r="C143" s="637" t="s">
        <v>867</v>
      </c>
      <c r="D143" s="590" t="s">
        <v>170</v>
      </c>
      <c r="E143" s="638" t="s">
        <v>169</v>
      </c>
      <c r="F143" s="638" t="s">
        <v>167</v>
      </c>
      <c r="G143" s="591" t="s">
        <v>851</v>
      </c>
      <c r="H143" s="591" t="s">
        <v>829</v>
      </c>
      <c r="I143" s="591" t="s">
        <v>852</v>
      </c>
      <c r="J143" s="637" t="s">
        <v>836</v>
      </c>
      <c r="K143" s="637"/>
      <c r="L143" s="591" t="s">
        <v>926</v>
      </c>
      <c r="M143" s="590"/>
      <c r="N143" s="590"/>
      <c r="O143" s="590"/>
      <c r="P143" s="590"/>
      <c r="Q143" s="590"/>
      <c r="R143" s="590"/>
      <c r="S143" s="590"/>
      <c r="T143" s="591" t="s">
        <v>875</v>
      </c>
      <c r="U143" s="590"/>
      <c r="V143" s="590"/>
      <c r="W143" s="590"/>
      <c r="X143" s="590"/>
      <c r="Y143" s="591" t="s">
        <v>876</v>
      </c>
      <c r="Z143" s="590"/>
      <c r="AA143" s="590"/>
      <c r="AB143" s="590"/>
      <c r="AC143" s="590"/>
      <c r="AD143" s="67"/>
      <c r="AE143" s="48"/>
      <c r="AF143" s="48"/>
      <c r="AG143" s="48"/>
    </row>
    <row r="144" spans="1:33" s="402" customFormat="1">
      <c r="A144" s="597"/>
      <c r="B144" s="48"/>
      <c r="C144" s="590" t="s">
        <v>182</v>
      </c>
      <c r="D144" s="590" t="s">
        <v>170</v>
      </c>
      <c r="E144" s="590" t="s">
        <v>169</v>
      </c>
      <c r="F144" s="590" t="s">
        <v>167</v>
      </c>
      <c r="G144" s="590"/>
      <c r="H144" s="590"/>
      <c r="I144" s="590"/>
      <c r="J144" s="590"/>
      <c r="K144" s="590"/>
      <c r="L144" s="590"/>
      <c r="M144" s="591" t="s">
        <v>190</v>
      </c>
      <c r="N144" s="591" t="s">
        <v>191</v>
      </c>
      <c r="O144" s="591" t="s">
        <v>192</v>
      </c>
      <c r="P144" s="590"/>
      <c r="Q144" s="590"/>
      <c r="R144" s="590"/>
      <c r="S144" s="590"/>
      <c r="T144" s="590"/>
      <c r="U144" s="590"/>
      <c r="V144" s="590"/>
      <c r="W144" s="590"/>
      <c r="X144" s="590"/>
      <c r="Y144" s="590"/>
      <c r="Z144" s="590"/>
      <c r="AA144" s="590"/>
      <c r="AB144" s="590"/>
      <c r="AC144" s="590"/>
      <c r="AD144" s="48"/>
      <c r="AE144" s="48"/>
      <c r="AF144" s="48"/>
      <c r="AG144" s="48"/>
    </row>
    <row r="145" spans="1:33" s="402" customFormat="1">
      <c r="A145" s="590"/>
      <c r="B145" s="48"/>
      <c r="C145" s="590">
        <v>37.380399999999995</v>
      </c>
      <c r="D145" s="590">
        <v>37.152200000000001</v>
      </c>
      <c r="E145" s="590">
        <v>37.902200000000001</v>
      </c>
      <c r="F145" s="590">
        <v>35.952199999999998</v>
      </c>
      <c r="G145" s="590"/>
      <c r="H145" s="590"/>
      <c r="I145" s="590"/>
      <c r="J145" s="590"/>
      <c r="K145" s="590"/>
      <c r="L145" s="590"/>
      <c r="M145" s="590">
        <v>48.839100000000002</v>
      </c>
      <c r="N145" s="590">
        <v>48.839100000000002</v>
      </c>
      <c r="O145" s="590">
        <v>48.839100000000002</v>
      </c>
      <c r="P145" s="590"/>
      <c r="Q145" s="590"/>
      <c r="R145" s="590"/>
      <c r="S145" s="590"/>
      <c r="T145" s="590"/>
      <c r="U145" s="590"/>
      <c r="V145" s="590"/>
      <c r="W145" s="590"/>
      <c r="X145" s="590"/>
      <c r="Y145" s="590"/>
      <c r="Z145" s="590"/>
      <c r="AA145" s="590"/>
      <c r="AB145" s="590"/>
      <c r="AC145" s="590"/>
      <c r="AD145" s="48"/>
      <c r="AE145" s="48"/>
      <c r="AF145" s="48"/>
      <c r="AG145" s="48"/>
    </row>
    <row r="146" spans="1:33" s="402" customFormat="1">
      <c r="A146" s="646">
        <v>43277</v>
      </c>
      <c r="B146" s="651">
        <v>95</v>
      </c>
      <c r="C146" s="591" t="s">
        <v>867</v>
      </c>
      <c r="D146" s="590" t="s">
        <v>170</v>
      </c>
      <c r="E146" s="590" t="s">
        <v>169</v>
      </c>
      <c r="F146" s="638" t="s">
        <v>167</v>
      </c>
      <c r="G146" s="591" t="s">
        <v>851</v>
      </c>
      <c r="H146" s="591" t="s">
        <v>829</v>
      </c>
      <c r="I146" s="591" t="s">
        <v>852</v>
      </c>
      <c r="J146" s="637" t="s">
        <v>836</v>
      </c>
      <c r="K146" s="591" t="s">
        <v>957</v>
      </c>
      <c r="L146" s="591" t="s">
        <v>926</v>
      </c>
      <c r="M146" s="590"/>
      <c r="N146" s="590"/>
      <c r="O146" s="590"/>
      <c r="P146" s="590"/>
      <c r="Q146" s="590"/>
      <c r="R146" s="590"/>
      <c r="T146" s="591" t="s">
        <v>875</v>
      </c>
      <c r="U146" s="590"/>
      <c r="V146" s="590"/>
      <c r="W146" s="590"/>
      <c r="X146" s="590"/>
      <c r="Y146" s="590"/>
      <c r="Z146" s="590"/>
      <c r="AA146" s="590"/>
      <c r="AB146" s="590"/>
      <c r="AC146" s="590"/>
      <c r="AD146" s="67"/>
      <c r="AE146" s="48"/>
      <c r="AF146" s="48"/>
      <c r="AG146" s="48"/>
    </row>
    <row r="147" spans="1:33" s="402" customFormat="1">
      <c r="A147" s="607">
        <v>43278</v>
      </c>
      <c r="B147" s="652">
        <v>96</v>
      </c>
      <c r="C147" s="637" t="s">
        <v>182</v>
      </c>
      <c r="D147" s="590" t="s">
        <v>170</v>
      </c>
      <c r="E147" s="590" t="s">
        <v>169</v>
      </c>
      <c r="F147" s="637" t="s">
        <v>167</v>
      </c>
      <c r="G147" s="591" t="s">
        <v>851</v>
      </c>
      <c r="H147" s="591" t="s">
        <v>829</v>
      </c>
      <c r="I147" s="591" t="s">
        <v>852</v>
      </c>
      <c r="J147" s="591" t="s">
        <v>836</v>
      </c>
      <c r="K147" s="591"/>
      <c r="L147" s="590"/>
      <c r="M147" s="591" t="s">
        <v>915</v>
      </c>
      <c r="N147" s="590"/>
      <c r="O147" s="590"/>
      <c r="P147" s="590"/>
      <c r="Q147" s="590"/>
      <c r="R147" s="590"/>
      <c r="S147" s="637" t="s">
        <v>909</v>
      </c>
      <c r="T147" s="590"/>
      <c r="U147" s="590"/>
      <c r="V147" s="590"/>
      <c r="W147" s="590"/>
      <c r="X147" s="590"/>
      <c r="Y147" s="590"/>
      <c r="Z147" s="590"/>
      <c r="AA147" s="590"/>
      <c r="AB147" s="590"/>
      <c r="AC147" s="590"/>
      <c r="AD147" s="48"/>
      <c r="AE147" s="48"/>
      <c r="AF147" s="48"/>
      <c r="AG147" s="48"/>
    </row>
    <row r="148" spans="1:33" s="402" customFormat="1">
      <c r="A148" s="597">
        <v>43279</v>
      </c>
      <c r="B148" s="48">
        <v>97</v>
      </c>
      <c r="C148" s="590" t="s">
        <v>182</v>
      </c>
      <c r="D148" s="590" t="s">
        <v>170</v>
      </c>
      <c r="E148" s="590" t="s">
        <v>169</v>
      </c>
      <c r="F148" s="590" t="s">
        <v>167</v>
      </c>
      <c r="G148" s="591" t="s">
        <v>851</v>
      </c>
      <c r="H148" s="591" t="s">
        <v>829</v>
      </c>
      <c r="I148" s="591" t="s">
        <v>852</v>
      </c>
      <c r="J148" s="591" t="s">
        <v>836</v>
      </c>
      <c r="K148" s="591"/>
      <c r="L148" s="590"/>
      <c r="M148" s="590"/>
      <c r="N148" s="590"/>
      <c r="O148" s="590"/>
      <c r="P148" s="590"/>
      <c r="Q148" s="590"/>
      <c r="R148" s="590"/>
      <c r="S148" s="590"/>
      <c r="T148" s="590"/>
      <c r="U148" s="590"/>
      <c r="V148" s="590"/>
      <c r="W148" s="590"/>
      <c r="X148" s="590"/>
      <c r="Y148" s="590"/>
      <c r="Z148" s="591" t="s">
        <v>885</v>
      </c>
      <c r="AA148" s="590"/>
      <c r="AB148" s="590"/>
      <c r="AC148" s="590"/>
      <c r="AD148" s="48"/>
      <c r="AE148" s="48"/>
      <c r="AF148" s="48"/>
      <c r="AG148" s="48"/>
    </row>
    <row r="149" spans="1:33" s="402" customFormat="1">
      <c r="A149" s="597">
        <v>43280</v>
      </c>
      <c r="B149" s="48">
        <v>98</v>
      </c>
      <c r="C149" s="590" t="s">
        <v>182</v>
      </c>
      <c r="D149" s="590" t="s">
        <v>170</v>
      </c>
      <c r="E149" s="590" t="s">
        <v>169</v>
      </c>
      <c r="F149" s="590" t="s">
        <v>167</v>
      </c>
      <c r="G149" s="591" t="s">
        <v>851</v>
      </c>
      <c r="H149" s="591" t="s">
        <v>829</v>
      </c>
      <c r="I149" s="591" t="s">
        <v>852</v>
      </c>
      <c r="J149" s="591" t="s">
        <v>836</v>
      </c>
      <c r="K149" s="591"/>
      <c r="L149" s="590"/>
      <c r="M149" s="590"/>
      <c r="N149" s="590"/>
      <c r="O149" s="590"/>
      <c r="P149" s="590"/>
      <c r="Q149" s="590"/>
      <c r="R149" s="590"/>
      <c r="S149" s="591" t="s">
        <v>908</v>
      </c>
      <c r="T149" s="590"/>
      <c r="U149" s="590"/>
      <c r="V149" s="590"/>
      <c r="W149" s="590"/>
      <c r="X149" s="590"/>
      <c r="Y149" s="590"/>
      <c r="Z149" s="590"/>
      <c r="AA149" s="590"/>
      <c r="AB149" s="590"/>
      <c r="AC149" s="590"/>
      <c r="AD149" s="48"/>
      <c r="AE149" s="48"/>
      <c r="AF149" s="48"/>
      <c r="AG149" s="48"/>
    </row>
    <row r="150" spans="1:33" s="402" customFormat="1">
      <c r="A150" s="590"/>
      <c r="B150" s="48"/>
      <c r="C150" s="590"/>
      <c r="D150" s="590"/>
      <c r="E150" s="590"/>
      <c r="F150" s="590"/>
      <c r="G150" s="590"/>
      <c r="H150" s="590"/>
      <c r="I150" s="590"/>
      <c r="J150" s="590"/>
      <c r="K150" s="590"/>
      <c r="L150" s="590"/>
      <c r="M150" s="590"/>
      <c r="N150" s="590"/>
      <c r="O150" s="590"/>
      <c r="P150" s="590"/>
      <c r="Q150" s="590"/>
      <c r="R150" s="590"/>
      <c r="S150" s="590"/>
      <c r="T150" s="590"/>
      <c r="U150" s="590"/>
      <c r="V150" s="590"/>
      <c r="W150" s="590"/>
      <c r="X150" s="590"/>
      <c r="Y150" s="590"/>
      <c r="Z150" s="590"/>
      <c r="AA150" s="590"/>
      <c r="AB150" s="590"/>
      <c r="AC150" s="590"/>
      <c r="AD150" s="48"/>
      <c r="AE150" s="48"/>
      <c r="AF150" s="48"/>
      <c r="AG150" s="48"/>
    </row>
    <row r="151" spans="1:33" s="402" customFormat="1">
      <c r="A151" s="597">
        <v>43283</v>
      </c>
      <c r="B151" s="67" t="s">
        <v>577</v>
      </c>
      <c r="C151" s="590"/>
      <c r="D151" s="590"/>
      <c r="E151" s="590"/>
      <c r="F151" s="590"/>
      <c r="G151" s="590"/>
      <c r="H151" s="590"/>
      <c r="I151" s="590"/>
      <c r="J151" s="590"/>
      <c r="K151" s="590"/>
      <c r="L151" s="590"/>
      <c r="M151" s="590"/>
      <c r="N151" s="590"/>
      <c r="O151" s="590"/>
      <c r="P151" s="590"/>
      <c r="Q151" s="590"/>
      <c r="R151" s="590"/>
      <c r="S151" s="590"/>
      <c r="T151" s="590"/>
      <c r="U151" s="590"/>
      <c r="V151" s="590"/>
      <c r="W151" s="590"/>
      <c r="X151" s="590"/>
      <c r="Y151" s="590"/>
      <c r="Z151" s="590"/>
      <c r="AA151" s="590"/>
      <c r="AB151" s="590"/>
      <c r="AC151" s="590"/>
      <c r="AD151" s="48"/>
      <c r="AE151" s="48"/>
      <c r="AF151" s="48"/>
      <c r="AG151" s="48"/>
    </row>
    <row r="152" spans="1:33" s="402" customFormat="1">
      <c r="A152" s="597">
        <v>43284</v>
      </c>
      <c r="B152" s="633">
        <v>99</v>
      </c>
      <c r="C152" s="591" t="s">
        <v>870</v>
      </c>
      <c r="D152" s="591" t="s">
        <v>865</v>
      </c>
      <c r="E152" s="591" t="s">
        <v>866</v>
      </c>
      <c r="F152" s="591" t="s">
        <v>166</v>
      </c>
      <c r="G152" s="591" t="s">
        <v>846</v>
      </c>
      <c r="H152" s="591" t="s">
        <v>841</v>
      </c>
      <c r="I152" s="591" t="s">
        <v>842</v>
      </c>
      <c r="J152" s="591" t="s">
        <v>844</v>
      </c>
      <c r="K152" s="591"/>
      <c r="L152" s="590"/>
      <c r="M152" s="590"/>
      <c r="N152" s="590"/>
      <c r="O152" s="590"/>
      <c r="P152" s="590"/>
      <c r="Q152" s="590"/>
      <c r="R152" s="590"/>
      <c r="S152" s="637" t="s">
        <v>907</v>
      </c>
      <c r="T152" s="591" t="s">
        <v>821</v>
      </c>
      <c r="U152" s="590"/>
      <c r="V152" s="590"/>
      <c r="W152" s="590"/>
      <c r="X152" s="590"/>
      <c r="Y152" s="590"/>
      <c r="Z152" s="590"/>
      <c r="AA152" s="590"/>
      <c r="AB152" s="590"/>
      <c r="AC152" s="590"/>
      <c r="AD152" s="48"/>
      <c r="AE152" s="48"/>
      <c r="AF152" s="48"/>
      <c r="AG152" s="48"/>
    </row>
    <row r="153" spans="1:33" s="402" customFormat="1">
      <c r="A153" s="607">
        <v>43286</v>
      </c>
      <c r="B153" s="608">
        <v>100</v>
      </c>
      <c r="C153" s="637" t="s">
        <v>171</v>
      </c>
      <c r="D153" s="591" t="s">
        <v>865</v>
      </c>
      <c r="E153" s="591" t="s">
        <v>866</v>
      </c>
      <c r="F153" s="638" t="s">
        <v>166</v>
      </c>
      <c r="G153" s="591" t="s">
        <v>846</v>
      </c>
      <c r="H153" s="591" t="s">
        <v>841</v>
      </c>
      <c r="I153" s="591" t="s">
        <v>842</v>
      </c>
      <c r="J153" s="591" t="s">
        <v>844</v>
      </c>
      <c r="K153" s="591" t="s">
        <v>957</v>
      </c>
      <c r="L153" s="591"/>
      <c r="M153" s="590"/>
      <c r="N153" s="590"/>
      <c r="O153" s="590"/>
      <c r="P153" s="590"/>
      <c r="Q153" s="590"/>
      <c r="R153" s="590"/>
      <c r="S153" s="591" t="s">
        <v>808</v>
      </c>
      <c r="T153" s="591" t="s">
        <v>881</v>
      </c>
      <c r="U153" s="590"/>
      <c r="V153" s="590"/>
      <c r="W153" s="590"/>
      <c r="X153" s="591" t="s">
        <v>823</v>
      </c>
      <c r="Y153" s="590"/>
      <c r="Z153" s="590"/>
      <c r="AA153" s="590"/>
      <c r="AB153" s="590"/>
      <c r="AC153" s="590"/>
      <c r="AD153" s="67"/>
      <c r="AE153" s="48"/>
      <c r="AF153" s="48"/>
      <c r="AG153" s="48"/>
    </row>
    <row r="154" spans="1:33" s="402" customFormat="1">
      <c r="A154" s="597">
        <v>43287</v>
      </c>
      <c r="B154" s="48">
        <v>101</v>
      </c>
      <c r="C154" s="591" t="s">
        <v>171</v>
      </c>
      <c r="D154" s="591" t="s">
        <v>162</v>
      </c>
      <c r="E154" s="591" t="s">
        <v>160</v>
      </c>
      <c r="F154" s="591" t="s">
        <v>166</v>
      </c>
      <c r="G154" s="591" t="s">
        <v>846</v>
      </c>
      <c r="H154" s="591" t="s">
        <v>841</v>
      </c>
      <c r="I154" s="591" t="s">
        <v>842</v>
      </c>
      <c r="J154" s="591" t="s">
        <v>844</v>
      </c>
      <c r="K154" s="591"/>
      <c r="L154" s="590"/>
      <c r="M154" s="590"/>
      <c r="N154" s="590"/>
      <c r="O154" s="590"/>
      <c r="P154" s="590"/>
      <c r="Q154" s="590"/>
      <c r="R154" s="590"/>
      <c r="S154" s="591" t="s">
        <v>906</v>
      </c>
      <c r="T154" s="590"/>
      <c r="U154" s="590"/>
      <c r="V154" s="590"/>
      <c r="W154" s="590"/>
      <c r="X154" s="590"/>
      <c r="Y154" s="590"/>
      <c r="Z154" s="590"/>
      <c r="AA154" s="590"/>
      <c r="AB154" s="590"/>
      <c r="AC154" s="590"/>
      <c r="AD154" s="48"/>
      <c r="AE154" s="48"/>
      <c r="AF154" s="48"/>
      <c r="AG154" s="48"/>
    </row>
    <row r="155" spans="1:33" s="402" customFormat="1">
      <c r="A155" s="590"/>
      <c r="B155" s="48"/>
      <c r="C155" s="590"/>
      <c r="D155" s="590"/>
      <c r="E155" s="590"/>
      <c r="F155" s="590"/>
      <c r="G155" s="590"/>
      <c r="H155" s="590"/>
      <c r="I155" s="590"/>
      <c r="J155" s="590"/>
      <c r="K155" s="590"/>
      <c r="L155" s="590"/>
      <c r="M155" s="590"/>
      <c r="N155" s="590"/>
      <c r="O155" s="590"/>
      <c r="P155" s="590"/>
      <c r="Q155" s="590"/>
      <c r="R155" s="590"/>
      <c r="S155" s="590"/>
      <c r="T155" s="590"/>
      <c r="U155" s="590"/>
      <c r="V155" s="590"/>
      <c r="W155" s="590"/>
      <c r="X155" s="590"/>
      <c r="Y155" s="590"/>
      <c r="Z155" s="590"/>
      <c r="AA155" s="590"/>
      <c r="AB155" s="590"/>
      <c r="AC155" s="590"/>
      <c r="AD155" s="48"/>
      <c r="AE155" s="48"/>
      <c r="AF155" s="48"/>
      <c r="AG155" s="48"/>
    </row>
    <row r="156" spans="1:33" s="402" customFormat="1">
      <c r="A156" s="646">
        <v>43290</v>
      </c>
      <c r="B156" s="645">
        <v>102</v>
      </c>
      <c r="C156" s="637" t="s">
        <v>171</v>
      </c>
      <c r="D156" s="637" t="s">
        <v>162</v>
      </c>
      <c r="E156" s="591" t="s">
        <v>160</v>
      </c>
      <c r="F156" s="637" t="s">
        <v>166</v>
      </c>
      <c r="G156" s="591" t="s">
        <v>919</v>
      </c>
      <c r="H156" s="591" t="s">
        <v>841</v>
      </c>
      <c r="I156" s="591" t="s">
        <v>842</v>
      </c>
      <c r="J156" s="591" t="s">
        <v>845</v>
      </c>
      <c r="K156" s="591" t="s">
        <v>957</v>
      </c>
      <c r="L156" s="590"/>
      <c r="M156" s="590"/>
      <c r="N156" s="590"/>
      <c r="O156" s="590"/>
      <c r="P156" s="590"/>
      <c r="Q156" s="590"/>
      <c r="R156" s="590"/>
      <c r="S156" s="637" t="s">
        <v>905</v>
      </c>
      <c r="T156" s="591" t="s">
        <v>940</v>
      </c>
      <c r="U156" s="590"/>
      <c r="V156" s="590"/>
      <c r="W156" s="590"/>
      <c r="X156" s="590"/>
      <c r="Y156" s="590"/>
      <c r="Z156" s="590"/>
      <c r="AA156" s="590"/>
      <c r="AB156" s="590"/>
      <c r="AC156" s="590"/>
      <c r="AD156" s="48"/>
      <c r="AE156" s="48"/>
      <c r="AF156" s="48"/>
      <c r="AG156" s="48"/>
    </row>
    <row r="157" spans="1:33" s="402" customFormat="1">
      <c r="A157" s="590"/>
      <c r="B157" s="48"/>
      <c r="C157" s="591" t="s">
        <v>171</v>
      </c>
      <c r="D157" s="590"/>
      <c r="E157" s="590"/>
      <c r="F157" s="591" t="s">
        <v>166</v>
      </c>
      <c r="G157" s="591"/>
      <c r="H157" s="590"/>
      <c r="I157" s="590"/>
      <c r="J157" s="591"/>
      <c r="K157" s="591"/>
      <c r="L157" s="590"/>
      <c r="M157" s="591" t="s">
        <v>163</v>
      </c>
      <c r="N157" s="591" t="s">
        <v>168</v>
      </c>
      <c r="O157" s="591" t="s">
        <v>183</v>
      </c>
      <c r="P157" s="590"/>
      <c r="Q157" s="590"/>
      <c r="R157" s="590"/>
      <c r="S157" s="590"/>
      <c r="T157" s="590"/>
      <c r="U157" s="590"/>
      <c r="V157" s="590"/>
      <c r="W157" s="590"/>
      <c r="X157" s="590"/>
      <c r="Y157" s="590"/>
      <c r="Z157" s="590"/>
      <c r="AA157" s="590"/>
      <c r="AB157" s="590"/>
      <c r="AC157" s="590"/>
      <c r="AD157" s="48"/>
      <c r="AE157" s="48"/>
      <c r="AF157" s="48"/>
      <c r="AG157" s="48"/>
    </row>
    <row r="158" spans="1:33" s="402" customFormat="1">
      <c r="A158" s="590"/>
      <c r="B158" s="48"/>
      <c r="C158" s="590">
        <v>36.610900000000001</v>
      </c>
      <c r="D158" s="590"/>
      <c r="E158" s="590"/>
      <c r="F158" s="590">
        <v>36.585900000000002</v>
      </c>
      <c r="G158" s="590"/>
      <c r="H158" s="590"/>
      <c r="I158" s="590"/>
      <c r="J158" s="590"/>
      <c r="K158" s="590"/>
      <c r="L158" s="590"/>
      <c r="M158" s="590">
        <v>37.6173</v>
      </c>
      <c r="N158" s="590">
        <v>35.714150000000004</v>
      </c>
      <c r="O158" s="590">
        <v>36.610900000000001</v>
      </c>
      <c r="P158" s="590"/>
      <c r="Q158" s="590"/>
      <c r="R158" s="590"/>
      <c r="S158" s="590"/>
      <c r="T158" s="590"/>
      <c r="U158" s="590"/>
      <c r="V158" s="590"/>
      <c r="W158" s="590"/>
      <c r="X158" s="590"/>
      <c r="Y158" s="590"/>
      <c r="Z158" s="590"/>
      <c r="AA158" s="590"/>
      <c r="AB158" s="590"/>
      <c r="AC158" s="590"/>
      <c r="AD158" s="48"/>
      <c r="AE158" s="48"/>
      <c r="AF158" s="48"/>
      <c r="AG158" s="48"/>
    </row>
    <row r="159" spans="1:33" s="402" customFormat="1">
      <c r="A159" s="597">
        <v>43291</v>
      </c>
      <c r="B159" s="48">
        <v>103</v>
      </c>
      <c r="C159" s="590"/>
      <c r="D159" s="590"/>
      <c r="E159" s="590"/>
      <c r="F159" s="591" t="s">
        <v>168</v>
      </c>
      <c r="G159" s="590"/>
      <c r="H159" s="590"/>
      <c r="I159" s="590"/>
      <c r="J159" s="591" t="s">
        <v>917</v>
      </c>
      <c r="K159" s="591"/>
      <c r="L159" s="590"/>
      <c r="M159" s="590"/>
      <c r="N159" s="590"/>
      <c r="O159" s="590"/>
      <c r="P159" s="590"/>
      <c r="Q159" s="590"/>
      <c r="R159" s="590"/>
      <c r="S159" s="591" t="s">
        <v>904</v>
      </c>
      <c r="T159" s="590"/>
      <c r="U159" s="590"/>
      <c r="V159" s="590"/>
      <c r="W159" s="590"/>
      <c r="X159" s="590"/>
      <c r="Y159" s="590"/>
      <c r="Z159" s="590"/>
      <c r="AA159" s="590"/>
      <c r="AB159" s="590"/>
      <c r="AC159" s="590"/>
      <c r="AD159" s="48"/>
      <c r="AE159" s="48"/>
      <c r="AF159" s="48"/>
      <c r="AG159" s="48"/>
    </row>
    <row r="160" spans="1:33" s="402" customFormat="1">
      <c r="A160" s="597">
        <v>43292</v>
      </c>
      <c r="B160" s="48">
        <v>104</v>
      </c>
      <c r="C160" s="590"/>
      <c r="D160" s="590"/>
      <c r="E160" s="590"/>
      <c r="F160" s="590"/>
      <c r="G160" s="590"/>
      <c r="H160" s="590"/>
      <c r="I160" s="590"/>
      <c r="J160" s="590"/>
      <c r="K160" s="590"/>
      <c r="L160" s="590"/>
      <c r="M160" s="590"/>
      <c r="N160" s="590"/>
      <c r="O160" s="590"/>
      <c r="P160" s="590"/>
      <c r="Q160" s="590"/>
      <c r="R160" s="590"/>
      <c r="S160" s="591" t="s">
        <v>903</v>
      </c>
      <c r="T160" s="590"/>
      <c r="U160" s="590"/>
      <c r="V160" s="590"/>
      <c r="W160" s="590"/>
      <c r="X160" s="590"/>
      <c r="Y160" s="590"/>
      <c r="Z160" s="590"/>
      <c r="AA160" s="590"/>
      <c r="AB160" s="590"/>
      <c r="AC160" s="590"/>
      <c r="AD160" s="48"/>
      <c r="AE160" s="48"/>
      <c r="AF160" s="48"/>
      <c r="AG160" s="48"/>
    </row>
    <row r="161" spans="1:33" s="402" customFormat="1">
      <c r="A161" s="597">
        <v>43293</v>
      </c>
      <c r="B161" s="48">
        <v>105</v>
      </c>
      <c r="C161" s="590"/>
      <c r="D161" s="590"/>
      <c r="E161" s="590"/>
      <c r="F161" s="590"/>
      <c r="G161" s="590"/>
      <c r="H161" s="590"/>
      <c r="I161" s="590"/>
      <c r="J161" s="590"/>
      <c r="K161" s="590"/>
      <c r="L161" s="590"/>
      <c r="M161" s="590"/>
      <c r="N161" s="590"/>
      <c r="O161" s="590"/>
      <c r="P161" s="590"/>
      <c r="Q161" s="590"/>
      <c r="R161" s="590"/>
      <c r="S161" s="591" t="s">
        <v>902</v>
      </c>
      <c r="T161" s="590"/>
      <c r="U161" s="590"/>
      <c r="V161" s="590"/>
      <c r="W161" s="590"/>
      <c r="X161" s="590"/>
      <c r="Y161" s="590"/>
      <c r="Z161" s="590"/>
      <c r="AA161" s="590"/>
      <c r="AB161" s="590"/>
      <c r="AC161" s="590"/>
      <c r="AD161" s="48"/>
      <c r="AE161" s="48"/>
      <c r="AF161" s="48"/>
      <c r="AG161" s="48"/>
    </row>
    <row r="162" spans="1:33" s="402" customFormat="1">
      <c r="A162" s="597">
        <v>43294</v>
      </c>
      <c r="B162" s="48">
        <v>106</v>
      </c>
      <c r="C162" s="590"/>
      <c r="D162" s="590"/>
      <c r="E162" s="590"/>
      <c r="F162" s="590"/>
      <c r="G162" s="590"/>
      <c r="H162" s="590"/>
      <c r="I162" s="590"/>
      <c r="J162" s="590"/>
      <c r="K162" s="590"/>
      <c r="L162" s="590"/>
      <c r="M162" s="590"/>
      <c r="N162" s="590"/>
      <c r="O162" s="590"/>
      <c r="P162" s="590"/>
      <c r="Q162" s="590"/>
      <c r="R162" s="590"/>
      <c r="S162" s="591" t="s">
        <v>637</v>
      </c>
      <c r="T162" s="590"/>
      <c r="U162" s="590"/>
      <c r="V162" s="590"/>
      <c r="W162" s="590"/>
      <c r="X162" s="590"/>
      <c r="Y162" s="590"/>
      <c r="Z162" s="590"/>
      <c r="AA162" s="590"/>
      <c r="AB162" s="590"/>
      <c r="AC162" s="590"/>
      <c r="AD162" s="48"/>
      <c r="AE162" s="48"/>
      <c r="AF162" s="48"/>
      <c r="AG162" s="48"/>
    </row>
    <row r="163" spans="1:33" s="402" customFormat="1">
      <c r="A163" s="597">
        <v>43297</v>
      </c>
      <c r="B163" s="48">
        <v>107</v>
      </c>
      <c r="C163" s="590"/>
      <c r="D163" s="590"/>
      <c r="E163" s="590"/>
      <c r="F163" s="590"/>
      <c r="G163" s="590"/>
      <c r="H163" s="590"/>
      <c r="I163" s="590"/>
      <c r="J163" s="590"/>
      <c r="K163" s="590"/>
      <c r="L163" s="590"/>
      <c r="M163" s="590"/>
      <c r="N163" s="590"/>
      <c r="O163" s="590"/>
      <c r="P163" s="590"/>
      <c r="Q163" s="590"/>
      <c r="R163" s="590"/>
      <c r="S163" s="591" t="s">
        <v>637</v>
      </c>
      <c r="T163" s="590"/>
      <c r="U163" s="590"/>
      <c r="V163" s="590"/>
      <c r="W163" s="590"/>
      <c r="X163" s="590"/>
      <c r="Y163" s="590"/>
      <c r="Z163" s="590"/>
      <c r="AA163" s="590"/>
      <c r="AB163" s="590"/>
      <c r="AC163" s="590"/>
      <c r="AD163" s="48"/>
      <c r="AE163" s="48"/>
      <c r="AF163" s="48"/>
      <c r="AG163" s="48"/>
    </row>
    <row r="164" spans="1:33" s="402" customFormat="1">
      <c r="A164" s="597">
        <v>43298</v>
      </c>
      <c r="B164" s="48">
        <v>108</v>
      </c>
      <c r="C164" s="590"/>
      <c r="D164" s="590"/>
      <c r="E164" s="590"/>
      <c r="F164" s="590"/>
      <c r="G164" s="590"/>
      <c r="H164" s="590"/>
      <c r="I164" s="590"/>
      <c r="J164" s="590"/>
      <c r="K164" s="590"/>
      <c r="L164" s="590"/>
      <c r="M164" s="590"/>
      <c r="N164" s="590"/>
      <c r="O164" s="590"/>
      <c r="P164" s="590"/>
      <c r="Q164" s="590"/>
      <c r="R164" s="590"/>
      <c r="S164" s="591" t="s">
        <v>637</v>
      </c>
      <c r="T164" s="590"/>
      <c r="U164" s="590"/>
      <c r="V164" s="590"/>
      <c r="W164" s="590"/>
      <c r="X164" s="590"/>
      <c r="Y164" s="590"/>
      <c r="Z164" s="590"/>
      <c r="AA164" s="590"/>
      <c r="AB164" s="590"/>
      <c r="AC164" s="590"/>
      <c r="AD164" s="48"/>
      <c r="AE164" s="48"/>
      <c r="AF164" s="48"/>
      <c r="AG164" s="48"/>
    </row>
    <row r="165" spans="1:33" s="402" customFormat="1">
      <c r="A165" s="646">
        <v>43299</v>
      </c>
      <c r="B165" s="650">
        <v>109</v>
      </c>
      <c r="C165" s="591" t="s">
        <v>867</v>
      </c>
      <c r="D165" s="590" t="s">
        <v>170</v>
      </c>
      <c r="E165" s="590" t="s">
        <v>169</v>
      </c>
      <c r="F165" s="590" t="s">
        <v>167</v>
      </c>
      <c r="G165" s="591" t="s">
        <v>851</v>
      </c>
      <c r="H165" s="591" t="s">
        <v>829</v>
      </c>
      <c r="I165" s="591" t="s">
        <v>853</v>
      </c>
      <c r="J165" s="591" t="s">
        <v>862</v>
      </c>
      <c r="K165" s="591" t="s">
        <v>961</v>
      </c>
      <c r="L165" s="590"/>
      <c r="M165" s="590"/>
      <c r="N165" s="590"/>
      <c r="O165" s="590"/>
      <c r="P165" s="590"/>
      <c r="Q165" s="590"/>
      <c r="R165" s="590"/>
      <c r="S165" s="590"/>
      <c r="T165" s="591" t="s">
        <v>878</v>
      </c>
      <c r="U165" s="590"/>
      <c r="V165" s="590"/>
      <c r="W165" s="590"/>
      <c r="X165" s="590"/>
      <c r="Y165" s="591" t="s">
        <v>887</v>
      </c>
      <c r="Z165" s="590"/>
      <c r="AA165" s="590"/>
      <c r="AB165" s="590"/>
      <c r="AC165" s="590"/>
      <c r="AD165" s="606"/>
      <c r="AE165" s="48"/>
      <c r="AF165" s="48"/>
      <c r="AG165" s="48"/>
    </row>
    <row r="166" spans="1:33" s="402" customFormat="1">
      <c r="A166" s="590"/>
      <c r="B166" s="48"/>
      <c r="C166" s="590" t="s">
        <v>182</v>
      </c>
      <c r="D166" s="590" t="s">
        <v>170</v>
      </c>
      <c r="E166" s="590" t="s">
        <v>169</v>
      </c>
      <c r="F166" s="590" t="s">
        <v>167</v>
      </c>
      <c r="G166" s="590"/>
      <c r="H166" s="590"/>
      <c r="I166" s="590"/>
      <c r="J166" s="590"/>
      <c r="K166" s="590"/>
      <c r="L166" s="590"/>
      <c r="M166" s="590"/>
      <c r="N166" s="590"/>
      <c r="O166" s="590"/>
      <c r="P166" s="590"/>
      <c r="Q166" s="590"/>
      <c r="R166" s="590"/>
      <c r="S166" s="590"/>
      <c r="T166" s="590"/>
      <c r="U166" s="590"/>
      <c r="V166" s="590"/>
      <c r="W166" s="590"/>
      <c r="X166" s="590"/>
      <c r="Y166" s="590"/>
      <c r="Z166" s="590"/>
      <c r="AA166" s="590"/>
      <c r="AB166" s="590"/>
      <c r="AC166" s="590"/>
      <c r="AD166" s="48"/>
      <c r="AE166" s="48"/>
      <c r="AF166" s="48"/>
      <c r="AG166" s="48"/>
    </row>
    <row r="167" spans="1:33" s="402" customFormat="1">
      <c r="A167" s="590"/>
      <c r="B167" s="48"/>
      <c r="C167" s="590">
        <v>37.856499999999997</v>
      </c>
      <c r="D167" s="590">
        <v>37.628300000000003</v>
      </c>
      <c r="E167" s="590">
        <v>38.378300000000003</v>
      </c>
      <c r="F167" s="590">
        <v>36.4283</v>
      </c>
      <c r="G167" s="590"/>
      <c r="H167" s="590"/>
      <c r="I167" s="590"/>
      <c r="J167" s="590"/>
      <c r="K167" s="590"/>
      <c r="L167" s="590"/>
      <c r="M167" s="590"/>
      <c r="N167" s="590"/>
      <c r="O167" s="590"/>
      <c r="P167" s="590"/>
      <c r="Q167" s="590"/>
      <c r="R167" s="590"/>
      <c r="S167" s="590"/>
      <c r="T167" s="590"/>
      <c r="U167" s="590"/>
      <c r="V167" s="591" t="s">
        <v>872</v>
      </c>
      <c r="W167" s="590"/>
      <c r="X167" s="590"/>
      <c r="Y167" s="590"/>
      <c r="Z167" s="590"/>
      <c r="AA167" s="590"/>
      <c r="AB167" s="590"/>
      <c r="AC167" s="590"/>
      <c r="AD167" s="48"/>
      <c r="AE167" s="48"/>
      <c r="AF167" s="48"/>
      <c r="AG167" s="48"/>
    </row>
    <row r="168" spans="1:33" s="402" customFormat="1">
      <c r="A168" s="597">
        <v>43300</v>
      </c>
      <c r="B168" s="67" t="s">
        <v>578</v>
      </c>
      <c r="C168" s="590"/>
      <c r="D168" s="590"/>
      <c r="E168" s="590"/>
      <c r="F168" s="590"/>
      <c r="G168" s="590"/>
      <c r="H168" s="590"/>
      <c r="I168" s="590"/>
      <c r="J168" s="590"/>
      <c r="K168" s="590"/>
      <c r="L168" s="590"/>
      <c r="M168" s="590"/>
      <c r="N168" s="590"/>
      <c r="O168" s="590"/>
      <c r="P168" s="590"/>
      <c r="Q168" s="590"/>
      <c r="R168" s="590"/>
      <c r="S168" s="590"/>
      <c r="T168" s="590"/>
      <c r="U168" s="590"/>
      <c r="V168" s="591" t="s">
        <v>871</v>
      </c>
      <c r="W168" s="590"/>
      <c r="X168" s="590"/>
      <c r="Y168" s="590"/>
      <c r="Z168" s="590"/>
      <c r="AA168" s="590"/>
      <c r="AB168" s="590"/>
      <c r="AC168" s="590"/>
      <c r="AD168" s="48"/>
      <c r="AE168" s="48"/>
      <c r="AF168" s="48"/>
      <c r="AG168" s="48"/>
    </row>
    <row r="169" spans="1:33" s="402" customFormat="1">
      <c r="A169" s="597">
        <v>43301</v>
      </c>
      <c r="B169" s="48">
        <v>110</v>
      </c>
      <c r="C169" s="590"/>
      <c r="D169" s="590"/>
      <c r="E169" s="590"/>
      <c r="F169" s="590"/>
      <c r="G169" s="590"/>
      <c r="H169" s="590"/>
      <c r="I169" s="590"/>
      <c r="J169" s="590"/>
      <c r="K169" s="590"/>
      <c r="L169" s="590"/>
      <c r="M169" s="590"/>
      <c r="N169" s="590"/>
      <c r="O169" s="590"/>
      <c r="P169" s="590"/>
      <c r="Q169" s="590"/>
      <c r="R169" s="590"/>
      <c r="S169" s="590"/>
      <c r="T169" s="590"/>
      <c r="U169" s="590"/>
      <c r="V169" s="590"/>
      <c r="W169" s="590"/>
      <c r="X169" s="590"/>
      <c r="Y169" s="590"/>
      <c r="Z169" s="590"/>
      <c r="AA169" s="590"/>
      <c r="AB169" s="590"/>
      <c r="AC169" s="590"/>
      <c r="AD169" s="48"/>
      <c r="AE169" s="48"/>
      <c r="AF169" s="48"/>
      <c r="AG169" s="48"/>
    </row>
    <row r="170" spans="1:33" s="402" customFormat="1">
      <c r="A170" s="597">
        <v>43304</v>
      </c>
      <c r="B170" s="48">
        <v>111</v>
      </c>
      <c r="C170" s="590"/>
      <c r="D170" s="590"/>
      <c r="E170" s="590"/>
      <c r="F170" s="590"/>
      <c r="G170" s="590"/>
      <c r="H170" s="590"/>
      <c r="I170" s="590"/>
      <c r="J170" s="590"/>
      <c r="K170" s="590"/>
      <c r="L170" s="590"/>
      <c r="M170" s="590"/>
      <c r="N170" s="590"/>
      <c r="O170" s="590"/>
      <c r="P170" s="590"/>
      <c r="Q170" s="590"/>
      <c r="R170" s="590"/>
      <c r="S170" s="590"/>
      <c r="T170" s="590"/>
      <c r="U170" s="590"/>
      <c r="V170" s="590"/>
      <c r="W170" s="590"/>
      <c r="X170" s="590"/>
      <c r="Y170" s="590"/>
      <c r="Z170" s="590"/>
      <c r="AA170" s="590"/>
      <c r="AB170" s="590"/>
      <c r="AC170" s="590"/>
      <c r="AD170" s="48"/>
      <c r="AE170" s="48"/>
      <c r="AF170" s="48"/>
      <c r="AG170" s="48"/>
    </row>
    <row r="171" spans="1:33" s="402" customFormat="1">
      <c r="A171" s="597">
        <v>43305</v>
      </c>
      <c r="B171" s="48">
        <v>112</v>
      </c>
      <c r="C171" s="590"/>
      <c r="D171" s="590"/>
      <c r="E171" s="590"/>
      <c r="F171" s="590"/>
      <c r="G171" s="590"/>
      <c r="H171" s="590"/>
      <c r="I171" s="590"/>
      <c r="J171" s="590"/>
      <c r="K171" s="590"/>
      <c r="L171" s="590"/>
      <c r="M171" s="590"/>
      <c r="N171" s="590"/>
      <c r="O171" s="590"/>
      <c r="P171" s="590"/>
      <c r="Q171" s="590"/>
      <c r="R171" s="590"/>
      <c r="S171" s="590"/>
      <c r="T171" s="590"/>
      <c r="U171" s="590"/>
      <c r="V171" s="590"/>
      <c r="W171" s="590"/>
      <c r="X171" s="590"/>
      <c r="Y171" s="590"/>
      <c r="Z171" s="590"/>
      <c r="AA171" s="590"/>
      <c r="AB171" s="590"/>
      <c r="AC171" s="590"/>
      <c r="AD171" s="48"/>
      <c r="AE171" s="48"/>
      <c r="AF171" s="48"/>
      <c r="AG171" s="48"/>
    </row>
    <row r="172" spans="1:33" s="402" customFormat="1">
      <c r="A172" s="630">
        <v>43306</v>
      </c>
      <c r="B172" s="631">
        <v>113</v>
      </c>
      <c r="C172" s="637" t="s">
        <v>171</v>
      </c>
      <c r="D172" s="637" t="s">
        <v>162</v>
      </c>
      <c r="E172" s="653" t="s">
        <v>160</v>
      </c>
      <c r="F172" s="591" t="s">
        <v>888</v>
      </c>
      <c r="G172" s="591" t="s">
        <v>919</v>
      </c>
      <c r="H172" s="591" t="s">
        <v>841</v>
      </c>
      <c r="I172" s="591" t="s">
        <v>842</v>
      </c>
      <c r="J172" s="591" t="s">
        <v>845</v>
      </c>
      <c r="K172" s="591" t="s">
        <v>965</v>
      </c>
      <c r="L172" s="590"/>
      <c r="M172" s="590"/>
      <c r="N172" s="590"/>
      <c r="O172" s="590"/>
      <c r="P172" s="590"/>
      <c r="Q172" s="590"/>
      <c r="R172" s="606"/>
      <c r="S172" s="591" t="s">
        <v>805</v>
      </c>
      <c r="T172" s="591" t="s">
        <v>898</v>
      </c>
      <c r="U172" s="590"/>
      <c r="V172" s="590"/>
      <c r="W172" s="590"/>
      <c r="X172" s="590"/>
      <c r="Y172" s="591" t="s">
        <v>890</v>
      </c>
      <c r="Z172" s="590"/>
      <c r="AA172" s="590"/>
      <c r="AB172" s="590"/>
      <c r="AC172" s="590"/>
      <c r="AD172" s="48"/>
      <c r="AE172" s="48"/>
      <c r="AF172" s="48"/>
      <c r="AG172" s="48"/>
    </row>
    <row r="173" spans="1:33" s="402" customFormat="1">
      <c r="A173" s="630">
        <v>43307</v>
      </c>
      <c r="B173" s="631">
        <v>114</v>
      </c>
      <c r="C173" s="637" t="s">
        <v>171</v>
      </c>
      <c r="D173" s="637" t="s">
        <v>162</v>
      </c>
      <c r="E173" s="653" t="s">
        <v>160</v>
      </c>
      <c r="F173" s="591" t="s">
        <v>888</v>
      </c>
      <c r="G173" s="591" t="s">
        <v>919</v>
      </c>
      <c r="H173" s="591" t="s">
        <v>841</v>
      </c>
      <c r="I173" s="591" t="s">
        <v>842</v>
      </c>
      <c r="J173" s="591" t="s">
        <v>845</v>
      </c>
      <c r="K173" s="591" t="s">
        <v>957</v>
      </c>
      <c r="L173" s="590"/>
      <c r="M173" s="590"/>
      <c r="N173" s="590"/>
      <c r="O173" s="590"/>
      <c r="P173" s="590"/>
      <c r="Q173" s="590"/>
      <c r="R173" s="606"/>
      <c r="S173" s="591" t="s">
        <v>805</v>
      </c>
      <c r="T173" s="591" t="s">
        <v>889</v>
      </c>
      <c r="U173" s="590"/>
      <c r="V173" s="590"/>
      <c r="W173" s="590"/>
      <c r="X173" s="590"/>
      <c r="Y173" s="591" t="s">
        <v>890</v>
      </c>
      <c r="Z173" s="590"/>
      <c r="AA173" s="590"/>
      <c r="AB173" s="590"/>
      <c r="AC173" s="590"/>
      <c r="AD173" s="606"/>
      <c r="AE173" s="48"/>
      <c r="AF173" s="48"/>
      <c r="AG173" s="48"/>
    </row>
    <row r="174" spans="1:33" s="402" customFormat="1">
      <c r="A174" s="654">
        <v>43308</v>
      </c>
      <c r="B174" s="633">
        <v>115</v>
      </c>
      <c r="C174" s="591" t="s">
        <v>171</v>
      </c>
      <c r="D174" s="591" t="s">
        <v>162</v>
      </c>
      <c r="E174" s="591" t="s">
        <v>160</v>
      </c>
      <c r="F174" s="591" t="s">
        <v>166</v>
      </c>
      <c r="G174" s="591" t="s">
        <v>919</v>
      </c>
      <c r="H174" s="591" t="s">
        <v>841</v>
      </c>
      <c r="I174" s="591" t="s">
        <v>842</v>
      </c>
      <c r="J174" s="591" t="s">
        <v>847</v>
      </c>
      <c r="K174" s="591"/>
      <c r="L174" s="590"/>
      <c r="M174" s="590"/>
      <c r="N174" s="590"/>
      <c r="O174" s="590"/>
      <c r="P174" s="590"/>
      <c r="Q174" s="590"/>
      <c r="R174" s="590"/>
      <c r="S174" s="637" t="s">
        <v>914</v>
      </c>
      <c r="T174" s="590"/>
      <c r="U174" s="590"/>
      <c r="V174" s="590"/>
      <c r="W174" s="590"/>
      <c r="X174" s="590"/>
      <c r="Y174" s="590"/>
      <c r="Z174" s="590"/>
      <c r="AA174" s="590"/>
      <c r="AB174" s="590"/>
      <c r="AC174" s="590"/>
      <c r="AD174" s="48"/>
      <c r="AE174" s="48"/>
      <c r="AF174" s="48"/>
      <c r="AG174" s="48"/>
    </row>
    <row r="175" spans="1:33" s="402" customFormat="1">
      <c r="A175" s="590"/>
      <c r="B175" s="48"/>
      <c r="C175" s="590"/>
      <c r="D175" s="590"/>
      <c r="E175" s="590"/>
      <c r="F175" s="591" t="s">
        <v>166</v>
      </c>
      <c r="G175" s="590"/>
      <c r="H175" s="590"/>
      <c r="I175" s="590"/>
      <c r="J175" s="591"/>
      <c r="K175" s="591"/>
      <c r="L175" s="590"/>
      <c r="M175" s="591" t="s">
        <v>167</v>
      </c>
      <c r="N175" s="590"/>
      <c r="O175" s="590"/>
      <c r="P175" s="590"/>
      <c r="Q175" s="590"/>
      <c r="R175" s="590"/>
      <c r="S175" s="590"/>
      <c r="T175" s="590"/>
      <c r="U175" s="590"/>
      <c r="V175" s="590"/>
      <c r="W175" s="590"/>
      <c r="X175" s="590"/>
      <c r="Y175" s="590"/>
      <c r="Z175" s="590"/>
      <c r="AA175" s="590"/>
      <c r="AB175" s="590"/>
      <c r="AC175" s="590"/>
      <c r="AD175" s="48"/>
      <c r="AE175" s="48"/>
      <c r="AF175" s="48"/>
      <c r="AG175" s="48"/>
    </row>
    <row r="176" spans="1:33" s="402" customFormat="1">
      <c r="A176" s="590"/>
      <c r="B176" s="48"/>
      <c r="C176" s="590"/>
      <c r="D176" s="590"/>
      <c r="E176" s="590"/>
      <c r="F176" s="590">
        <v>37.5381</v>
      </c>
      <c r="G176" s="590"/>
      <c r="H176" s="590"/>
      <c r="I176" s="590"/>
      <c r="J176" s="590"/>
      <c r="K176" s="590"/>
      <c r="L176" s="590"/>
      <c r="M176" s="590">
        <v>36.507649999999998</v>
      </c>
      <c r="N176" s="590"/>
      <c r="O176" s="590"/>
      <c r="P176" s="590"/>
      <c r="Q176" s="590"/>
      <c r="R176" s="590"/>
      <c r="S176" s="590"/>
      <c r="T176" s="590"/>
      <c r="U176" s="590"/>
      <c r="V176" s="590"/>
      <c r="W176" s="590"/>
      <c r="X176" s="590"/>
      <c r="Y176" s="590"/>
      <c r="Z176" s="590"/>
      <c r="AA176" s="590"/>
      <c r="AB176" s="590"/>
      <c r="AC176" s="590"/>
      <c r="AD176" s="48"/>
      <c r="AE176" s="48"/>
      <c r="AF176" s="48"/>
      <c r="AG176" s="48"/>
    </row>
    <row r="177" spans="1:35" s="402" customFormat="1">
      <c r="A177" s="597">
        <v>43311</v>
      </c>
      <c r="B177" s="48">
        <v>116</v>
      </c>
      <c r="C177" s="590"/>
      <c r="D177" s="590"/>
      <c r="E177" s="590"/>
      <c r="F177" s="590"/>
      <c r="G177" s="590"/>
      <c r="H177" s="590"/>
      <c r="I177" s="590"/>
      <c r="J177" s="590"/>
      <c r="K177" s="590"/>
      <c r="L177" s="590"/>
      <c r="M177" s="590"/>
      <c r="N177" s="590"/>
      <c r="O177" s="590"/>
      <c r="P177" s="590"/>
      <c r="Q177" s="590"/>
      <c r="R177" s="590"/>
      <c r="S177" s="590"/>
      <c r="T177" s="590"/>
      <c r="U177" s="590"/>
      <c r="V177" s="590"/>
      <c r="W177" s="590"/>
      <c r="X177" s="590"/>
      <c r="Y177" s="590"/>
      <c r="Z177" s="590"/>
      <c r="AA177" s="590"/>
      <c r="AB177" s="590"/>
      <c r="AC177" s="590"/>
      <c r="AD177" s="48"/>
      <c r="AE177" s="48"/>
      <c r="AF177" s="48"/>
      <c r="AG177" s="48"/>
    </row>
    <row r="178" spans="1:35" s="402" customFormat="1">
      <c r="A178" s="597">
        <v>43312</v>
      </c>
      <c r="B178" s="48">
        <v>117</v>
      </c>
      <c r="C178" s="590"/>
      <c r="D178" s="590"/>
      <c r="E178" s="590"/>
      <c r="F178" s="590"/>
      <c r="G178" s="590"/>
      <c r="H178" s="590"/>
      <c r="I178" s="590"/>
      <c r="J178" s="590"/>
      <c r="K178" s="590"/>
      <c r="L178" s="590"/>
      <c r="M178" s="590"/>
      <c r="N178" s="590"/>
      <c r="O178" s="590"/>
      <c r="P178" s="590"/>
      <c r="Q178" s="590"/>
      <c r="R178" s="590"/>
      <c r="S178" s="590"/>
      <c r="T178" s="590"/>
      <c r="U178" s="590"/>
      <c r="V178" s="590"/>
      <c r="W178" s="590"/>
      <c r="X178" s="590"/>
      <c r="Y178" s="590"/>
      <c r="Z178" s="590"/>
      <c r="AA178" s="590"/>
      <c r="AB178" s="590"/>
      <c r="AC178" s="590"/>
      <c r="AD178" s="48"/>
      <c r="AE178" s="48"/>
      <c r="AF178" s="48"/>
      <c r="AG178" s="48"/>
    </row>
    <row r="179" spans="1:35" s="402" customFormat="1">
      <c r="A179" s="597">
        <v>43313</v>
      </c>
      <c r="B179" s="48">
        <v>118</v>
      </c>
      <c r="C179" s="590" t="s">
        <v>182</v>
      </c>
      <c r="D179" s="590" t="s">
        <v>170</v>
      </c>
      <c r="E179" s="590" t="s">
        <v>169</v>
      </c>
      <c r="F179" s="655" t="s">
        <v>167</v>
      </c>
      <c r="G179" s="591" t="s">
        <v>851</v>
      </c>
      <c r="H179" s="591" t="s">
        <v>829</v>
      </c>
      <c r="I179" s="591" t="s">
        <v>853</v>
      </c>
      <c r="J179" s="591" t="s">
        <v>862</v>
      </c>
      <c r="K179" s="591"/>
      <c r="L179" s="590"/>
      <c r="M179" s="590"/>
      <c r="N179" s="590"/>
      <c r="O179" s="590"/>
      <c r="P179" s="590"/>
      <c r="Q179" s="590"/>
      <c r="R179" s="590"/>
      <c r="S179" s="591" t="s">
        <v>900</v>
      </c>
      <c r="T179" s="590"/>
      <c r="U179" s="590"/>
      <c r="V179" s="590"/>
      <c r="W179" s="590"/>
      <c r="X179" s="590"/>
      <c r="Y179" s="590"/>
      <c r="Z179" s="590"/>
      <c r="AA179" s="590"/>
      <c r="AB179" s="590"/>
      <c r="AC179" s="590"/>
      <c r="AD179" s="48"/>
      <c r="AE179" s="48"/>
      <c r="AF179" s="48"/>
      <c r="AG179" s="48"/>
    </row>
    <row r="180" spans="1:35" s="402" customFormat="1">
      <c r="A180" s="597"/>
      <c r="B180" s="48"/>
      <c r="C180" s="590"/>
      <c r="D180" s="590"/>
      <c r="E180" s="590"/>
      <c r="F180" s="402">
        <v>37.459850000000003</v>
      </c>
      <c r="G180" s="590"/>
      <c r="H180" s="590"/>
      <c r="I180" s="590"/>
      <c r="J180" s="590"/>
      <c r="K180" s="590"/>
      <c r="L180" s="590"/>
      <c r="M180" s="590"/>
      <c r="N180" s="590"/>
      <c r="O180" s="590"/>
      <c r="P180" s="590"/>
      <c r="Q180" s="590"/>
      <c r="R180" s="590"/>
      <c r="S180" s="591" t="s">
        <v>900</v>
      </c>
      <c r="T180" s="590"/>
      <c r="U180" s="590"/>
      <c r="V180" s="590"/>
      <c r="W180" s="590"/>
      <c r="X180" s="590"/>
      <c r="Y180" s="590"/>
      <c r="Z180" s="590"/>
      <c r="AA180" s="590"/>
      <c r="AB180" s="590"/>
      <c r="AC180" s="590"/>
      <c r="AD180" s="48"/>
      <c r="AE180" s="48"/>
      <c r="AF180" s="48"/>
      <c r="AG180" s="48"/>
    </row>
    <row r="181" spans="1:35" s="402" customFormat="1">
      <c r="A181" s="597">
        <v>43314</v>
      </c>
      <c r="B181" s="48">
        <v>119</v>
      </c>
      <c r="C181" s="590"/>
      <c r="D181" s="590"/>
      <c r="E181" s="590"/>
      <c r="F181" s="590"/>
      <c r="G181" s="590"/>
      <c r="H181" s="590"/>
      <c r="I181" s="590"/>
      <c r="J181" s="590"/>
      <c r="K181" s="590"/>
      <c r="L181" s="590"/>
      <c r="M181" s="590"/>
      <c r="N181" s="590"/>
      <c r="O181" s="590"/>
      <c r="P181" s="590"/>
      <c r="Q181" s="590"/>
      <c r="R181" s="590"/>
      <c r="S181" s="591" t="s">
        <v>900</v>
      </c>
      <c r="T181" s="590"/>
      <c r="U181" s="590"/>
      <c r="V181" s="590"/>
      <c r="W181" s="590"/>
      <c r="X181" s="590"/>
      <c r="Y181" s="590"/>
      <c r="Z181" s="590"/>
      <c r="AA181" s="590"/>
      <c r="AB181" s="590"/>
      <c r="AC181" s="590"/>
      <c r="AD181" s="48"/>
      <c r="AE181" s="48"/>
      <c r="AF181" s="48"/>
      <c r="AG181" s="48"/>
    </row>
    <row r="182" spans="1:35" s="402" customFormat="1">
      <c r="A182" s="597">
        <v>43315</v>
      </c>
      <c r="B182" s="48">
        <v>120</v>
      </c>
      <c r="C182" s="590"/>
      <c r="D182" s="590"/>
      <c r="E182" s="590"/>
      <c r="F182" s="590"/>
      <c r="G182" s="590"/>
      <c r="H182" s="590"/>
      <c r="I182" s="590"/>
      <c r="J182" s="590"/>
      <c r="K182" s="590"/>
      <c r="L182" s="590"/>
      <c r="M182" s="590"/>
      <c r="N182" s="590"/>
      <c r="O182" s="590"/>
      <c r="P182" s="590"/>
      <c r="Q182" s="590"/>
      <c r="R182" s="590"/>
      <c r="S182" s="591" t="s">
        <v>900</v>
      </c>
      <c r="T182" s="590"/>
      <c r="U182" s="590"/>
      <c r="V182" s="590"/>
      <c r="W182" s="590"/>
      <c r="X182" s="590"/>
      <c r="Y182" s="590"/>
      <c r="Z182" s="590"/>
      <c r="AA182" s="590"/>
      <c r="AB182" s="590"/>
      <c r="AC182" s="590"/>
      <c r="AD182" s="48"/>
      <c r="AE182" s="48"/>
      <c r="AF182" s="48"/>
      <c r="AG182" s="48"/>
    </row>
    <row r="183" spans="1:35" s="402" customFormat="1">
      <c r="A183" s="597">
        <v>43318</v>
      </c>
      <c r="B183" s="48">
        <v>121</v>
      </c>
      <c r="C183" s="590"/>
      <c r="D183" s="590"/>
      <c r="E183" s="590"/>
      <c r="F183" s="590"/>
      <c r="G183" s="590"/>
      <c r="H183" s="590"/>
      <c r="I183" s="590"/>
      <c r="J183" s="590"/>
      <c r="K183" s="590"/>
      <c r="L183" s="590"/>
      <c r="M183" s="590"/>
      <c r="N183" s="590"/>
      <c r="O183" s="590"/>
      <c r="P183" s="590"/>
      <c r="Q183" s="590"/>
      <c r="R183" s="590"/>
      <c r="S183" s="591" t="s">
        <v>900</v>
      </c>
      <c r="T183" s="590"/>
      <c r="U183" s="590"/>
      <c r="V183" s="590"/>
      <c r="W183" s="590"/>
      <c r="X183" s="590"/>
      <c r="Y183" s="590"/>
      <c r="Z183" s="590"/>
      <c r="AA183" s="590"/>
      <c r="AB183" s="590"/>
      <c r="AC183" s="590"/>
      <c r="AD183" s="48"/>
      <c r="AE183" s="48"/>
      <c r="AF183" s="48"/>
      <c r="AG183" s="48"/>
    </row>
    <row r="184" spans="1:35" s="402" customFormat="1">
      <c r="A184" s="597">
        <v>43319</v>
      </c>
      <c r="B184" s="48">
        <v>122</v>
      </c>
      <c r="C184" s="590"/>
      <c r="D184" s="590"/>
      <c r="E184" s="590"/>
      <c r="F184" s="590"/>
      <c r="G184" s="590"/>
      <c r="H184" s="590"/>
      <c r="I184" s="590"/>
      <c r="J184" s="590"/>
      <c r="K184" s="590"/>
      <c r="L184" s="590"/>
      <c r="M184" s="590"/>
      <c r="N184" s="590"/>
      <c r="O184" s="590"/>
      <c r="P184" s="590"/>
      <c r="Q184" s="590"/>
      <c r="R184" s="590"/>
      <c r="S184" s="591" t="s">
        <v>900</v>
      </c>
      <c r="T184" s="590"/>
      <c r="U184" s="590"/>
      <c r="V184" s="590"/>
      <c r="W184" s="590"/>
      <c r="X184" s="590"/>
      <c r="Y184" s="590"/>
      <c r="Z184" s="590"/>
      <c r="AA184" s="590"/>
      <c r="AB184" s="590"/>
      <c r="AC184" s="590"/>
      <c r="AD184" s="48"/>
      <c r="AE184" s="48"/>
      <c r="AF184" s="48"/>
      <c r="AG184" s="48"/>
    </row>
    <row r="185" spans="1:35" s="402" customFormat="1">
      <c r="A185" s="597">
        <v>43320</v>
      </c>
      <c r="B185" s="48">
        <v>123</v>
      </c>
      <c r="C185" s="590"/>
      <c r="D185" s="590"/>
      <c r="E185" s="590"/>
      <c r="F185" s="590"/>
      <c r="G185" s="590"/>
      <c r="H185" s="590"/>
      <c r="I185" s="590"/>
      <c r="J185" s="590"/>
      <c r="K185" s="590"/>
      <c r="L185" s="590"/>
      <c r="M185" s="590"/>
      <c r="N185" s="590"/>
      <c r="O185" s="590"/>
      <c r="P185" s="590"/>
      <c r="Q185" s="590"/>
      <c r="R185" s="590"/>
      <c r="S185" s="591" t="s">
        <v>900</v>
      </c>
      <c r="T185" s="590"/>
      <c r="U185" s="590"/>
      <c r="V185" s="590"/>
      <c r="W185" s="590"/>
      <c r="X185" s="590"/>
      <c r="Y185" s="590"/>
      <c r="Z185" s="590"/>
      <c r="AA185" s="590"/>
      <c r="AB185" s="590"/>
      <c r="AC185" s="590"/>
      <c r="AD185" s="48"/>
      <c r="AE185" s="48"/>
      <c r="AF185" s="48"/>
      <c r="AG185" s="48"/>
    </row>
    <row r="186" spans="1:35" s="402" customFormat="1">
      <c r="A186" s="597">
        <v>43321</v>
      </c>
      <c r="B186" s="48">
        <v>124</v>
      </c>
      <c r="C186" s="590"/>
      <c r="D186" s="590"/>
      <c r="E186" s="590"/>
      <c r="F186" s="590"/>
      <c r="G186" s="590"/>
      <c r="H186" s="590"/>
      <c r="I186" s="590"/>
      <c r="J186" s="590"/>
      <c r="K186" s="590"/>
      <c r="L186" s="590"/>
      <c r="M186" s="590"/>
      <c r="N186" s="590"/>
      <c r="O186" s="590"/>
      <c r="P186" s="590"/>
      <c r="Q186" s="590"/>
      <c r="R186" s="590"/>
      <c r="S186" s="591" t="s">
        <v>900</v>
      </c>
      <c r="T186" s="590"/>
      <c r="U186" s="590"/>
      <c r="V186" s="590"/>
      <c r="W186" s="590"/>
      <c r="X186" s="590"/>
      <c r="Y186" s="590"/>
      <c r="Z186" s="590"/>
      <c r="AA186" s="590"/>
      <c r="AB186" s="590"/>
      <c r="AC186" s="590"/>
      <c r="AD186" s="48"/>
      <c r="AE186" s="48"/>
      <c r="AF186" s="48"/>
      <c r="AG186" s="48"/>
    </row>
    <row r="187" spans="1:35" s="402" customFormat="1">
      <c r="A187" s="597">
        <v>43322</v>
      </c>
      <c r="B187" s="48">
        <v>125</v>
      </c>
      <c r="C187" s="591" t="s">
        <v>166</v>
      </c>
      <c r="D187" s="591" t="s">
        <v>171</v>
      </c>
      <c r="E187" s="591" t="s">
        <v>187</v>
      </c>
      <c r="F187" s="591" t="s">
        <v>167</v>
      </c>
      <c r="G187" s="591" t="s">
        <v>848</v>
      </c>
      <c r="H187" s="591" t="s">
        <v>919</v>
      </c>
      <c r="I187" s="591"/>
      <c r="J187" s="591" t="s">
        <v>862</v>
      </c>
      <c r="K187" s="591"/>
      <c r="L187" s="590"/>
      <c r="M187" s="590"/>
      <c r="N187" s="590"/>
      <c r="O187" s="590"/>
      <c r="P187" s="590"/>
      <c r="Q187" s="590"/>
      <c r="R187" s="590"/>
      <c r="S187" s="591" t="s">
        <v>901</v>
      </c>
      <c r="T187" s="590"/>
      <c r="U187" s="590"/>
      <c r="V187" s="590"/>
      <c r="W187" s="590"/>
      <c r="X187" s="590"/>
      <c r="Y187" s="590"/>
      <c r="Z187" s="590"/>
      <c r="AA187" s="590"/>
      <c r="AB187" s="590"/>
      <c r="AC187" s="590"/>
      <c r="AD187" s="48"/>
      <c r="AE187" s="48"/>
      <c r="AF187" s="48"/>
      <c r="AG187" s="48"/>
    </row>
    <row r="188" spans="1:35" s="402" customFormat="1">
      <c r="A188" s="590"/>
      <c r="B188" s="48"/>
      <c r="C188" s="591" t="s">
        <v>166</v>
      </c>
      <c r="D188" s="590"/>
      <c r="E188" s="590"/>
      <c r="F188" s="591" t="s">
        <v>167</v>
      </c>
      <c r="G188" s="591"/>
      <c r="H188" s="590"/>
      <c r="I188" s="590"/>
      <c r="J188" s="591"/>
      <c r="K188" s="591"/>
      <c r="L188" s="590"/>
      <c r="M188" s="590"/>
      <c r="N188" s="590"/>
      <c r="O188" s="590"/>
      <c r="P188" s="590"/>
      <c r="Q188" s="590"/>
      <c r="R188" s="590"/>
      <c r="S188" s="590"/>
      <c r="T188" s="590"/>
      <c r="U188" s="590"/>
      <c r="V188" s="590"/>
      <c r="W188" s="590"/>
      <c r="X188" s="590"/>
      <c r="Y188" s="590"/>
      <c r="Z188" s="590"/>
      <c r="AA188" s="590"/>
      <c r="AB188" s="590"/>
      <c r="AC188" s="590"/>
      <c r="AD188" s="48"/>
      <c r="AE188" s="48"/>
      <c r="AF188" s="48"/>
      <c r="AG188" s="48"/>
    </row>
    <row r="189" spans="1:35" s="402" customFormat="1">
      <c r="A189" s="590"/>
      <c r="B189" s="48"/>
      <c r="C189" s="590">
        <v>38.490299999999998</v>
      </c>
      <c r="D189" s="590"/>
      <c r="E189" s="590"/>
      <c r="F189" s="590">
        <v>38.412049999999994</v>
      </c>
      <c r="G189" s="590"/>
      <c r="H189" s="590"/>
      <c r="I189" s="590"/>
      <c r="J189" s="590"/>
      <c r="K189" s="590"/>
      <c r="L189" s="590"/>
      <c r="M189" s="590"/>
      <c r="N189" s="590"/>
      <c r="O189" s="590"/>
      <c r="P189" s="590"/>
      <c r="Q189" s="590"/>
      <c r="R189" s="590"/>
      <c r="S189" s="590"/>
      <c r="T189" s="590"/>
      <c r="U189" s="590"/>
      <c r="V189" s="590"/>
      <c r="W189" s="590"/>
      <c r="X189" s="590"/>
      <c r="Y189" s="590"/>
      <c r="Z189" s="590"/>
      <c r="AA189" s="590"/>
      <c r="AB189" s="590"/>
      <c r="AC189" s="590"/>
      <c r="AD189" s="48"/>
      <c r="AE189" s="48"/>
      <c r="AF189" s="48"/>
      <c r="AG189" s="48"/>
    </row>
    <row r="190" spans="1:35" s="402" customFormat="1">
      <c r="A190" s="656">
        <v>43325</v>
      </c>
      <c r="B190" s="648">
        <v>126</v>
      </c>
      <c r="C190" s="591" t="s">
        <v>171</v>
      </c>
      <c r="D190" s="591" t="s">
        <v>170</v>
      </c>
      <c r="E190" s="590" t="s">
        <v>187</v>
      </c>
      <c r="F190" s="591" t="s">
        <v>166</v>
      </c>
      <c r="G190" s="591" t="s">
        <v>919</v>
      </c>
      <c r="H190" s="591" t="s">
        <v>829</v>
      </c>
      <c r="I190" s="591" t="s">
        <v>187</v>
      </c>
      <c r="J190" s="591" t="s">
        <v>848</v>
      </c>
      <c r="K190" s="591"/>
      <c r="L190" s="590"/>
      <c r="M190" s="590"/>
      <c r="N190" s="590"/>
      <c r="O190" s="590"/>
      <c r="P190" s="590"/>
      <c r="Q190" s="590"/>
      <c r="R190" s="590"/>
      <c r="S190" s="590"/>
      <c r="T190" s="590"/>
      <c r="U190" s="590"/>
      <c r="V190" s="590"/>
      <c r="W190" s="590"/>
      <c r="X190" s="590"/>
      <c r="Y190" s="590"/>
      <c r="Z190" s="590"/>
      <c r="AA190" s="590"/>
      <c r="AB190" s="590"/>
      <c r="AC190" s="590"/>
      <c r="AD190" s="48"/>
      <c r="AE190" s="48"/>
      <c r="AF190" s="48"/>
      <c r="AG190" s="48"/>
    </row>
    <row r="191" spans="1:35" s="402" customFormat="1">
      <c r="A191" s="630">
        <v>43326</v>
      </c>
      <c r="B191" s="631">
        <v>127</v>
      </c>
      <c r="C191" s="591" t="s">
        <v>948</v>
      </c>
      <c r="D191" s="591" t="s">
        <v>171</v>
      </c>
      <c r="E191" s="591" t="s">
        <v>170</v>
      </c>
      <c r="F191" s="638" t="s">
        <v>166</v>
      </c>
      <c r="G191" s="591" t="s">
        <v>862</v>
      </c>
      <c r="H191" s="591" t="s">
        <v>919</v>
      </c>
      <c r="I191" s="591" t="s">
        <v>829</v>
      </c>
      <c r="J191" s="591" t="s">
        <v>848</v>
      </c>
      <c r="K191" s="662" t="s">
        <v>963</v>
      </c>
      <c r="L191" s="591" t="s">
        <v>915</v>
      </c>
      <c r="M191" s="590"/>
      <c r="N191" s="590"/>
      <c r="O191" s="590"/>
      <c r="Q191" s="590"/>
      <c r="R191" s="606"/>
      <c r="S191" s="591" t="s">
        <v>808</v>
      </c>
      <c r="T191" s="591" t="s">
        <v>884</v>
      </c>
      <c r="U191" s="590"/>
      <c r="V191" s="591"/>
      <c r="W191" s="590"/>
      <c r="X191" s="591" t="s">
        <v>882</v>
      </c>
      <c r="Y191" s="590"/>
      <c r="Z191" s="590"/>
      <c r="AA191" s="590"/>
      <c r="AB191" s="590"/>
      <c r="AC191" s="590"/>
      <c r="AD191" s="606"/>
      <c r="AE191" s="48"/>
      <c r="AF191" s="48"/>
      <c r="AG191" s="48"/>
    </row>
    <row r="192" spans="1:35" s="590" customFormat="1">
      <c r="A192" s="597">
        <v>43327</v>
      </c>
      <c r="B192" s="48">
        <v>128</v>
      </c>
      <c r="X192" s="591" t="s">
        <v>883</v>
      </c>
      <c r="AD192" s="48"/>
      <c r="AE192" s="48"/>
      <c r="AF192" s="48"/>
      <c r="AG192" s="48"/>
      <c r="AH192" s="402"/>
      <c r="AI192" s="402"/>
    </row>
    <row r="193" spans="1:35" s="590" customFormat="1">
      <c r="A193" s="597">
        <v>43332</v>
      </c>
      <c r="B193" s="48">
        <v>129</v>
      </c>
      <c r="P193" s="657"/>
      <c r="AD193" s="48"/>
      <c r="AE193" s="48"/>
      <c r="AF193" s="48"/>
      <c r="AG193" s="48"/>
      <c r="AH193" s="402"/>
      <c r="AI193" s="402"/>
    </row>
    <row r="194" spans="1:35" s="590" customFormat="1">
      <c r="A194" s="595">
        <v>43333</v>
      </c>
      <c r="B194" s="48">
        <v>130</v>
      </c>
      <c r="AD194" s="48"/>
      <c r="AE194" s="48"/>
      <c r="AF194" s="48"/>
      <c r="AG194" s="48"/>
      <c r="AH194" s="402"/>
      <c r="AI194" s="402"/>
    </row>
    <row r="195" spans="1:35" s="590" customFormat="1">
      <c r="A195" s="597">
        <v>43334</v>
      </c>
      <c r="B195" s="48">
        <v>131</v>
      </c>
      <c r="AD195" s="48"/>
      <c r="AE195" s="48"/>
      <c r="AF195" s="48"/>
      <c r="AG195" s="48"/>
      <c r="AH195" s="402"/>
      <c r="AI195" s="402"/>
    </row>
    <row r="196" spans="1:35" s="590" customFormat="1">
      <c r="A196" s="597">
        <v>43335</v>
      </c>
      <c r="B196" s="48">
        <v>132</v>
      </c>
      <c r="C196" s="591" t="s">
        <v>166</v>
      </c>
      <c r="D196" s="591" t="s">
        <v>171</v>
      </c>
      <c r="E196" s="591" t="s">
        <v>182</v>
      </c>
      <c r="G196" s="591" t="s">
        <v>849</v>
      </c>
      <c r="H196" s="591" t="s">
        <v>919</v>
      </c>
      <c r="I196" s="591" t="s">
        <v>851</v>
      </c>
      <c r="S196" s="591" t="s">
        <v>900</v>
      </c>
      <c r="AD196" s="48"/>
      <c r="AE196" s="48"/>
      <c r="AF196" s="48"/>
      <c r="AG196" s="48"/>
      <c r="AH196" s="402"/>
      <c r="AI196" s="402"/>
    </row>
    <row r="197" spans="1:35" s="590" customFormat="1">
      <c r="A197" s="597"/>
      <c r="B197" s="48"/>
      <c r="C197" s="591" t="s">
        <v>166</v>
      </c>
      <c r="G197" s="591"/>
      <c r="AD197" s="48"/>
      <c r="AE197" s="48"/>
      <c r="AF197" s="48"/>
      <c r="AG197" s="48"/>
      <c r="AH197" s="402"/>
      <c r="AI197" s="402"/>
    </row>
    <row r="198" spans="1:35" s="590" customFormat="1">
      <c r="A198" s="597"/>
      <c r="B198" s="48"/>
      <c r="C198" s="590">
        <v>39.442499999999995</v>
      </c>
      <c r="AD198" s="48"/>
      <c r="AE198" s="48"/>
      <c r="AF198" s="48"/>
      <c r="AG198" s="48"/>
      <c r="AH198" s="402"/>
      <c r="AI198" s="402"/>
    </row>
    <row r="199" spans="1:35" s="590" customFormat="1">
      <c r="A199" s="597">
        <v>43336</v>
      </c>
      <c r="B199" s="48">
        <v>133</v>
      </c>
      <c r="S199" s="591" t="s">
        <v>900</v>
      </c>
      <c r="AD199" s="48"/>
      <c r="AE199" s="48"/>
      <c r="AF199" s="48"/>
      <c r="AG199" s="48"/>
      <c r="AH199" s="402"/>
      <c r="AI199" s="402"/>
    </row>
    <row r="200" spans="1:35" s="590" customFormat="1">
      <c r="A200" s="597">
        <v>43339</v>
      </c>
      <c r="B200" s="48">
        <v>134</v>
      </c>
      <c r="AD200" s="48"/>
      <c r="AE200" s="48"/>
      <c r="AF200" s="48"/>
      <c r="AG200" s="48"/>
      <c r="AH200" s="402"/>
      <c r="AI200" s="402"/>
    </row>
    <row r="201" spans="1:35" s="590" customFormat="1">
      <c r="A201" s="597">
        <v>43340</v>
      </c>
      <c r="B201" s="67" t="s">
        <v>626</v>
      </c>
      <c r="AD201" s="48"/>
      <c r="AE201" s="48"/>
      <c r="AF201" s="48"/>
      <c r="AG201" s="48"/>
      <c r="AH201" s="402"/>
      <c r="AI201" s="402"/>
    </row>
    <row r="202" spans="1:35" s="590" customFormat="1">
      <c r="A202" s="597">
        <v>43341</v>
      </c>
      <c r="B202" s="67" t="s">
        <v>642</v>
      </c>
      <c r="AD202" s="48"/>
      <c r="AE202" s="48"/>
      <c r="AF202" s="48"/>
      <c r="AG202" s="48"/>
      <c r="AH202" s="402"/>
      <c r="AI202" s="402"/>
    </row>
    <row r="203" spans="1:35" s="590" customFormat="1">
      <c r="A203" s="597">
        <v>43342</v>
      </c>
      <c r="B203" s="48">
        <v>135</v>
      </c>
      <c r="AD203" s="48"/>
      <c r="AE203" s="48"/>
      <c r="AF203" s="48"/>
      <c r="AG203" s="48"/>
      <c r="AH203" s="402"/>
      <c r="AI203" s="402"/>
    </row>
    <row r="204" spans="1:35" s="590" customFormat="1">
      <c r="A204" s="597">
        <v>43343</v>
      </c>
      <c r="B204" s="48">
        <v>136</v>
      </c>
      <c r="AD204" s="48"/>
      <c r="AE204" s="48"/>
      <c r="AF204" s="48"/>
      <c r="AG204" s="48"/>
      <c r="AH204" s="402"/>
      <c r="AI204" s="402"/>
    </row>
    <row r="205" spans="1:35" s="590" customFormat="1">
      <c r="A205" s="597">
        <v>43347</v>
      </c>
      <c r="B205" s="48">
        <v>137</v>
      </c>
      <c r="AD205" s="48"/>
      <c r="AE205" s="48"/>
      <c r="AF205" s="48"/>
      <c r="AG205" s="48"/>
      <c r="AH205" s="402"/>
      <c r="AI205" s="402"/>
    </row>
    <row r="206" spans="1:35" s="590" customFormat="1">
      <c r="A206" s="597">
        <v>43348</v>
      </c>
      <c r="B206" s="48">
        <v>138</v>
      </c>
      <c r="C206" s="591" t="s">
        <v>162</v>
      </c>
      <c r="D206" s="591" t="s">
        <v>182</v>
      </c>
      <c r="E206" s="591" t="s">
        <v>171</v>
      </c>
      <c r="F206" s="591" t="s">
        <v>166</v>
      </c>
      <c r="G206" s="591" t="s">
        <v>841</v>
      </c>
      <c r="H206" s="591" t="s">
        <v>851</v>
      </c>
      <c r="I206" s="591" t="s">
        <v>919</v>
      </c>
      <c r="J206" s="591" t="s">
        <v>849</v>
      </c>
      <c r="K206" s="591"/>
      <c r="AD206" s="48"/>
      <c r="AE206" s="48"/>
      <c r="AF206" s="48"/>
      <c r="AG206" s="48"/>
      <c r="AH206" s="402"/>
      <c r="AI206" s="402"/>
    </row>
    <row r="207" spans="1:35" s="590" customFormat="1">
      <c r="A207" s="597"/>
      <c r="B207" s="48"/>
      <c r="F207" s="591" t="s">
        <v>166</v>
      </c>
      <c r="J207" s="591"/>
      <c r="K207" s="591"/>
      <c r="AD207" s="48"/>
      <c r="AE207" s="48"/>
      <c r="AF207" s="48"/>
      <c r="AG207" s="48"/>
      <c r="AH207" s="402"/>
      <c r="AI207" s="402"/>
    </row>
    <row r="208" spans="1:35" s="590" customFormat="1">
      <c r="B208" s="48"/>
      <c r="F208" s="590">
        <v>40.474049999999998</v>
      </c>
      <c r="AD208" s="48"/>
      <c r="AE208" s="48"/>
      <c r="AF208" s="48"/>
      <c r="AG208" s="48"/>
      <c r="AH208" s="402"/>
      <c r="AI208" s="402"/>
    </row>
    <row r="209" spans="1:35" s="590" customFormat="1">
      <c r="A209" s="597">
        <v>43349</v>
      </c>
      <c r="B209" s="48">
        <v>139</v>
      </c>
      <c r="AD209" s="48"/>
      <c r="AE209" s="48"/>
      <c r="AF209" s="48"/>
      <c r="AG209" s="48"/>
      <c r="AH209" s="402"/>
      <c r="AI209" s="402"/>
    </row>
    <row r="210" spans="1:35" s="590" customFormat="1">
      <c r="A210" s="597">
        <v>43350</v>
      </c>
      <c r="B210" s="48">
        <v>140</v>
      </c>
      <c r="AD210" s="48"/>
      <c r="AE210" s="48"/>
      <c r="AF210" s="48"/>
      <c r="AG210" s="48"/>
      <c r="AH210" s="402"/>
      <c r="AI210" s="402"/>
    </row>
    <row r="211" spans="1:35" s="590" customFormat="1">
      <c r="A211" s="597">
        <v>43353</v>
      </c>
      <c r="B211" s="48">
        <v>141</v>
      </c>
      <c r="AD211" s="48"/>
      <c r="AE211" s="48"/>
      <c r="AF211" s="48"/>
      <c r="AG211" s="48"/>
      <c r="AH211" s="402"/>
      <c r="AI211" s="402"/>
    </row>
    <row r="212" spans="1:35" s="590" customFormat="1">
      <c r="A212" s="597">
        <v>43354</v>
      </c>
      <c r="B212" s="48">
        <v>142</v>
      </c>
      <c r="C212" s="591" t="s">
        <v>162</v>
      </c>
      <c r="D212" s="591" t="s">
        <v>182</v>
      </c>
      <c r="E212" s="591" t="s">
        <v>171</v>
      </c>
      <c r="F212" s="591" t="s">
        <v>166</v>
      </c>
      <c r="G212" s="591" t="s">
        <v>841</v>
      </c>
      <c r="H212" s="591" t="s">
        <v>851</v>
      </c>
      <c r="I212" s="591" t="s">
        <v>919</v>
      </c>
      <c r="J212" s="591" t="s">
        <v>927</v>
      </c>
      <c r="K212" s="591"/>
      <c r="AD212" s="48"/>
      <c r="AE212" s="48"/>
      <c r="AF212" s="48"/>
      <c r="AG212" s="48"/>
      <c r="AH212" s="402"/>
      <c r="AI212" s="402"/>
    </row>
    <row r="213" spans="1:35" s="590" customFormat="1">
      <c r="B213" s="48"/>
      <c r="F213" s="591" t="s">
        <v>166</v>
      </c>
      <c r="J213" s="591"/>
      <c r="K213" s="591"/>
      <c r="AD213" s="48"/>
      <c r="AE213" s="48"/>
      <c r="AF213" s="48"/>
      <c r="AG213" s="48"/>
      <c r="AH213" s="402"/>
      <c r="AI213" s="402"/>
    </row>
    <row r="214" spans="1:35" s="590" customFormat="1">
      <c r="B214" s="48"/>
      <c r="F214" s="590">
        <v>41.426249999999996</v>
      </c>
      <c r="AD214" s="48"/>
      <c r="AE214" s="48"/>
      <c r="AF214" s="48"/>
      <c r="AG214" s="48"/>
      <c r="AH214" s="402"/>
      <c r="AI214" s="402"/>
    </row>
    <row r="215" spans="1:35" s="590" customFormat="1">
      <c r="A215" s="597">
        <v>43355</v>
      </c>
      <c r="B215" s="48">
        <v>143</v>
      </c>
      <c r="AD215" s="48"/>
      <c r="AE215" s="48"/>
      <c r="AF215" s="48"/>
      <c r="AG215" s="48"/>
      <c r="AH215" s="402"/>
      <c r="AI215" s="402"/>
    </row>
    <row r="216" spans="1:35" s="590" customFormat="1">
      <c r="A216" s="597">
        <v>43356</v>
      </c>
      <c r="B216" s="48">
        <v>144</v>
      </c>
      <c r="AD216" s="48"/>
      <c r="AE216" s="48"/>
      <c r="AF216" s="48"/>
      <c r="AG216" s="48"/>
      <c r="AH216" s="402"/>
      <c r="AI216" s="402"/>
    </row>
    <row r="217" spans="1:35" s="590" customFormat="1">
      <c r="A217" s="597">
        <v>43357</v>
      </c>
      <c r="B217" s="48">
        <v>145</v>
      </c>
      <c r="C217" s="591" t="s">
        <v>162</v>
      </c>
      <c r="D217" s="591" t="s">
        <v>182</v>
      </c>
      <c r="E217" s="591" t="s">
        <v>171</v>
      </c>
      <c r="F217" s="591" t="s">
        <v>166</v>
      </c>
      <c r="G217" s="591" t="s">
        <v>841</v>
      </c>
      <c r="H217" s="591" t="s">
        <v>851</v>
      </c>
      <c r="I217" s="591" t="s">
        <v>919</v>
      </c>
      <c r="J217" s="591" t="s">
        <v>928</v>
      </c>
      <c r="K217" s="591"/>
      <c r="AD217" s="48"/>
      <c r="AE217" s="48"/>
      <c r="AF217" s="48"/>
      <c r="AG217" s="48"/>
      <c r="AH217" s="402"/>
      <c r="AI217" s="402"/>
    </row>
    <row r="218" spans="1:35" s="590" customFormat="1">
      <c r="B218" s="48"/>
      <c r="F218" s="591" t="s">
        <v>166</v>
      </c>
      <c r="J218" s="591"/>
      <c r="K218" s="591"/>
      <c r="AD218" s="48"/>
      <c r="AE218" s="48"/>
      <c r="AF218" s="48"/>
      <c r="AG218" s="48"/>
      <c r="AH218" s="402"/>
      <c r="AI218" s="402"/>
    </row>
    <row r="219" spans="1:35" s="590" customFormat="1">
      <c r="B219" s="48"/>
      <c r="F219" s="590">
        <v>41.981699999999996</v>
      </c>
      <c r="AD219" s="48"/>
      <c r="AE219" s="48"/>
      <c r="AF219" s="48"/>
      <c r="AG219" s="48"/>
      <c r="AH219" s="402"/>
      <c r="AI219" s="402"/>
    </row>
    <row r="220" spans="1:35" s="590" customFormat="1">
      <c r="A220" s="597">
        <v>43360</v>
      </c>
      <c r="B220" s="48">
        <v>146</v>
      </c>
      <c r="AD220" s="48"/>
      <c r="AE220" s="48"/>
      <c r="AF220" s="48"/>
      <c r="AG220" s="48"/>
      <c r="AH220" s="402"/>
      <c r="AI220" s="402"/>
    </row>
    <row r="221" spans="1:35" s="590" customFormat="1">
      <c r="A221" s="597">
        <v>43361</v>
      </c>
      <c r="B221" s="48">
        <v>147</v>
      </c>
      <c r="C221" s="591" t="s">
        <v>162</v>
      </c>
      <c r="D221" s="591" t="s">
        <v>182</v>
      </c>
      <c r="E221" s="591" t="s">
        <v>171</v>
      </c>
      <c r="F221" s="591" t="s">
        <v>166</v>
      </c>
      <c r="G221" s="591" t="s">
        <v>841</v>
      </c>
      <c r="H221" s="591" t="s">
        <v>851</v>
      </c>
      <c r="I221" s="591" t="s">
        <v>919</v>
      </c>
      <c r="J221" s="591" t="s">
        <v>929</v>
      </c>
      <c r="K221" s="591"/>
      <c r="AD221" s="48"/>
      <c r="AE221" s="48"/>
      <c r="AF221" s="48"/>
      <c r="AG221" s="48"/>
      <c r="AH221" s="402"/>
      <c r="AI221" s="402"/>
    </row>
    <row r="222" spans="1:35" s="590" customFormat="1">
      <c r="B222" s="48"/>
      <c r="F222" s="591" t="s">
        <v>166</v>
      </c>
      <c r="J222" s="591"/>
      <c r="K222" s="591"/>
      <c r="AD222" s="48"/>
      <c r="AE222" s="48"/>
      <c r="AF222" s="48"/>
      <c r="AG222" s="48"/>
      <c r="AH222" s="402"/>
      <c r="AI222" s="402"/>
    </row>
    <row r="223" spans="1:35" s="590" customFormat="1">
      <c r="B223" s="48"/>
      <c r="F223" s="590">
        <v>42.299099999999996</v>
      </c>
      <c r="AD223" s="48"/>
      <c r="AE223" s="48"/>
      <c r="AF223" s="48"/>
      <c r="AG223" s="48"/>
      <c r="AH223" s="402"/>
      <c r="AI223" s="402"/>
    </row>
    <row r="224" spans="1:35" s="590" customFormat="1">
      <c r="A224" s="597">
        <v>43362</v>
      </c>
      <c r="B224" s="48">
        <v>148</v>
      </c>
      <c r="AD224" s="48"/>
      <c r="AE224" s="48"/>
      <c r="AF224" s="48"/>
      <c r="AG224" s="48"/>
      <c r="AH224" s="402"/>
      <c r="AI224" s="402"/>
    </row>
    <row r="225" spans="1:35" s="590" customFormat="1">
      <c r="A225" s="597">
        <v>43363</v>
      </c>
      <c r="B225" s="48">
        <v>149</v>
      </c>
      <c r="C225" s="591" t="s">
        <v>162</v>
      </c>
      <c r="D225" s="591" t="s">
        <v>182</v>
      </c>
      <c r="E225" s="591" t="s">
        <v>171</v>
      </c>
      <c r="F225" s="591" t="s">
        <v>166</v>
      </c>
      <c r="G225" s="591" t="s">
        <v>841</v>
      </c>
      <c r="H225" s="591" t="s">
        <v>851</v>
      </c>
      <c r="I225" s="591" t="s">
        <v>919</v>
      </c>
      <c r="J225" s="591" t="s">
        <v>930</v>
      </c>
      <c r="K225" s="591"/>
      <c r="AD225" s="48"/>
      <c r="AE225" s="48"/>
      <c r="AF225" s="48"/>
      <c r="AG225" s="48"/>
      <c r="AH225" s="402"/>
      <c r="AI225" s="402"/>
    </row>
    <row r="226" spans="1:35" s="590" customFormat="1">
      <c r="A226" s="597"/>
      <c r="B226" s="48"/>
      <c r="F226" s="591" t="s">
        <v>166</v>
      </c>
      <c r="J226" s="591"/>
      <c r="K226" s="591"/>
      <c r="AD226" s="48"/>
      <c r="AE226" s="48"/>
      <c r="AF226" s="48"/>
      <c r="AG226" s="48"/>
      <c r="AH226" s="402"/>
      <c r="AI226" s="402"/>
    </row>
    <row r="227" spans="1:35" s="590" customFormat="1">
      <c r="A227" s="597"/>
      <c r="B227" s="48"/>
      <c r="F227" s="590">
        <v>42.457799999999999</v>
      </c>
      <c r="AD227" s="48"/>
      <c r="AE227" s="48"/>
      <c r="AF227" s="48"/>
      <c r="AG227" s="48"/>
      <c r="AH227" s="402"/>
      <c r="AI227" s="402"/>
    </row>
    <row r="228" spans="1:35" s="590" customFormat="1">
      <c r="A228" s="597">
        <v>43364</v>
      </c>
      <c r="B228" s="48">
        <v>150</v>
      </c>
      <c r="C228" s="591" t="s">
        <v>162</v>
      </c>
      <c r="D228" s="591" t="s">
        <v>182</v>
      </c>
      <c r="E228" s="591" t="s">
        <v>171</v>
      </c>
      <c r="F228" s="591" t="s">
        <v>166</v>
      </c>
      <c r="G228" s="591" t="s">
        <v>841</v>
      </c>
      <c r="H228" s="591" t="s">
        <v>851</v>
      </c>
      <c r="I228" s="591" t="s">
        <v>919</v>
      </c>
      <c r="J228" s="591" t="s">
        <v>931</v>
      </c>
      <c r="K228" s="591"/>
      <c r="AD228" s="48"/>
      <c r="AE228" s="48"/>
      <c r="AF228" s="48"/>
      <c r="AG228" s="48"/>
      <c r="AH228" s="402"/>
      <c r="AI228" s="402"/>
    </row>
    <row r="229" spans="1:35" s="590" customFormat="1">
      <c r="A229" s="597"/>
      <c r="B229" s="48"/>
      <c r="F229" s="591" t="s">
        <v>166</v>
      </c>
      <c r="J229" s="591"/>
      <c r="K229" s="591"/>
      <c r="AD229" s="48"/>
      <c r="AE229" s="48"/>
      <c r="AF229" s="48"/>
      <c r="AG229" s="48"/>
      <c r="AH229" s="402"/>
      <c r="AI229" s="402"/>
    </row>
    <row r="230" spans="1:35" s="590" customFormat="1">
      <c r="B230" s="48"/>
      <c r="F230" s="590">
        <v>42.616500000000002</v>
      </c>
      <c r="AD230" s="48"/>
      <c r="AE230" s="48"/>
      <c r="AF230" s="48"/>
      <c r="AG230" s="48"/>
      <c r="AH230" s="402"/>
      <c r="AI230" s="402"/>
    </row>
    <row r="231" spans="1:35" s="590" customFormat="1">
      <c r="A231" s="597">
        <v>43367</v>
      </c>
      <c r="B231" s="48">
        <v>151</v>
      </c>
      <c r="C231" s="591" t="s">
        <v>162</v>
      </c>
      <c r="D231" s="591" t="s">
        <v>182</v>
      </c>
      <c r="E231" s="591" t="s">
        <v>171</v>
      </c>
      <c r="F231" s="591" t="s">
        <v>166</v>
      </c>
      <c r="G231" s="591" t="s">
        <v>841</v>
      </c>
      <c r="H231" s="591" t="s">
        <v>851</v>
      </c>
      <c r="I231" s="591" t="s">
        <v>919</v>
      </c>
      <c r="J231" s="591" t="s">
        <v>932</v>
      </c>
      <c r="K231" s="591"/>
      <c r="AD231" s="48"/>
      <c r="AE231" s="48"/>
      <c r="AF231" s="48"/>
      <c r="AG231" s="48"/>
      <c r="AH231" s="402"/>
      <c r="AI231" s="402"/>
    </row>
    <row r="232" spans="1:35" s="590" customFormat="1">
      <c r="B232" s="48"/>
      <c r="F232" s="591" t="s">
        <v>166</v>
      </c>
      <c r="J232" s="591"/>
      <c r="K232" s="591"/>
      <c r="AD232" s="48"/>
      <c r="AE232" s="48"/>
      <c r="AF232" s="48"/>
      <c r="AG232" s="48"/>
      <c r="AH232" s="402"/>
      <c r="AI232" s="402"/>
    </row>
    <row r="233" spans="1:35" s="590" customFormat="1">
      <c r="B233" s="48"/>
      <c r="F233" s="590">
        <v>43.092600000000004</v>
      </c>
      <c r="AD233" s="48"/>
      <c r="AE233" s="48"/>
      <c r="AF233" s="48"/>
      <c r="AG233" s="48"/>
      <c r="AH233" s="402"/>
      <c r="AI233" s="402"/>
    </row>
    <row r="234" spans="1:35" s="590" customFormat="1">
      <c r="A234" s="597">
        <v>43368</v>
      </c>
      <c r="B234" s="48">
        <v>152</v>
      </c>
      <c r="C234" s="591" t="s">
        <v>187</v>
      </c>
      <c r="D234" s="591" t="s">
        <v>182</v>
      </c>
      <c r="E234" s="591" t="s">
        <v>171</v>
      </c>
      <c r="F234" s="591" t="s">
        <v>166</v>
      </c>
      <c r="G234" s="591"/>
      <c r="H234" s="591" t="s">
        <v>851</v>
      </c>
      <c r="I234" s="591" t="s">
        <v>919</v>
      </c>
      <c r="J234" s="591" t="s">
        <v>933</v>
      </c>
      <c r="K234" s="591"/>
      <c r="AD234" s="48"/>
      <c r="AE234" s="48"/>
      <c r="AF234" s="48"/>
      <c r="AG234" s="48"/>
      <c r="AH234" s="402"/>
      <c r="AI234" s="402"/>
    </row>
    <row r="235" spans="1:35" s="590" customFormat="1">
      <c r="B235" s="48"/>
      <c r="F235" s="591" t="s">
        <v>166</v>
      </c>
      <c r="J235" s="591"/>
      <c r="K235" s="591"/>
      <c r="AD235" s="48"/>
      <c r="AE235" s="48"/>
      <c r="AF235" s="48"/>
      <c r="AG235" s="48"/>
      <c r="AH235" s="402"/>
      <c r="AI235" s="402"/>
    </row>
    <row r="236" spans="1:35" s="590" customFormat="1">
      <c r="B236" s="48"/>
      <c r="F236" s="590">
        <v>43.568700000000007</v>
      </c>
      <c r="AD236" s="48"/>
      <c r="AE236" s="48"/>
      <c r="AF236" s="48"/>
      <c r="AG236" s="48"/>
      <c r="AH236" s="402"/>
      <c r="AI236" s="402"/>
    </row>
    <row r="237" spans="1:35" s="590" customFormat="1">
      <c r="A237" s="597">
        <v>43369</v>
      </c>
      <c r="B237" s="48">
        <v>153</v>
      </c>
      <c r="C237" s="591" t="s">
        <v>169</v>
      </c>
      <c r="D237" s="591" t="s">
        <v>182</v>
      </c>
      <c r="E237" s="591" t="s">
        <v>168</v>
      </c>
      <c r="F237" s="591" t="s">
        <v>166</v>
      </c>
      <c r="G237" s="591" t="s">
        <v>853</v>
      </c>
      <c r="H237" s="591" t="s">
        <v>851</v>
      </c>
      <c r="I237" s="591" t="s">
        <v>918</v>
      </c>
      <c r="J237" s="591" t="s">
        <v>934</v>
      </c>
      <c r="K237" s="591"/>
      <c r="AD237" s="48"/>
      <c r="AE237" s="48"/>
      <c r="AF237" s="48"/>
      <c r="AG237" s="48"/>
      <c r="AH237" s="402"/>
      <c r="AI237" s="402"/>
    </row>
    <row r="238" spans="1:35" s="590" customFormat="1">
      <c r="B238" s="48"/>
      <c r="F238" s="591" t="s">
        <v>166</v>
      </c>
      <c r="J238" s="591"/>
      <c r="K238" s="591"/>
      <c r="AD238" s="48"/>
      <c r="AE238" s="48"/>
      <c r="AF238" s="48"/>
      <c r="AG238" s="48"/>
      <c r="AH238" s="402"/>
      <c r="AI238" s="402"/>
    </row>
    <row r="239" spans="1:35" s="590" customFormat="1">
      <c r="B239" s="48"/>
      <c r="F239" s="590">
        <v>44.044800000000009</v>
      </c>
      <c r="AD239" s="48"/>
      <c r="AE239" s="48"/>
      <c r="AF239" s="48"/>
      <c r="AG239" s="48"/>
      <c r="AH239" s="402"/>
      <c r="AI239" s="402"/>
    </row>
    <row r="240" spans="1:35" s="590" customFormat="1">
      <c r="A240" s="597">
        <v>43370</v>
      </c>
      <c r="B240" s="48">
        <v>154</v>
      </c>
      <c r="C240" s="591" t="s">
        <v>169</v>
      </c>
      <c r="D240" s="591" t="s">
        <v>182</v>
      </c>
      <c r="E240" s="591" t="s">
        <v>187</v>
      </c>
      <c r="F240" s="591" t="s">
        <v>166</v>
      </c>
      <c r="G240" s="591" t="s">
        <v>853</v>
      </c>
      <c r="H240" s="591" t="s">
        <v>851</v>
      </c>
      <c r="I240" s="591"/>
      <c r="J240" s="591" t="s">
        <v>935</v>
      </c>
      <c r="K240" s="591"/>
      <c r="AD240" s="48"/>
      <c r="AE240" s="48"/>
      <c r="AF240" s="48"/>
      <c r="AG240" s="48"/>
      <c r="AH240" s="402"/>
      <c r="AI240" s="402"/>
    </row>
    <row r="241" spans="1:35" s="590" customFormat="1">
      <c r="B241" s="48"/>
      <c r="F241" s="591" t="s">
        <v>166</v>
      </c>
      <c r="J241" s="591"/>
      <c r="K241" s="591"/>
      <c r="M241" s="591" t="s">
        <v>168</v>
      </c>
      <c r="AD241" s="48"/>
      <c r="AE241" s="48"/>
      <c r="AF241" s="48"/>
      <c r="AG241" s="48"/>
      <c r="AH241" s="402"/>
      <c r="AI241" s="402"/>
    </row>
    <row r="242" spans="1:35" s="590" customFormat="1">
      <c r="B242" s="48"/>
      <c r="F242" s="590">
        <v>44.362200000000009</v>
      </c>
      <c r="M242" s="590">
        <v>35.158700000000003</v>
      </c>
      <c r="AD242" s="48"/>
      <c r="AE242" s="48"/>
      <c r="AF242" s="48"/>
      <c r="AG242" s="48"/>
      <c r="AH242" s="402"/>
      <c r="AI242" s="402"/>
    </row>
    <row r="243" spans="1:35" s="590" customFormat="1">
      <c r="A243" s="597">
        <v>43371</v>
      </c>
      <c r="B243" s="48">
        <v>155</v>
      </c>
      <c r="C243" s="591" t="s">
        <v>169</v>
      </c>
      <c r="D243" s="591" t="s">
        <v>187</v>
      </c>
      <c r="E243" s="591" t="s">
        <v>171</v>
      </c>
      <c r="F243" s="591" t="s">
        <v>166</v>
      </c>
      <c r="G243" s="591" t="s">
        <v>853</v>
      </c>
      <c r="H243" s="591"/>
      <c r="I243" s="591" t="s">
        <v>919</v>
      </c>
      <c r="J243" s="591" t="s">
        <v>936</v>
      </c>
      <c r="K243" s="591"/>
      <c r="AD243" s="48"/>
      <c r="AE243" s="48"/>
      <c r="AF243" s="48"/>
      <c r="AG243" s="48"/>
      <c r="AH243" s="402"/>
      <c r="AI243" s="402"/>
    </row>
    <row r="244" spans="1:35" s="590" customFormat="1">
      <c r="B244" s="48"/>
      <c r="F244" s="591" t="s">
        <v>166</v>
      </c>
      <c r="J244" s="591"/>
      <c r="K244" s="591"/>
      <c r="AD244" s="48"/>
      <c r="AE244" s="48"/>
      <c r="AF244" s="48"/>
      <c r="AG244" s="48"/>
      <c r="AH244" s="402"/>
      <c r="AI244" s="402"/>
    </row>
    <row r="245" spans="1:35" s="590" customFormat="1">
      <c r="B245" s="48"/>
      <c r="F245" s="590">
        <v>44.520900000000012</v>
      </c>
      <c r="AD245" s="48"/>
      <c r="AE245" s="48"/>
      <c r="AF245" s="48"/>
      <c r="AG245" s="48"/>
      <c r="AH245" s="402"/>
      <c r="AI245" s="402"/>
    </row>
    <row r="246" spans="1:35" s="590" customFormat="1">
      <c r="A246" s="597">
        <v>43374</v>
      </c>
      <c r="B246" s="48">
        <v>156</v>
      </c>
      <c r="C246" s="591" t="s">
        <v>187</v>
      </c>
      <c r="D246" s="591" t="s">
        <v>187</v>
      </c>
      <c r="E246" s="591" t="s">
        <v>171</v>
      </c>
      <c r="F246" s="591" t="s">
        <v>166</v>
      </c>
      <c r="G246" s="591"/>
      <c r="H246" s="591"/>
      <c r="I246" s="591" t="s">
        <v>919</v>
      </c>
      <c r="J246" s="591" t="s">
        <v>936</v>
      </c>
      <c r="K246" s="591"/>
      <c r="AD246" s="48"/>
      <c r="AE246" s="48"/>
      <c r="AF246" s="48"/>
      <c r="AG246" s="48"/>
      <c r="AH246" s="402"/>
      <c r="AI246" s="402"/>
    </row>
    <row r="247" spans="1:35" s="590" customFormat="1">
      <c r="A247" s="597">
        <v>43375</v>
      </c>
      <c r="B247" s="48">
        <v>157</v>
      </c>
      <c r="C247" s="591" t="s">
        <v>187</v>
      </c>
      <c r="D247" s="591" t="s">
        <v>169</v>
      </c>
      <c r="E247" s="591" t="s">
        <v>187</v>
      </c>
      <c r="F247" s="591" t="s">
        <v>166</v>
      </c>
      <c r="G247" s="591"/>
      <c r="H247" s="591" t="s">
        <v>854</v>
      </c>
      <c r="I247" s="591"/>
      <c r="J247" s="591" t="s">
        <v>937</v>
      </c>
      <c r="K247" s="591"/>
      <c r="AD247" s="48"/>
      <c r="AE247" s="48"/>
      <c r="AF247" s="48"/>
      <c r="AG247" s="48"/>
      <c r="AH247" s="402"/>
      <c r="AI247" s="402"/>
    </row>
    <row r="248" spans="1:35" s="590" customFormat="1">
      <c r="B248" s="48"/>
      <c r="D248" s="591" t="s">
        <v>169</v>
      </c>
      <c r="F248" s="591" t="s">
        <v>166</v>
      </c>
      <c r="H248" s="591"/>
      <c r="J248" s="591"/>
      <c r="K248" s="591"/>
      <c r="M248" s="591" t="s">
        <v>170</v>
      </c>
      <c r="AD248" s="48"/>
      <c r="AE248" s="48"/>
      <c r="AF248" s="48"/>
      <c r="AG248" s="48"/>
      <c r="AH248" s="402"/>
      <c r="AI248" s="402"/>
    </row>
    <row r="249" spans="1:35" s="590" customFormat="1">
      <c r="B249" s="48"/>
      <c r="D249" s="590">
        <v>38.77505</v>
      </c>
      <c r="F249" s="590">
        <v>44.679600000000015</v>
      </c>
      <c r="M249" s="590">
        <v>37.945700000000002</v>
      </c>
      <c r="AD249" s="48"/>
      <c r="AE249" s="48"/>
      <c r="AF249" s="48"/>
      <c r="AG249" s="48"/>
      <c r="AH249" s="402"/>
      <c r="AI249" s="402"/>
    </row>
    <row r="250" spans="1:35" s="590" customFormat="1">
      <c r="A250" s="597">
        <v>43376</v>
      </c>
      <c r="B250" s="48">
        <v>158</v>
      </c>
      <c r="C250" s="591" t="s">
        <v>187</v>
      </c>
      <c r="D250" s="591" t="s">
        <v>169</v>
      </c>
      <c r="E250" s="591" t="s">
        <v>187</v>
      </c>
      <c r="F250" s="591" t="s">
        <v>166</v>
      </c>
      <c r="G250" s="591"/>
      <c r="H250" s="591" t="s">
        <v>854</v>
      </c>
      <c r="I250" s="591"/>
      <c r="J250" s="591" t="s">
        <v>937</v>
      </c>
      <c r="K250" s="591"/>
      <c r="AD250" s="48"/>
      <c r="AE250" s="48"/>
      <c r="AF250" s="48"/>
      <c r="AG250" s="48"/>
      <c r="AH250" s="402"/>
      <c r="AI250" s="402"/>
    </row>
    <row r="251" spans="1:35" s="590" customFormat="1">
      <c r="A251" s="597">
        <v>43377</v>
      </c>
      <c r="B251" s="48">
        <v>159</v>
      </c>
      <c r="C251" s="591" t="s">
        <v>187</v>
      </c>
      <c r="D251" s="591" t="s">
        <v>187</v>
      </c>
      <c r="E251" s="591" t="s">
        <v>187</v>
      </c>
      <c r="F251" s="591" t="s">
        <v>166</v>
      </c>
      <c r="G251" s="591"/>
      <c r="H251" s="591"/>
      <c r="I251" s="591"/>
      <c r="J251" s="591"/>
      <c r="K251" s="591"/>
      <c r="AD251" s="48"/>
      <c r="AE251" s="48"/>
      <c r="AF251" s="48"/>
      <c r="AG251" s="48"/>
      <c r="AH251" s="402"/>
      <c r="AI251" s="402"/>
    </row>
    <row r="252" spans="1:35">
      <c r="A252" s="597">
        <v>43378</v>
      </c>
      <c r="B252" s="48">
        <v>160</v>
      </c>
      <c r="C252" s="591" t="s">
        <v>171</v>
      </c>
      <c r="D252" s="591" t="s">
        <v>187</v>
      </c>
      <c r="E252" s="591" t="s">
        <v>187</v>
      </c>
      <c r="F252" s="591" t="s">
        <v>166</v>
      </c>
      <c r="G252" s="591" t="s">
        <v>920</v>
      </c>
      <c r="H252" s="591"/>
      <c r="I252" s="591"/>
      <c r="J252" s="591" t="s">
        <v>938</v>
      </c>
      <c r="K252" s="591"/>
    </row>
    <row r="253" spans="1:35">
      <c r="C253" s="591" t="s">
        <v>171</v>
      </c>
      <c r="F253" s="591" t="s">
        <v>166</v>
      </c>
      <c r="G253" s="591"/>
      <c r="J253" s="591"/>
      <c r="K253" s="591"/>
    </row>
    <row r="254" spans="1:35">
      <c r="C254" s="590">
        <v>36.9283</v>
      </c>
      <c r="F254" s="590">
        <v>44.997000000000014</v>
      </c>
    </row>
    <row r="255" spans="1:35">
      <c r="A255" s="654">
        <v>43382</v>
      </c>
      <c r="B255" s="48">
        <v>161</v>
      </c>
      <c r="C255" s="591" t="s">
        <v>171</v>
      </c>
      <c r="D255" s="591" t="s">
        <v>187</v>
      </c>
      <c r="E255" s="591" t="s">
        <v>187</v>
      </c>
      <c r="F255" s="591" t="s">
        <v>166</v>
      </c>
      <c r="G255" s="591" t="s">
        <v>920</v>
      </c>
      <c r="H255" s="591"/>
      <c r="I255" s="591"/>
      <c r="J255" s="591" t="s">
        <v>938</v>
      </c>
      <c r="K255" s="591"/>
    </row>
    <row r="256" spans="1:35">
      <c r="A256" s="597">
        <v>43383</v>
      </c>
      <c r="B256" s="67" t="s">
        <v>685</v>
      </c>
    </row>
    <row r="257" spans="1:35">
      <c r="A257" s="597">
        <v>43384</v>
      </c>
      <c r="B257" s="48">
        <v>162</v>
      </c>
      <c r="C257" s="591" t="s">
        <v>171</v>
      </c>
      <c r="D257" s="591" t="s">
        <v>187</v>
      </c>
      <c r="E257" s="591" t="s">
        <v>187</v>
      </c>
      <c r="F257" s="591" t="s">
        <v>166</v>
      </c>
      <c r="G257" s="591" t="s">
        <v>920</v>
      </c>
      <c r="H257" s="591"/>
      <c r="I257" s="591"/>
      <c r="J257" s="591" t="s">
        <v>938</v>
      </c>
      <c r="K257" s="591"/>
    </row>
    <row r="258" spans="1:35">
      <c r="A258" s="597">
        <v>43385</v>
      </c>
      <c r="B258" s="48">
        <v>163</v>
      </c>
      <c r="C258" s="591" t="s">
        <v>171</v>
      </c>
      <c r="D258" s="591" t="s">
        <v>187</v>
      </c>
      <c r="E258" s="591" t="s">
        <v>187</v>
      </c>
      <c r="F258" s="591" t="s">
        <v>166</v>
      </c>
      <c r="G258" s="591" t="s">
        <v>920</v>
      </c>
      <c r="H258" s="591"/>
      <c r="I258" s="591"/>
      <c r="J258" s="591" t="s">
        <v>938</v>
      </c>
      <c r="K258" s="591"/>
    </row>
    <row r="259" spans="1:35" s="590" customFormat="1">
      <c r="A259" s="597">
        <v>43388</v>
      </c>
      <c r="B259" s="48">
        <v>164</v>
      </c>
      <c r="C259" s="591" t="s">
        <v>171</v>
      </c>
      <c r="D259" s="591" t="s">
        <v>187</v>
      </c>
      <c r="E259" s="591" t="s">
        <v>187</v>
      </c>
      <c r="F259" s="591" t="s">
        <v>166</v>
      </c>
      <c r="G259" s="591" t="s">
        <v>921</v>
      </c>
      <c r="H259" s="591"/>
      <c r="I259" s="591"/>
      <c r="J259" s="591" t="s">
        <v>939</v>
      </c>
      <c r="K259" s="591"/>
      <c r="AD259" s="48"/>
      <c r="AE259" s="48"/>
      <c r="AF259" s="48"/>
      <c r="AG259" s="48"/>
      <c r="AH259" s="402"/>
      <c r="AI259" s="402"/>
    </row>
    <row r="260" spans="1:35" s="590" customFormat="1">
      <c r="A260" s="597"/>
      <c r="B260" s="48"/>
      <c r="C260" s="591" t="s">
        <v>171</v>
      </c>
      <c r="F260" s="591" t="s">
        <v>166</v>
      </c>
      <c r="G260" s="591"/>
      <c r="J260" s="591"/>
      <c r="K260" s="591"/>
      <c r="AD260" s="48"/>
      <c r="AE260" s="48"/>
      <c r="AF260" s="48"/>
      <c r="AG260" s="48"/>
      <c r="AH260" s="402"/>
      <c r="AI260" s="402"/>
    </row>
    <row r="261" spans="1:35" s="590" customFormat="1">
      <c r="A261" s="597"/>
      <c r="B261" s="48"/>
      <c r="C261" s="590">
        <v>37.087000000000003</v>
      </c>
      <c r="F261" s="590">
        <v>45.314400000000013</v>
      </c>
      <c r="AD261" s="48"/>
      <c r="AE261" s="48"/>
      <c r="AF261" s="48"/>
      <c r="AG261" s="48"/>
      <c r="AH261" s="402"/>
      <c r="AI261" s="402"/>
    </row>
    <row r="262" spans="1:35" s="590" customFormat="1">
      <c r="A262" s="597">
        <v>43389</v>
      </c>
      <c r="B262" s="48">
        <v>165</v>
      </c>
      <c r="C262" s="591" t="s">
        <v>171</v>
      </c>
      <c r="D262" s="591" t="s">
        <v>187</v>
      </c>
      <c r="E262" s="591" t="s">
        <v>187</v>
      </c>
      <c r="F262" s="591" t="s">
        <v>166</v>
      </c>
      <c r="G262" s="591" t="s">
        <v>921</v>
      </c>
      <c r="H262" s="591"/>
      <c r="I262" s="591"/>
      <c r="J262" s="591" t="s">
        <v>939</v>
      </c>
      <c r="K262" s="591"/>
      <c r="AD262" s="48"/>
      <c r="AE262" s="48"/>
      <c r="AF262" s="48"/>
      <c r="AG262" s="48"/>
      <c r="AH262" s="402"/>
      <c r="AI262" s="402"/>
    </row>
    <row r="263" spans="1:35" s="590" customFormat="1">
      <c r="A263" s="597">
        <v>43390</v>
      </c>
      <c r="B263" s="48">
        <v>166</v>
      </c>
      <c r="C263" s="591" t="s">
        <v>171</v>
      </c>
      <c r="D263" s="591" t="s">
        <v>187</v>
      </c>
      <c r="E263" s="591" t="s">
        <v>187</v>
      </c>
      <c r="F263" s="591" t="s">
        <v>166</v>
      </c>
      <c r="G263" s="591" t="s">
        <v>921</v>
      </c>
      <c r="H263" s="591"/>
      <c r="I263" s="591"/>
      <c r="J263" s="591" t="s">
        <v>939</v>
      </c>
      <c r="K263" s="591"/>
      <c r="AD263" s="48"/>
      <c r="AE263" s="48"/>
      <c r="AF263" s="48"/>
      <c r="AG263" s="48"/>
      <c r="AH263" s="402"/>
      <c r="AI263" s="402"/>
    </row>
    <row r="264" spans="1:35" s="590" customFormat="1">
      <c r="A264" s="597">
        <v>43391</v>
      </c>
      <c r="B264" s="48">
        <v>167</v>
      </c>
      <c r="C264" s="591" t="s">
        <v>171</v>
      </c>
      <c r="D264" s="591" t="s">
        <v>187</v>
      </c>
      <c r="E264" s="591" t="s">
        <v>187</v>
      </c>
      <c r="F264" s="591" t="s">
        <v>166</v>
      </c>
      <c r="G264" s="591" t="s">
        <v>921</v>
      </c>
      <c r="H264" s="591"/>
      <c r="I264" s="591"/>
      <c r="J264" s="591" t="s">
        <v>939</v>
      </c>
      <c r="K264" s="591"/>
      <c r="AD264" s="48"/>
      <c r="AE264" s="48"/>
      <c r="AF264" s="48"/>
      <c r="AG264" s="48"/>
      <c r="AH264" s="402"/>
      <c r="AI264" s="402"/>
    </row>
    <row r="265" spans="1:35" s="590" customFormat="1">
      <c r="A265" s="597">
        <v>43392</v>
      </c>
      <c r="B265" s="48">
        <v>168</v>
      </c>
      <c r="C265" s="591" t="s">
        <v>171</v>
      </c>
      <c r="D265" s="591" t="s">
        <v>187</v>
      </c>
      <c r="E265" s="591" t="s">
        <v>187</v>
      </c>
      <c r="F265" s="591" t="s">
        <v>166</v>
      </c>
      <c r="G265" s="591" t="s">
        <v>922</v>
      </c>
      <c r="H265" s="591"/>
      <c r="I265" s="591"/>
      <c r="J265" s="591" t="s">
        <v>939</v>
      </c>
      <c r="K265" s="591"/>
      <c r="AD265" s="48"/>
      <c r="AE265" s="48"/>
      <c r="AF265" s="48"/>
      <c r="AG265" s="48"/>
      <c r="AH265" s="402"/>
      <c r="AI265" s="402"/>
    </row>
    <row r="266" spans="1:35" s="590" customFormat="1">
      <c r="A266" s="597"/>
      <c r="B266" s="48"/>
      <c r="C266" s="591" t="s">
        <v>171</v>
      </c>
      <c r="F266" s="591" t="s">
        <v>166</v>
      </c>
      <c r="G266" s="591"/>
      <c r="J266" s="591"/>
      <c r="K266" s="591"/>
      <c r="AD266" s="48"/>
      <c r="AE266" s="48"/>
      <c r="AF266" s="48"/>
      <c r="AG266" s="48"/>
      <c r="AH266" s="402"/>
      <c r="AI266" s="402"/>
    </row>
    <row r="267" spans="1:35" s="590" customFormat="1">
      <c r="B267" s="48"/>
      <c r="C267" s="590">
        <v>37.245700000000006</v>
      </c>
      <c r="AD267" s="48"/>
      <c r="AE267" s="48"/>
      <c r="AF267" s="48"/>
      <c r="AG267" s="48"/>
      <c r="AH267" s="402"/>
      <c r="AI267" s="402"/>
    </row>
    <row r="268" spans="1:35" s="590" customFormat="1">
      <c r="A268" s="597">
        <v>43395</v>
      </c>
      <c r="B268" s="48">
        <v>169</v>
      </c>
      <c r="C268" s="591" t="s">
        <v>171</v>
      </c>
      <c r="D268" s="591" t="s">
        <v>187</v>
      </c>
      <c r="E268" s="591" t="s">
        <v>187</v>
      </c>
      <c r="F268" s="591" t="s">
        <v>166</v>
      </c>
      <c r="G268" s="591" t="s">
        <v>922</v>
      </c>
      <c r="H268" s="591"/>
      <c r="I268" s="591"/>
      <c r="J268" s="591" t="s">
        <v>939</v>
      </c>
      <c r="K268" s="591"/>
      <c r="AD268" s="48"/>
      <c r="AE268" s="48"/>
      <c r="AF268" s="48"/>
      <c r="AG268" s="48"/>
      <c r="AH268" s="402"/>
      <c r="AI268" s="402"/>
    </row>
    <row r="269" spans="1:35" s="590" customFormat="1">
      <c r="A269" s="597">
        <v>43396</v>
      </c>
      <c r="B269" s="48">
        <v>170</v>
      </c>
      <c r="C269" s="591" t="s">
        <v>171</v>
      </c>
      <c r="D269" s="591" t="s">
        <v>187</v>
      </c>
      <c r="E269" s="591" t="s">
        <v>169</v>
      </c>
      <c r="F269" s="591" t="s">
        <v>166</v>
      </c>
      <c r="G269" s="591" t="s">
        <v>922</v>
      </c>
      <c r="H269" s="591"/>
      <c r="I269" s="591" t="s">
        <v>854</v>
      </c>
      <c r="J269" s="591" t="s">
        <v>939</v>
      </c>
      <c r="K269" s="591"/>
      <c r="AD269" s="48"/>
      <c r="AE269" s="48"/>
      <c r="AF269" s="48"/>
      <c r="AG269" s="48"/>
      <c r="AH269" s="402"/>
      <c r="AI269" s="402"/>
    </row>
    <row r="270" spans="1:35" s="590" customFormat="1">
      <c r="A270" s="597">
        <v>43397</v>
      </c>
      <c r="B270" s="48">
        <v>171</v>
      </c>
      <c r="C270" s="591" t="s">
        <v>171</v>
      </c>
      <c r="D270" s="591" t="s">
        <v>169</v>
      </c>
      <c r="E270" s="591" t="s">
        <v>187</v>
      </c>
      <c r="F270" s="591" t="s">
        <v>166</v>
      </c>
      <c r="G270" s="591" t="s">
        <v>922</v>
      </c>
      <c r="H270" s="591" t="s">
        <v>854</v>
      </c>
      <c r="I270" s="591"/>
      <c r="J270" s="591" t="s">
        <v>939</v>
      </c>
      <c r="K270" s="591"/>
      <c r="AD270" s="48"/>
      <c r="AE270" s="48"/>
      <c r="AF270" s="48"/>
      <c r="AG270" s="48"/>
      <c r="AH270" s="402"/>
      <c r="AI270" s="402"/>
    </row>
    <row r="271" spans="1:35" s="590" customFormat="1">
      <c r="A271" s="597">
        <v>43398</v>
      </c>
      <c r="B271" s="48">
        <v>172</v>
      </c>
      <c r="C271" s="591" t="s">
        <v>171</v>
      </c>
      <c r="D271" s="591" t="s">
        <v>187</v>
      </c>
      <c r="E271" s="591" t="s">
        <v>169</v>
      </c>
      <c r="F271" s="591" t="s">
        <v>166</v>
      </c>
      <c r="G271" s="591" t="s">
        <v>922</v>
      </c>
      <c r="H271" s="591"/>
      <c r="I271" s="591" t="s">
        <v>854</v>
      </c>
      <c r="J271" s="591" t="s">
        <v>939</v>
      </c>
      <c r="K271" s="591"/>
      <c r="AD271" s="48"/>
      <c r="AE271" s="48"/>
      <c r="AF271" s="48"/>
      <c r="AG271" s="48"/>
      <c r="AH271" s="402"/>
      <c r="AI271" s="402"/>
    </row>
    <row r="272" spans="1:35" s="590" customFormat="1">
      <c r="A272" s="597">
        <v>43399</v>
      </c>
      <c r="B272" s="48">
        <v>173</v>
      </c>
      <c r="C272" s="591" t="s">
        <v>171</v>
      </c>
      <c r="D272" s="591" t="s">
        <v>187</v>
      </c>
      <c r="E272" s="591" t="s">
        <v>169</v>
      </c>
      <c r="F272" s="591" t="s">
        <v>166</v>
      </c>
      <c r="G272" s="591" t="s">
        <v>922</v>
      </c>
      <c r="H272" s="591"/>
      <c r="I272" s="591" t="s">
        <v>854</v>
      </c>
      <c r="J272" s="591" t="s">
        <v>939</v>
      </c>
      <c r="K272" s="591"/>
      <c r="AD272" s="48"/>
      <c r="AE272" s="48"/>
      <c r="AF272" s="48"/>
      <c r="AG272" s="48"/>
      <c r="AH272" s="402"/>
      <c r="AI272" s="402"/>
    </row>
    <row r="273" spans="1:35" s="590" customFormat="1">
      <c r="A273" s="597">
        <v>43402</v>
      </c>
      <c r="B273" s="48">
        <v>174</v>
      </c>
      <c r="C273" s="591" t="s">
        <v>171</v>
      </c>
      <c r="D273" s="591" t="s">
        <v>187</v>
      </c>
      <c r="E273" s="591" t="s">
        <v>169</v>
      </c>
      <c r="F273" s="591" t="s">
        <v>166</v>
      </c>
      <c r="G273" s="591" t="s">
        <v>922</v>
      </c>
      <c r="H273" s="591"/>
      <c r="I273" s="591" t="s">
        <v>855</v>
      </c>
      <c r="J273" s="591" t="s">
        <v>939</v>
      </c>
      <c r="K273" s="591"/>
      <c r="AD273" s="48"/>
      <c r="AE273" s="48"/>
      <c r="AF273" s="48"/>
      <c r="AG273" s="48"/>
      <c r="AH273" s="402"/>
      <c r="AI273" s="402"/>
    </row>
    <row r="274" spans="1:35">
      <c r="A274" s="597"/>
      <c r="C274" s="591">
        <v>37.325050000000005</v>
      </c>
      <c r="D274" s="591"/>
      <c r="E274" s="591">
        <v>38.933750000000003</v>
      </c>
      <c r="F274" s="591"/>
      <c r="Z274" s="48"/>
      <c r="AA274" s="48"/>
      <c r="AB274" s="48"/>
      <c r="AC274" s="48"/>
      <c r="AD274" s="402"/>
      <c r="AE274" s="402"/>
      <c r="AH274" s="48"/>
      <c r="AI274" s="48"/>
    </row>
    <row r="275" spans="1:35" s="590" customFormat="1">
      <c r="A275" s="597">
        <v>43403</v>
      </c>
      <c r="B275" s="48">
        <v>175</v>
      </c>
      <c r="C275" s="591" t="s">
        <v>187</v>
      </c>
      <c r="D275" s="591" t="s">
        <v>187</v>
      </c>
      <c r="E275" s="591" t="s">
        <v>169</v>
      </c>
      <c r="F275" s="591" t="s">
        <v>166</v>
      </c>
      <c r="G275" s="591"/>
      <c r="H275" s="591"/>
      <c r="I275" s="591" t="s">
        <v>856</v>
      </c>
      <c r="J275" s="591" t="s">
        <v>939</v>
      </c>
      <c r="K275" s="591"/>
      <c r="AD275" s="48"/>
      <c r="AE275" s="48"/>
      <c r="AF275" s="48"/>
      <c r="AG275" s="48"/>
      <c r="AH275" s="402"/>
      <c r="AI275" s="402"/>
    </row>
    <row r="276" spans="1:35">
      <c r="A276" s="597"/>
      <c r="C276" s="591">
        <v>37.325050000000005</v>
      </c>
      <c r="D276" s="591"/>
      <c r="E276" s="591">
        <v>39.013100000000001</v>
      </c>
      <c r="F276" s="591"/>
      <c r="Z276" s="48"/>
      <c r="AA276" s="48"/>
      <c r="AB276" s="48"/>
      <c r="AC276" s="48"/>
      <c r="AD276" s="402"/>
      <c r="AE276" s="402"/>
      <c r="AH276" s="48"/>
      <c r="AI276" s="48"/>
    </row>
    <row r="277" spans="1:35" s="590" customFormat="1">
      <c r="A277" s="597">
        <v>43404</v>
      </c>
      <c r="B277" s="48">
        <v>176</v>
      </c>
      <c r="C277" s="591" t="s">
        <v>187</v>
      </c>
      <c r="D277" s="591" t="s">
        <v>187</v>
      </c>
      <c r="E277" s="591" t="s">
        <v>169</v>
      </c>
      <c r="F277" s="591" t="s">
        <v>166</v>
      </c>
      <c r="G277" s="591"/>
      <c r="H277" s="591"/>
      <c r="I277" s="591" t="s">
        <v>856</v>
      </c>
      <c r="J277" s="591" t="s">
        <v>939</v>
      </c>
      <c r="K277" s="591"/>
      <c r="AD277" s="48"/>
      <c r="AE277" s="48"/>
      <c r="AF277" s="48"/>
      <c r="AG277" s="48"/>
      <c r="AH277" s="402"/>
      <c r="AI277" s="402"/>
    </row>
    <row r="278" spans="1:35" s="590" customFormat="1">
      <c r="A278" s="597">
        <v>43405</v>
      </c>
      <c r="B278" s="48">
        <v>177</v>
      </c>
      <c r="C278" s="591" t="s">
        <v>162</v>
      </c>
      <c r="D278" s="591" t="s">
        <v>187</v>
      </c>
      <c r="E278" s="591" t="s">
        <v>169</v>
      </c>
      <c r="F278" s="591" t="s">
        <v>166</v>
      </c>
      <c r="G278" s="591" t="s">
        <v>841</v>
      </c>
      <c r="H278" s="591"/>
      <c r="I278" s="591" t="s">
        <v>856</v>
      </c>
      <c r="J278" s="591" t="s">
        <v>939</v>
      </c>
      <c r="K278" s="591"/>
      <c r="AD278" s="48"/>
      <c r="AE278" s="48"/>
      <c r="AF278" s="48"/>
      <c r="AG278" s="48"/>
      <c r="AH278" s="402"/>
      <c r="AI278" s="402"/>
    </row>
    <row r="279" spans="1:35" s="590" customFormat="1">
      <c r="A279" s="597">
        <v>43406</v>
      </c>
      <c r="B279" s="48">
        <v>178</v>
      </c>
      <c r="C279" s="591" t="s">
        <v>162</v>
      </c>
      <c r="D279" s="591" t="s">
        <v>187</v>
      </c>
      <c r="E279" s="591" t="s">
        <v>169</v>
      </c>
      <c r="F279" s="591" t="s">
        <v>166</v>
      </c>
      <c r="G279" s="591" t="s">
        <v>841</v>
      </c>
      <c r="H279" s="591"/>
      <c r="I279" s="591" t="s">
        <v>857</v>
      </c>
      <c r="J279" s="591" t="s">
        <v>939</v>
      </c>
      <c r="K279" s="591"/>
      <c r="AD279" s="48"/>
      <c r="AE279" s="48"/>
      <c r="AF279" s="48"/>
      <c r="AG279" s="48"/>
      <c r="AH279" s="402"/>
      <c r="AI279" s="402"/>
    </row>
    <row r="280" spans="1:35">
      <c r="A280" s="597"/>
      <c r="C280" s="591"/>
      <c r="D280" s="591"/>
      <c r="E280" s="591">
        <v>39.092449999999999</v>
      </c>
      <c r="F280" s="591"/>
      <c r="P280" s="591"/>
      <c r="Z280" s="48"/>
      <c r="AA280" s="48"/>
      <c r="AB280" s="48"/>
      <c r="AC280" s="48"/>
      <c r="AD280" s="402"/>
      <c r="AE280" s="402"/>
      <c r="AH280" s="48"/>
      <c r="AI280" s="48"/>
    </row>
    <row r="281" spans="1:35" s="590" customFormat="1">
      <c r="A281" s="658">
        <v>43409</v>
      </c>
      <c r="B281" s="645">
        <v>179</v>
      </c>
      <c r="C281" s="591" t="s">
        <v>865</v>
      </c>
      <c r="D281" s="591" t="s">
        <v>187</v>
      </c>
      <c r="E281" s="638" t="s">
        <v>169</v>
      </c>
      <c r="F281" s="591" t="s">
        <v>888</v>
      </c>
      <c r="G281" s="591" t="s">
        <v>841</v>
      </c>
      <c r="H281" s="591" t="s">
        <v>187</v>
      </c>
      <c r="I281" s="591" t="s">
        <v>857</v>
      </c>
      <c r="J281" s="591" t="s">
        <v>187</v>
      </c>
      <c r="K281" s="662" t="s">
        <v>963</v>
      </c>
      <c r="L281" s="591" t="s">
        <v>824</v>
      </c>
      <c r="S281" s="591" t="s">
        <v>808</v>
      </c>
      <c r="T281" s="591" t="s">
        <v>916</v>
      </c>
      <c r="AD281" s="48"/>
      <c r="AE281" s="48"/>
      <c r="AF281" s="48"/>
      <c r="AG281" s="48"/>
      <c r="AH281" s="402"/>
      <c r="AI281" s="402"/>
    </row>
    <row r="282" spans="1:35" s="590" customFormat="1">
      <c r="A282" s="597">
        <v>43410</v>
      </c>
      <c r="B282" s="48">
        <v>180</v>
      </c>
      <c r="E282" s="590" t="s">
        <v>169</v>
      </c>
      <c r="I282" s="637"/>
      <c r="AD282" s="48"/>
      <c r="AE282" s="48"/>
      <c r="AF282" s="48"/>
      <c r="AG282" s="48"/>
      <c r="AH282" s="402"/>
      <c r="AI282" s="402"/>
    </row>
    <row r="283" spans="1:35" s="590" customFormat="1">
      <c r="A283" s="658">
        <v>43411</v>
      </c>
      <c r="B283" s="645">
        <v>181</v>
      </c>
      <c r="C283" s="591" t="s">
        <v>946</v>
      </c>
      <c r="D283" s="591" t="s">
        <v>947</v>
      </c>
      <c r="E283" s="638" t="s">
        <v>169</v>
      </c>
      <c r="F283" s="591" t="s">
        <v>867</v>
      </c>
      <c r="G283" s="591" t="s">
        <v>187</v>
      </c>
      <c r="H283" s="591" t="s">
        <v>187</v>
      </c>
      <c r="I283" s="591" t="s">
        <v>857</v>
      </c>
      <c r="J283" s="591" t="s">
        <v>187</v>
      </c>
      <c r="K283" s="591"/>
      <c r="M283" s="591" t="s">
        <v>171</v>
      </c>
      <c r="N283" s="591" t="s">
        <v>170</v>
      </c>
      <c r="S283" s="591" t="s">
        <v>808</v>
      </c>
      <c r="T283" s="591" t="s">
        <v>916</v>
      </c>
      <c r="AD283" s="48"/>
      <c r="AE283" s="48"/>
      <c r="AF283" s="48"/>
      <c r="AG283" s="48"/>
      <c r="AH283" s="402"/>
      <c r="AI283" s="402"/>
    </row>
    <row r="284" spans="1:35">
      <c r="A284" s="630"/>
      <c r="B284" s="631"/>
      <c r="E284" s="638"/>
      <c r="M284" s="590">
        <v>37.642450000000004</v>
      </c>
      <c r="N284" s="590">
        <v>38.263100000000001</v>
      </c>
      <c r="O284" s="591"/>
      <c r="P284" s="582"/>
      <c r="Q284" s="582"/>
      <c r="R284" s="582"/>
      <c r="S284" s="582"/>
      <c r="Z284" s="48"/>
      <c r="AA284" s="48"/>
      <c r="AB284" s="48"/>
      <c r="AC284" s="48"/>
      <c r="AD284" s="402"/>
      <c r="AE284" s="402"/>
      <c r="AH284" s="48"/>
      <c r="AI284" s="48"/>
    </row>
    <row r="285" spans="1:35" s="590" customFormat="1">
      <c r="A285" s="597">
        <v>43412</v>
      </c>
      <c r="B285" s="48">
        <v>182</v>
      </c>
      <c r="E285" s="590" t="s">
        <v>169</v>
      </c>
      <c r="I285" s="591" t="s">
        <v>858</v>
      </c>
      <c r="M285" s="591" t="s">
        <v>171</v>
      </c>
      <c r="N285" s="591" t="s">
        <v>170</v>
      </c>
      <c r="AD285" s="48"/>
      <c r="AE285" s="48"/>
      <c r="AF285" s="48"/>
      <c r="AG285" s="48"/>
      <c r="AH285" s="402"/>
      <c r="AI285" s="402"/>
    </row>
    <row r="286" spans="1:35">
      <c r="A286" s="597"/>
      <c r="E286" s="590">
        <v>39.251150000000003</v>
      </c>
      <c r="H286" s="48"/>
      <c r="I286" s="48"/>
      <c r="M286" s="590">
        <v>37.801150000000007</v>
      </c>
      <c r="N286" s="590">
        <v>38.421800000000005</v>
      </c>
      <c r="Z286" s="48"/>
      <c r="AA286" s="48"/>
      <c r="AB286" s="48"/>
      <c r="AC286" s="48"/>
      <c r="AD286" s="402"/>
      <c r="AE286" s="402"/>
      <c r="AH286" s="48"/>
      <c r="AI286" s="48"/>
    </row>
    <row r="287" spans="1:35" s="590" customFormat="1">
      <c r="A287" s="597">
        <v>43413</v>
      </c>
      <c r="B287" s="48">
        <v>183</v>
      </c>
      <c r="E287" s="590" t="s">
        <v>169</v>
      </c>
      <c r="I287" s="591" t="s">
        <v>859</v>
      </c>
      <c r="M287" s="591" t="s">
        <v>171</v>
      </c>
      <c r="N287" s="591" t="s">
        <v>170</v>
      </c>
      <c r="O287" s="591" t="s">
        <v>166</v>
      </c>
      <c r="AD287" s="48"/>
      <c r="AE287" s="48"/>
      <c r="AF287" s="48"/>
      <c r="AG287" s="48"/>
      <c r="AH287" s="402"/>
      <c r="AI287" s="402"/>
    </row>
    <row r="288" spans="1:35" s="590" customFormat="1">
      <c r="A288" s="597"/>
      <c r="B288" s="48"/>
      <c r="E288" s="590">
        <v>39.409850000000006</v>
      </c>
      <c r="M288" s="590">
        <v>37.95985000000001</v>
      </c>
      <c r="N288" s="590">
        <v>38.580500000000008</v>
      </c>
      <c r="O288" s="590">
        <v>42.933900000000015</v>
      </c>
      <c r="AD288" s="48"/>
      <c r="AE288" s="48"/>
      <c r="AF288" s="48"/>
      <c r="AG288" s="48"/>
      <c r="AH288" s="402"/>
      <c r="AI288" s="402"/>
    </row>
    <row r="289" spans="1:35" s="590" customFormat="1">
      <c r="A289" s="597">
        <v>43420</v>
      </c>
      <c r="B289" s="48">
        <v>184</v>
      </c>
      <c r="E289" s="590" t="s">
        <v>169</v>
      </c>
      <c r="I289" s="591" t="s">
        <v>859</v>
      </c>
      <c r="M289" s="591" t="s">
        <v>171</v>
      </c>
      <c r="N289" s="591" t="s">
        <v>170</v>
      </c>
      <c r="O289" s="591" t="s">
        <v>166</v>
      </c>
      <c r="AD289" s="48"/>
      <c r="AE289" s="48"/>
      <c r="AF289" s="48"/>
      <c r="AG289" s="48"/>
      <c r="AH289" s="402"/>
      <c r="AI289" s="402"/>
    </row>
    <row r="290" spans="1:35" s="590" customFormat="1">
      <c r="A290" s="597"/>
      <c r="B290" s="48"/>
      <c r="M290" s="590">
        <v>38.118550000000013</v>
      </c>
      <c r="N290" s="590">
        <v>38.739200000000011</v>
      </c>
      <c r="O290" s="590">
        <v>42.933900000000015</v>
      </c>
      <c r="AD290" s="48"/>
      <c r="AE290" s="48"/>
      <c r="AF290" s="48"/>
      <c r="AG290" s="48"/>
      <c r="AH290" s="402"/>
      <c r="AI290" s="402"/>
    </row>
    <row r="291" spans="1:35" s="590" customFormat="1">
      <c r="A291" s="597">
        <v>43423</v>
      </c>
      <c r="B291" s="48">
        <v>185</v>
      </c>
      <c r="E291" s="590" t="s">
        <v>169</v>
      </c>
      <c r="I291" s="591" t="s">
        <v>860</v>
      </c>
      <c r="M291" s="591" t="s">
        <v>171</v>
      </c>
      <c r="N291" s="591" t="s">
        <v>170</v>
      </c>
      <c r="AD291" s="48"/>
      <c r="AE291" s="48"/>
      <c r="AF291" s="48"/>
      <c r="AG291" s="48"/>
      <c r="AH291" s="402"/>
      <c r="AI291" s="402"/>
    </row>
    <row r="292" spans="1:35" s="590" customFormat="1">
      <c r="A292" s="597"/>
      <c r="B292" s="48"/>
      <c r="E292" s="590">
        <v>39.727249999999998</v>
      </c>
      <c r="M292" s="590">
        <v>38.435950000000012</v>
      </c>
      <c r="N292" s="590">
        <v>39.05660000000001</v>
      </c>
      <c r="AD292" s="48"/>
      <c r="AE292" s="48"/>
      <c r="AF292" s="48"/>
      <c r="AG292" s="48"/>
      <c r="AH292" s="402"/>
      <c r="AI292" s="402"/>
    </row>
    <row r="293" spans="1:35" s="590" customFormat="1">
      <c r="A293" s="607">
        <v>43424</v>
      </c>
      <c r="B293" s="631">
        <v>186</v>
      </c>
      <c r="C293" s="591" t="s">
        <v>187</v>
      </c>
      <c r="D293" s="591" t="s">
        <v>187</v>
      </c>
      <c r="E293" s="638" t="s">
        <v>169</v>
      </c>
      <c r="F293" s="591" t="s">
        <v>187</v>
      </c>
      <c r="I293" s="591" t="s">
        <v>861</v>
      </c>
      <c r="M293" s="591" t="s">
        <v>171</v>
      </c>
      <c r="N293" s="591" t="s">
        <v>170</v>
      </c>
      <c r="S293" s="591" t="s">
        <v>808</v>
      </c>
      <c r="AD293" s="48"/>
      <c r="AE293" s="48"/>
      <c r="AF293" s="48"/>
      <c r="AG293" s="48"/>
      <c r="AH293" s="402"/>
      <c r="AI293" s="402"/>
    </row>
    <row r="294" spans="1:35" s="590" customFormat="1">
      <c r="A294" s="607"/>
      <c r="B294" s="631"/>
      <c r="E294" s="590">
        <v>40.044650000000004</v>
      </c>
      <c r="M294" s="590">
        <v>38.753350000000012</v>
      </c>
      <c r="N294" s="590">
        <v>39.374000000000009</v>
      </c>
      <c r="S294" s="591"/>
      <c r="AD294" s="48"/>
      <c r="AE294" s="48"/>
      <c r="AF294" s="48"/>
      <c r="AG294" s="48"/>
      <c r="AH294" s="402"/>
      <c r="AI294" s="402"/>
    </row>
    <row r="295" spans="1:35" s="590" customFormat="1">
      <c r="A295" s="597">
        <v>43425</v>
      </c>
      <c r="B295" s="633">
        <v>187</v>
      </c>
      <c r="E295" s="590" t="s">
        <v>169</v>
      </c>
      <c r="I295" s="591" t="s">
        <v>861</v>
      </c>
      <c r="AD295" s="48"/>
      <c r="AE295" s="48"/>
      <c r="AF295" s="48"/>
      <c r="AG295" s="48"/>
      <c r="AH295" s="402"/>
      <c r="AI295" s="402"/>
    </row>
    <row r="296" spans="1:35" s="590" customFormat="1">
      <c r="A296" s="597">
        <v>43431</v>
      </c>
      <c r="B296" s="48">
        <v>188</v>
      </c>
      <c r="E296" s="590" t="s">
        <v>169</v>
      </c>
      <c r="I296" s="591" t="s">
        <v>925</v>
      </c>
      <c r="AD296" s="48"/>
      <c r="AE296" s="48"/>
      <c r="AF296" s="48"/>
      <c r="AG296" s="48"/>
      <c r="AH296" s="402"/>
      <c r="AI296" s="402"/>
    </row>
    <row r="297" spans="1:35" s="590" customFormat="1">
      <c r="A297" s="597"/>
      <c r="B297" s="48"/>
      <c r="E297" s="590">
        <v>40.362050000000004</v>
      </c>
      <c r="AD297" s="48"/>
      <c r="AE297" s="48"/>
      <c r="AF297" s="48"/>
      <c r="AG297" s="48"/>
      <c r="AH297" s="402"/>
      <c r="AI297" s="402"/>
    </row>
    <row r="298" spans="1:35" s="590" customFormat="1">
      <c r="A298" s="597">
        <v>43432</v>
      </c>
      <c r="B298" s="67" t="s">
        <v>741</v>
      </c>
      <c r="AD298" s="48"/>
      <c r="AE298" s="48"/>
      <c r="AF298" s="48"/>
      <c r="AG298" s="48"/>
      <c r="AH298" s="402"/>
      <c r="AI298" s="402"/>
    </row>
    <row r="299" spans="1:35" s="590" customFormat="1">
      <c r="A299" s="597">
        <v>43433</v>
      </c>
      <c r="B299" s="67">
        <v>189</v>
      </c>
      <c r="E299" s="590" t="s">
        <v>169</v>
      </c>
      <c r="I299" s="637"/>
      <c r="AD299" s="48"/>
      <c r="AE299" s="48"/>
      <c r="AF299" s="48"/>
      <c r="AG299" s="48"/>
      <c r="AH299" s="402"/>
      <c r="AI299" s="402"/>
    </row>
    <row r="300" spans="1:35" s="590" customFormat="1">
      <c r="A300" s="597"/>
      <c r="B300" s="67"/>
      <c r="E300" s="590">
        <v>40.679450000000003</v>
      </c>
      <c r="I300" s="637"/>
      <c r="AD300" s="48"/>
      <c r="AE300" s="48"/>
      <c r="AF300" s="48"/>
      <c r="AG300" s="48"/>
      <c r="AH300" s="402"/>
      <c r="AI300" s="402"/>
    </row>
    <row r="301" spans="1:35" s="590" customFormat="1">
      <c r="A301" s="597">
        <v>43434</v>
      </c>
      <c r="B301" s="67" t="s">
        <v>746</v>
      </c>
      <c r="I301" s="637"/>
      <c r="AD301" s="48"/>
      <c r="AE301" s="48"/>
      <c r="AF301" s="48"/>
      <c r="AG301" s="48"/>
      <c r="AH301" s="402"/>
      <c r="AI301" s="402"/>
    </row>
    <row r="302" spans="1:35" s="590" customFormat="1">
      <c r="A302" s="597">
        <v>43437</v>
      </c>
      <c r="B302" s="48">
        <v>190</v>
      </c>
      <c r="E302" s="590" t="s">
        <v>169</v>
      </c>
      <c r="I302" s="637"/>
      <c r="AD302" s="48"/>
      <c r="AE302" s="48"/>
      <c r="AF302" s="48"/>
      <c r="AG302" s="48"/>
      <c r="AH302" s="402"/>
      <c r="AI302" s="402"/>
    </row>
    <row r="303" spans="1:35" s="590" customFormat="1">
      <c r="A303" s="597">
        <v>43438</v>
      </c>
      <c r="B303" s="67" t="s">
        <v>751</v>
      </c>
      <c r="AD303" s="48"/>
      <c r="AE303" s="48"/>
      <c r="AF303" s="48"/>
      <c r="AG303" s="48"/>
      <c r="AH303" s="402"/>
      <c r="AI303" s="402"/>
    </row>
    <row r="304" spans="1:35" s="590" customFormat="1">
      <c r="A304" s="597">
        <v>43439</v>
      </c>
      <c r="B304" s="67" t="s">
        <v>754</v>
      </c>
      <c r="AD304" s="48"/>
      <c r="AE304" s="48"/>
      <c r="AF304" s="48"/>
      <c r="AG304" s="48"/>
      <c r="AH304" s="402"/>
      <c r="AI304" s="402"/>
    </row>
    <row r="305" spans="1:35" s="590" customFormat="1">
      <c r="A305" s="597">
        <v>43440</v>
      </c>
      <c r="B305" s="67" t="s">
        <v>755</v>
      </c>
      <c r="AD305" s="48"/>
      <c r="AE305" s="48"/>
      <c r="AF305" s="48"/>
      <c r="AG305" s="48"/>
      <c r="AH305" s="402"/>
      <c r="AI305" s="402"/>
    </row>
    <row r="306" spans="1:35" s="590" customFormat="1">
      <c r="A306" s="597">
        <v>43441</v>
      </c>
      <c r="B306" s="67" t="s">
        <v>757</v>
      </c>
      <c r="AD306" s="48"/>
      <c r="AE306" s="48"/>
      <c r="AF306" s="48"/>
      <c r="AG306" s="48"/>
      <c r="AH306" s="402"/>
      <c r="AI306" s="402"/>
    </row>
    <row r="307" spans="1:35" s="590" customFormat="1">
      <c r="A307" s="597">
        <v>43444</v>
      </c>
      <c r="B307" s="48">
        <v>191</v>
      </c>
      <c r="AD307" s="48"/>
      <c r="AE307" s="48"/>
      <c r="AF307" s="48"/>
      <c r="AG307" s="48"/>
      <c r="AH307" s="402"/>
      <c r="AI307" s="402"/>
    </row>
    <row r="308" spans="1:35" s="590" customFormat="1">
      <c r="A308" s="607">
        <v>43445</v>
      </c>
      <c r="B308" s="608">
        <v>192</v>
      </c>
      <c r="W308" s="591" t="s">
        <v>820</v>
      </c>
      <c r="AD308" s="48"/>
      <c r="AE308" s="48"/>
      <c r="AF308" s="48"/>
      <c r="AG308" s="48"/>
      <c r="AH308" s="402"/>
      <c r="AI308" s="402"/>
    </row>
    <row r="310" spans="1:35" s="590" customFormat="1">
      <c r="B310" s="48"/>
      <c r="AD310" s="48"/>
      <c r="AE310" s="48"/>
      <c r="AF310" s="48"/>
      <c r="AG310" s="48"/>
      <c r="AH310" s="402"/>
      <c r="AI310" s="402"/>
    </row>
    <row r="311" spans="1:35" s="590" customFormat="1">
      <c r="B311" s="48"/>
      <c r="AD311" s="48"/>
      <c r="AE311" s="48"/>
      <c r="AF311" s="48"/>
      <c r="AG311" s="48"/>
      <c r="AH311" s="402"/>
      <c r="AI311" s="402"/>
    </row>
    <row r="312" spans="1:35" s="590" customFormat="1">
      <c r="B312" s="48"/>
      <c r="AD312" s="48"/>
      <c r="AE312" s="48"/>
      <c r="AF312" s="48"/>
      <c r="AG312" s="48"/>
      <c r="AH312" s="402"/>
      <c r="AI312" s="402"/>
    </row>
    <row r="314" spans="1:35" s="590" customFormat="1">
      <c r="B314" s="48"/>
      <c r="AD314" s="48"/>
      <c r="AE314" s="48"/>
      <c r="AF314" s="48"/>
      <c r="AG314" s="48"/>
      <c r="AH314" s="402"/>
      <c r="AI314" s="402"/>
    </row>
    <row r="315" spans="1:35" s="590" customFormat="1">
      <c r="B315" s="48"/>
      <c r="AD315" s="48"/>
      <c r="AE315" s="48"/>
      <c r="AF315" s="48"/>
      <c r="AG315" s="48"/>
      <c r="AH315" s="402"/>
      <c r="AI315" s="402"/>
    </row>
    <row r="316" spans="1:35" s="590" customFormat="1">
      <c r="B316" s="48"/>
      <c r="AD316" s="48"/>
      <c r="AE316" s="48"/>
      <c r="AF316" s="48"/>
      <c r="AG316" s="48"/>
      <c r="AH316" s="402"/>
      <c r="AI316" s="402"/>
    </row>
    <row r="318" spans="1:35" s="590" customFormat="1">
      <c r="B318" s="48"/>
      <c r="AD318" s="48"/>
      <c r="AE318" s="48"/>
      <c r="AF318" s="48"/>
      <c r="AG318" s="48"/>
      <c r="AH318" s="402"/>
      <c r="AI318" s="402"/>
    </row>
    <row r="321" spans="2:35" s="590" customFormat="1">
      <c r="B321" s="48"/>
      <c r="AD321" s="48"/>
      <c r="AE321" s="48"/>
      <c r="AF321" s="48"/>
      <c r="AG321" s="48"/>
      <c r="AH321" s="402"/>
      <c r="AI321" s="402"/>
    </row>
    <row r="322" spans="2:35" s="590" customFormat="1">
      <c r="B322" s="48"/>
      <c r="AD322" s="48"/>
      <c r="AE322" s="48"/>
      <c r="AF322" s="48"/>
      <c r="AG322" s="48"/>
      <c r="AH322" s="402"/>
      <c r="AI322" s="402"/>
    </row>
    <row r="323" spans="2:35" s="590" customFormat="1">
      <c r="B323" s="48"/>
      <c r="AD323" s="48"/>
      <c r="AE323" s="48"/>
      <c r="AF323" s="48"/>
      <c r="AG323" s="48"/>
      <c r="AH323" s="402"/>
      <c r="AI323" s="402"/>
    </row>
    <row r="327" spans="2:35" s="590" customFormat="1">
      <c r="B327" s="48"/>
      <c r="AD327" s="48"/>
      <c r="AE327" s="48"/>
      <c r="AF327" s="48"/>
      <c r="AG327" s="48"/>
      <c r="AH327" s="402"/>
      <c r="AI327" s="402"/>
    </row>
    <row r="328" spans="2:35" s="590" customFormat="1">
      <c r="B328" s="48"/>
      <c r="AD328" s="48"/>
      <c r="AE328" s="48"/>
      <c r="AF328" s="48"/>
      <c r="AG328" s="48"/>
      <c r="AH328" s="402"/>
      <c r="AI328" s="402"/>
    </row>
    <row r="329" spans="2:35" s="590" customFormat="1">
      <c r="B329" s="48"/>
      <c r="AD329" s="48"/>
      <c r="AE329" s="48"/>
      <c r="AF329" s="48"/>
      <c r="AG329" s="48"/>
      <c r="AH329" s="402"/>
      <c r="AI329" s="402"/>
    </row>
    <row r="331" spans="2:35" s="590" customFormat="1">
      <c r="B331" s="48"/>
      <c r="AD331" s="48"/>
      <c r="AE331" s="48"/>
      <c r="AF331" s="48"/>
      <c r="AG331" s="48"/>
      <c r="AH331" s="402"/>
      <c r="AI331" s="402"/>
    </row>
    <row r="332" spans="2:35" s="590" customFormat="1">
      <c r="B332" s="48"/>
      <c r="AD332" s="48"/>
      <c r="AE332" s="48"/>
      <c r="AF332" s="48"/>
      <c r="AG332" s="48"/>
      <c r="AH332" s="402"/>
      <c r="AI332" s="402"/>
    </row>
    <row r="333" spans="2:35" s="590" customFormat="1">
      <c r="B333" s="48"/>
      <c r="AD333" s="48"/>
      <c r="AE333" s="48"/>
      <c r="AF333" s="48"/>
      <c r="AG333" s="48"/>
      <c r="AH333" s="402"/>
      <c r="AI333" s="402"/>
    </row>
    <row r="334" spans="2:35" s="590" customFormat="1">
      <c r="B334" s="48"/>
      <c r="AD334" s="48"/>
      <c r="AE334" s="48"/>
      <c r="AF334" s="48"/>
      <c r="AG334" s="48"/>
      <c r="AH334" s="402"/>
      <c r="AI334" s="402"/>
    </row>
    <row r="335" spans="2:35" s="590" customFormat="1">
      <c r="B335" s="48"/>
      <c r="AD335" s="48"/>
      <c r="AE335" s="48"/>
      <c r="AF335" s="48"/>
      <c r="AG335" s="48"/>
      <c r="AH335" s="402"/>
      <c r="AI335" s="402"/>
    </row>
    <row r="336" spans="2:35" s="590" customFormat="1">
      <c r="B336" s="48"/>
      <c r="AD336" s="48"/>
      <c r="AE336" s="48"/>
      <c r="AF336" s="48"/>
      <c r="AG336" s="48"/>
      <c r="AH336" s="402"/>
      <c r="AI336" s="402"/>
    </row>
    <row r="337" spans="1:35" s="590" customFormat="1">
      <c r="B337" s="48"/>
      <c r="AD337" s="48"/>
      <c r="AE337" s="48"/>
      <c r="AF337" s="48"/>
      <c r="AG337" s="48"/>
      <c r="AH337" s="402"/>
      <c r="AI337" s="402"/>
    </row>
    <row r="338" spans="1:35" s="590" customFormat="1">
      <c r="A338" s="597"/>
      <c r="B338" s="48"/>
      <c r="AD338" s="48"/>
      <c r="AE338" s="48"/>
      <c r="AF338" s="48"/>
      <c r="AG338" s="48"/>
      <c r="AH338" s="402"/>
      <c r="AI338" s="402"/>
    </row>
    <row r="340" spans="1:35" s="590" customFormat="1">
      <c r="B340" s="48"/>
      <c r="AD340" s="48"/>
      <c r="AE340" s="48"/>
      <c r="AF340" s="48"/>
      <c r="AG340" s="48"/>
      <c r="AH340" s="402"/>
      <c r="AI340" s="402"/>
    </row>
    <row r="341" spans="1:35" s="590" customFormat="1">
      <c r="B341" s="48"/>
      <c r="AD341" s="48"/>
      <c r="AE341" s="48"/>
      <c r="AF341" s="48"/>
      <c r="AG341" s="48"/>
      <c r="AH341" s="402"/>
      <c r="AI341" s="402"/>
    </row>
    <row r="342" spans="1:35" s="590" customFormat="1">
      <c r="B342" s="48"/>
      <c r="AD342" s="48"/>
      <c r="AE342" s="48"/>
      <c r="AF342" s="48"/>
      <c r="AG342" s="48"/>
      <c r="AH342" s="402"/>
      <c r="AI342" s="402"/>
    </row>
    <row r="343" spans="1:35" s="590" customFormat="1">
      <c r="A343" s="597">
        <v>43446</v>
      </c>
      <c r="B343" s="67" t="s">
        <v>796</v>
      </c>
      <c r="AD343" s="48"/>
      <c r="AE343" s="48"/>
      <c r="AF343" s="48"/>
      <c r="AG343" s="48"/>
      <c r="AH343" s="402"/>
      <c r="AI343" s="402"/>
    </row>
  </sheetData>
  <conditionalFormatting sqref="D180:E180">
    <cfRule type="dataBar" priority="1">
      <dataBar>
        <cfvo type="min"/>
        <cfvo type="max"/>
        <color rgb="FF638EC6"/>
      </dataBar>
      <extLst>
        <ext xmlns:x14="http://schemas.microsoft.com/office/spreadsheetml/2009/9/main" uri="{B025F937-C7B1-47D3-B67F-A62EFF666E3E}">
          <x14:id>{030E58A1-66FC-441D-ACEA-DAFF25217170}</x14:id>
        </ext>
      </extLst>
    </cfRule>
  </conditionalFormatting>
  <pageMargins left="0.7" right="0.7" top="0.75" bottom="0.75" header="0.3" footer="0.3"/>
  <pageSetup scale="19" orientation="landscape" r:id="rId1"/>
  <extLst>
    <ext xmlns:x14="http://schemas.microsoft.com/office/spreadsheetml/2009/9/main" uri="{78C0D931-6437-407d-A8EE-F0AAD7539E65}">
      <x14:conditionalFormattings>
        <x14:conditionalFormatting xmlns:xm="http://schemas.microsoft.com/office/excel/2006/main">
          <x14:cfRule type="dataBar" id="{030E58A1-66FC-441D-ACEA-DAFF25217170}">
            <x14:dataBar minLength="0" maxLength="100" gradient="0">
              <x14:cfvo type="autoMin"/>
              <x14:cfvo type="autoMax"/>
              <x14:negativeFillColor rgb="FFFF0000"/>
              <x14:axisColor rgb="FF000000"/>
            </x14:dataBar>
          </x14:cfRule>
          <xm:sqref>D180:E180</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J2431"/>
  <sheetViews>
    <sheetView zoomScale="55" zoomScaleNormal="55" workbookViewId="0">
      <selection activeCell="O10" sqref="O10:O17"/>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B3" t="s">
        <v>39</v>
      </c>
      <c r="AI3"/>
      <c r="AJ3"/>
      <c r="AK3"/>
      <c r="AL3"/>
      <c r="AU3" s="35"/>
      <c r="AV3" s="21"/>
      <c r="AW3" s="20"/>
      <c r="AX3" s="20"/>
      <c r="AY3" s="20"/>
      <c r="AZ3" s="19"/>
      <c r="BA3" s="19"/>
      <c r="BB3" s="17"/>
    </row>
    <row r="4" spans="1:59" ht="30" customHeight="1">
      <c r="A4" s="19"/>
      <c r="B4" s="20"/>
      <c r="D4" s="11">
        <f t="shared" ref="D4:D26" si="1">D5+1</f>
        <v>29</v>
      </c>
      <c r="E4" s="68"/>
      <c r="F4" s="69"/>
      <c r="G4" s="69"/>
      <c r="H4" s="69"/>
      <c r="I4" s="70"/>
      <c r="J4" s="70"/>
      <c r="K4" s="70"/>
      <c r="L4" s="70"/>
      <c r="M4" s="70"/>
      <c r="N4" s="70"/>
      <c r="O4" s="71"/>
      <c r="P4" s="69"/>
      <c r="Q4" s="69"/>
      <c r="R4" s="69"/>
      <c r="S4" s="69"/>
      <c r="T4" s="69"/>
      <c r="U4" s="69"/>
      <c r="V4" s="69"/>
      <c r="W4" s="69"/>
      <c r="X4" s="69"/>
      <c r="Y4" s="72"/>
      <c r="Z4" s="11">
        <f t="shared" ref="Z4:Z26" si="2">Z5+1</f>
        <v>43</v>
      </c>
      <c r="AA4" s="9">
        <v>25</v>
      </c>
      <c r="AB4" s="9">
        <f t="shared" ref="AB4:AB26" si="3">AB5+1</f>
        <v>118</v>
      </c>
      <c r="AI4"/>
      <c r="AJ4"/>
      <c r="AK4"/>
      <c r="AL4"/>
      <c r="AU4" s="34"/>
      <c r="AV4" s="18"/>
      <c r="AW4" s="19"/>
      <c r="AX4" s="19"/>
      <c r="AY4" s="20"/>
      <c r="AZ4" s="19"/>
      <c r="BA4" s="19"/>
      <c r="BB4" s="17"/>
    </row>
    <row r="5" spans="1:59" ht="30" customHeight="1">
      <c r="A5" s="18"/>
      <c r="B5" s="18"/>
      <c r="D5" s="11">
        <f t="shared" si="1"/>
        <v>28</v>
      </c>
      <c r="E5" s="73"/>
      <c r="F5" s="74"/>
      <c r="G5" s="74"/>
      <c r="H5" s="75"/>
      <c r="I5" s="92"/>
      <c r="J5" s="92"/>
      <c r="K5" s="92"/>
      <c r="L5" s="92"/>
      <c r="M5" s="92"/>
      <c r="N5" s="92"/>
      <c r="O5" s="92"/>
      <c r="P5" s="75"/>
      <c r="Q5" s="75"/>
      <c r="R5" s="74"/>
      <c r="S5" s="74"/>
      <c r="T5" s="74"/>
      <c r="U5" s="76"/>
      <c r="V5" s="74"/>
      <c r="W5" s="74"/>
      <c r="X5" s="74"/>
      <c r="Y5" s="77"/>
      <c r="Z5" s="11">
        <f t="shared" si="2"/>
        <v>42</v>
      </c>
      <c r="AA5" s="9">
        <f>AA4-1</f>
        <v>24</v>
      </c>
      <c r="AB5" s="9">
        <f t="shared" si="3"/>
        <v>117</v>
      </c>
      <c r="AI5"/>
      <c r="AJ5"/>
      <c r="AK5"/>
      <c r="AL5"/>
      <c r="AU5" s="34"/>
      <c r="AV5" s="11"/>
      <c r="AW5" s="11"/>
      <c r="AX5" s="22"/>
      <c r="AY5" s="18"/>
      <c r="AZ5" s="19"/>
      <c r="BA5" s="19"/>
      <c r="BB5" s="17"/>
    </row>
    <row r="6" spans="1:59" ht="30" customHeight="1">
      <c r="A6" s="19"/>
      <c r="B6" s="19"/>
      <c r="D6" s="11">
        <f t="shared" si="1"/>
        <v>27</v>
      </c>
      <c r="E6" s="73"/>
      <c r="F6" s="74"/>
      <c r="G6" s="75"/>
      <c r="H6" s="75"/>
      <c r="I6" s="92"/>
      <c r="J6" s="92"/>
      <c r="K6" s="92"/>
      <c r="L6" s="92"/>
      <c r="M6" s="92"/>
      <c r="N6" s="92"/>
      <c r="O6" s="92"/>
      <c r="P6" s="92"/>
      <c r="Q6" s="92"/>
      <c r="R6" s="75"/>
      <c r="S6" s="74"/>
      <c r="T6" s="74"/>
      <c r="U6" s="78"/>
      <c r="V6" s="74"/>
      <c r="W6" s="74"/>
      <c r="X6" s="74"/>
      <c r="Y6" s="77"/>
      <c r="Z6" s="11">
        <f t="shared" si="2"/>
        <v>41</v>
      </c>
      <c r="AA6" s="9">
        <f t="shared" ref="AA6:AA27" si="4">AA5-1</f>
        <v>23</v>
      </c>
      <c r="AB6" s="9">
        <f t="shared" si="3"/>
        <v>116</v>
      </c>
      <c r="AI6"/>
      <c r="AJ6"/>
      <c r="AK6"/>
      <c r="AL6"/>
      <c r="AU6" s="34"/>
      <c r="AV6" s="11"/>
      <c r="AW6" s="11"/>
      <c r="AX6" s="22"/>
      <c r="AY6" s="19"/>
      <c r="AZ6" s="19"/>
      <c r="BA6" s="19"/>
      <c r="BB6" s="17"/>
    </row>
    <row r="7" spans="1:59" ht="30" customHeight="1">
      <c r="A7" s="19"/>
      <c r="B7" s="19"/>
      <c r="D7" s="11">
        <f t="shared" si="1"/>
        <v>26</v>
      </c>
      <c r="E7" s="73"/>
      <c r="F7" s="75"/>
      <c r="G7" s="75"/>
      <c r="H7" s="92"/>
      <c r="I7" s="92"/>
      <c r="J7" s="91"/>
      <c r="K7" s="91"/>
      <c r="L7" s="91"/>
      <c r="M7" s="91"/>
      <c r="N7" s="91"/>
      <c r="O7" s="91"/>
      <c r="P7" s="91"/>
      <c r="Q7" s="92"/>
      <c r="R7" s="92"/>
      <c r="S7" s="75"/>
      <c r="T7" s="74"/>
      <c r="U7" s="78"/>
      <c r="V7" s="74"/>
      <c r="W7" s="74"/>
      <c r="X7" s="74"/>
      <c r="Y7" s="77"/>
      <c r="Z7" s="11">
        <f t="shared" si="2"/>
        <v>40</v>
      </c>
      <c r="AA7" s="9">
        <f t="shared" si="4"/>
        <v>22</v>
      </c>
      <c r="AB7" s="9">
        <f t="shared" si="3"/>
        <v>115</v>
      </c>
      <c r="AI7"/>
      <c r="AJ7"/>
      <c r="AK7"/>
      <c r="AL7"/>
      <c r="AU7" s="34"/>
      <c r="AV7" s="11"/>
      <c r="AW7" s="11"/>
      <c r="AX7" s="22"/>
      <c r="AY7" s="19"/>
      <c r="AZ7" s="19"/>
      <c r="BA7" s="19"/>
      <c r="BB7" s="17"/>
    </row>
    <row r="8" spans="1:59" ht="30" customHeight="1">
      <c r="A8" s="19"/>
      <c r="B8" s="19"/>
      <c r="D8" s="46">
        <f t="shared" si="1"/>
        <v>25</v>
      </c>
      <c r="E8" s="79"/>
      <c r="F8" s="92"/>
      <c r="G8" s="92"/>
      <c r="H8" s="92"/>
      <c r="I8" s="92"/>
      <c r="J8" s="25"/>
      <c r="K8" s="91"/>
      <c r="L8" s="91"/>
      <c r="M8" s="91"/>
      <c r="N8" s="91"/>
      <c r="O8" s="91"/>
      <c r="P8" s="91"/>
      <c r="Q8" s="91"/>
      <c r="R8" s="92"/>
      <c r="S8" s="75"/>
      <c r="T8" s="75"/>
      <c r="U8" s="74"/>
      <c r="V8" s="74"/>
      <c r="W8" s="74"/>
      <c r="X8" s="74"/>
      <c r="Y8" s="77"/>
      <c r="Z8" s="11">
        <f t="shared" si="2"/>
        <v>39</v>
      </c>
      <c r="AA8" s="9">
        <f t="shared" si="4"/>
        <v>21</v>
      </c>
      <c r="AB8" s="9">
        <f t="shared" si="3"/>
        <v>114</v>
      </c>
      <c r="AI8"/>
      <c r="AJ8"/>
      <c r="AK8"/>
      <c r="AL8"/>
      <c r="AU8" s="34"/>
      <c r="AV8" s="11"/>
      <c r="AW8" s="11"/>
      <c r="AX8" s="22"/>
      <c r="AY8" s="18"/>
      <c r="AZ8" s="19"/>
      <c r="BA8" s="19"/>
      <c r="BB8" s="17"/>
    </row>
    <row r="9" spans="1:59" ht="30" customHeight="1">
      <c r="A9" s="19"/>
      <c r="B9" s="19"/>
      <c r="D9" s="46">
        <f t="shared" si="1"/>
        <v>24</v>
      </c>
      <c r="E9" s="79"/>
      <c r="F9" s="92"/>
      <c r="G9" s="92"/>
      <c r="H9" s="92"/>
      <c r="I9" s="92"/>
      <c r="J9" s="25"/>
      <c r="K9" s="91"/>
      <c r="L9" s="91"/>
      <c r="M9" s="91"/>
      <c r="N9" s="91"/>
      <c r="O9" s="91"/>
      <c r="P9" s="91"/>
      <c r="Q9" s="91"/>
      <c r="R9" s="91"/>
      <c r="S9" s="75"/>
      <c r="T9" s="75"/>
      <c r="U9" s="75"/>
      <c r="V9" s="74"/>
      <c r="W9" s="74"/>
      <c r="X9" s="74"/>
      <c r="Y9" s="77"/>
      <c r="Z9" s="11">
        <f t="shared" si="2"/>
        <v>38</v>
      </c>
      <c r="AA9" s="9">
        <f t="shared" si="4"/>
        <v>20</v>
      </c>
      <c r="AB9" s="9">
        <f t="shared" si="3"/>
        <v>113</v>
      </c>
      <c r="AI9"/>
      <c r="AJ9"/>
      <c r="AK9"/>
      <c r="AL9"/>
      <c r="AU9" s="34"/>
      <c r="AV9" s="11"/>
      <c r="AW9" s="11"/>
      <c r="AX9" s="22"/>
      <c r="AY9" s="11"/>
      <c r="AZ9" s="11"/>
      <c r="BA9" s="11"/>
      <c r="BB9" s="11"/>
    </row>
    <row r="10" spans="1:59" ht="30" customHeight="1">
      <c r="A10" s="19"/>
      <c r="B10" s="19"/>
      <c r="D10" s="46">
        <f t="shared" si="1"/>
        <v>23</v>
      </c>
      <c r="E10" s="79"/>
      <c r="F10" s="92"/>
      <c r="G10" s="92"/>
      <c r="H10" s="92"/>
      <c r="I10" s="25"/>
      <c r="J10" s="25"/>
      <c r="K10" s="91"/>
      <c r="L10" s="91"/>
      <c r="M10" s="91"/>
      <c r="N10" s="91"/>
      <c r="O10" s="91"/>
      <c r="P10" s="91"/>
      <c r="Q10" s="91"/>
      <c r="R10" s="91"/>
      <c r="S10" s="91"/>
      <c r="T10" s="75"/>
      <c r="U10" s="75"/>
      <c r="V10" s="75"/>
      <c r="W10" s="74"/>
      <c r="X10" s="74"/>
      <c r="Y10" s="77"/>
      <c r="Z10" s="11">
        <f t="shared" si="2"/>
        <v>37</v>
      </c>
      <c r="AA10" s="9">
        <f t="shared" si="4"/>
        <v>19</v>
      </c>
      <c r="AB10" s="9">
        <f t="shared" si="3"/>
        <v>112</v>
      </c>
      <c r="AI10"/>
      <c r="AJ10"/>
      <c r="AK10"/>
      <c r="AL10"/>
      <c r="AU10" s="34"/>
      <c r="AV10" s="11"/>
      <c r="AW10" s="11"/>
      <c r="AX10" s="22"/>
      <c r="AY10" s="11"/>
      <c r="AZ10" s="11"/>
      <c r="BA10" s="11"/>
      <c r="BB10" s="11"/>
      <c r="BC10" s="11"/>
      <c r="BD10" s="11"/>
    </row>
    <row r="11" spans="1:59" ht="30" customHeight="1">
      <c r="A11" s="19"/>
      <c r="B11" s="19"/>
      <c r="D11" s="46">
        <f t="shared" si="1"/>
        <v>22</v>
      </c>
      <c r="E11" s="79"/>
      <c r="F11" s="92"/>
      <c r="G11" s="92"/>
      <c r="H11" s="25"/>
      <c r="I11" s="25"/>
      <c r="J11" s="25"/>
      <c r="K11" s="91"/>
      <c r="L11" s="91"/>
      <c r="M11" s="91"/>
      <c r="N11" s="91"/>
      <c r="O11" s="91"/>
      <c r="P11" s="91"/>
      <c r="Q11" s="91"/>
      <c r="R11" s="91"/>
      <c r="S11" s="91"/>
      <c r="T11" s="75"/>
      <c r="U11" s="75"/>
      <c r="V11" s="75"/>
      <c r="W11" s="74"/>
      <c r="X11" s="74"/>
      <c r="Y11" s="77"/>
      <c r="Z11" s="11">
        <f t="shared" si="2"/>
        <v>36</v>
      </c>
      <c r="AA11" s="9">
        <f t="shared" si="4"/>
        <v>18</v>
      </c>
      <c r="AB11" s="9">
        <f t="shared" si="3"/>
        <v>111</v>
      </c>
      <c r="AI11"/>
      <c r="AJ11"/>
      <c r="AK11"/>
      <c r="AL11"/>
      <c r="AU11" s="34"/>
      <c r="AV11" s="11"/>
      <c r="AW11" s="11"/>
      <c r="AX11" s="22"/>
      <c r="BC11" s="11"/>
      <c r="BD11" s="11"/>
      <c r="BE11" s="11"/>
      <c r="BF11" s="11"/>
      <c r="BG11" s="11"/>
    </row>
    <row r="12" spans="1:59" ht="30" customHeight="1">
      <c r="A12" s="19"/>
      <c r="B12" s="19"/>
      <c r="D12" s="46">
        <f t="shared" si="1"/>
        <v>21</v>
      </c>
      <c r="E12" s="79"/>
      <c r="F12" s="100"/>
      <c r="G12" s="25"/>
      <c r="H12" s="25"/>
      <c r="I12" s="25"/>
      <c r="J12" s="48"/>
      <c r="K12" s="91"/>
      <c r="L12" s="91"/>
      <c r="M12" s="91"/>
      <c r="N12" s="91"/>
      <c r="O12" s="91"/>
      <c r="P12" s="91"/>
      <c r="Q12" s="91"/>
      <c r="R12" s="91"/>
      <c r="S12" s="91"/>
      <c r="T12" s="91"/>
      <c r="U12" s="48"/>
      <c r="V12" s="75"/>
      <c r="W12" s="75"/>
      <c r="X12" s="74"/>
      <c r="Y12" s="77"/>
      <c r="Z12" s="11">
        <f t="shared" si="2"/>
        <v>35</v>
      </c>
      <c r="AA12" s="9">
        <f t="shared" si="4"/>
        <v>17</v>
      </c>
      <c r="AB12" s="9">
        <f t="shared" si="3"/>
        <v>110</v>
      </c>
      <c r="AI12"/>
      <c r="AJ12"/>
      <c r="AK12"/>
      <c r="AL12"/>
      <c r="AU12" s="34"/>
      <c r="AV12" s="11"/>
      <c r="AW12" s="11"/>
      <c r="AX12" s="22"/>
      <c r="BC12" s="11"/>
      <c r="BD12" s="11"/>
      <c r="BE12" s="11"/>
      <c r="BF12" s="11"/>
      <c r="BG12" s="11"/>
    </row>
    <row r="13" spans="1:59" ht="30" customHeight="1">
      <c r="A13" s="19"/>
      <c r="B13" s="19"/>
      <c r="D13" s="46">
        <f t="shared" si="1"/>
        <v>20</v>
      </c>
      <c r="E13" s="97"/>
      <c r="F13" s="95"/>
      <c r="G13" s="25"/>
      <c r="H13" s="25"/>
      <c r="I13" s="25"/>
      <c r="J13" s="25"/>
      <c r="K13" s="48"/>
      <c r="L13" s="91"/>
      <c r="M13" s="91"/>
      <c r="N13" s="91"/>
      <c r="O13" s="91"/>
      <c r="P13" s="91"/>
      <c r="Q13" s="91"/>
      <c r="R13" s="91"/>
      <c r="S13" s="91"/>
      <c r="T13" s="93"/>
      <c r="U13" s="93"/>
      <c r="V13" s="75"/>
      <c r="W13" s="75"/>
      <c r="X13" s="74"/>
      <c r="Y13" s="77"/>
      <c r="Z13" s="11">
        <f t="shared" si="2"/>
        <v>34</v>
      </c>
      <c r="AA13" s="9">
        <f t="shared" si="4"/>
        <v>16</v>
      </c>
      <c r="AB13" s="9">
        <f t="shared" si="3"/>
        <v>109</v>
      </c>
      <c r="AI13"/>
      <c r="AJ13"/>
      <c r="AK13"/>
      <c r="AL13"/>
      <c r="AU13" s="34"/>
      <c r="AV13" s="11"/>
      <c r="AW13" s="11"/>
      <c r="AX13" s="22"/>
      <c r="BC13" s="11"/>
      <c r="BD13" s="11"/>
      <c r="BE13" s="11"/>
      <c r="BF13" s="11"/>
      <c r="BG13" s="11"/>
    </row>
    <row r="14" spans="1:59" ht="30" customHeight="1">
      <c r="A14" s="19"/>
      <c r="B14" s="19"/>
      <c r="D14" s="46">
        <f t="shared" si="1"/>
        <v>19</v>
      </c>
      <c r="E14" s="97"/>
      <c r="F14" s="95"/>
      <c r="G14" s="25"/>
      <c r="H14" s="25"/>
      <c r="I14" s="25"/>
      <c r="J14" s="25"/>
      <c r="K14" s="48"/>
      <c r="L14" s="91"/>
      <c r="M14" s="91"/>
      <c r="N14" s="91"/>
      <c r="O14" s="91"/>
      <c r="P14" s="91"/>
      <c r="Q14" s="91"/>
      <c r="R14" s="91"/>
      <c r="S14" s="91"/>
      <c r="T14" s="93"/>
      <c r="U14" s="93"/>
      <c r="V14" s="93"/>
      <c r="W14" s="75"/>
      <c r="X14" s="75"/>
      <c r="Y14" s="77"/>
      <c r="Z14" s="11">
        <f t="shared" si="2"/>
        <v>33</v>
      </c>
      <c r="AA14" s="9">
        <f t="shared" si="4"/>
        <v>15</v>
      </c>
      <c r="AB14" s="9">
        <f t="shared" si="3"/>
        <v>108</v>
      </c>
      <c r="AI14"/>
      <c r="AJ14"/>
      <c r="AK14"/>
      <c r="AL14"/>
      <c r="AU14" s="34"/>
      <c r="AV14" s="11"/>
      <c r="AW14" s="11"/>
      <c r="AX14" s="22"/>
      <c r="BC14" s="11"/>
      <c r="BD14" s="11"/>
      <c r="BE14" s="11"/>
      <c r="BF14" s="11"/>
      <c r="BG14" s="11"/>
    </row>
    <row r="15" spans="1:59" ht="30" customHeight="1">
      <c r="A15" s="19"/>
      <c r="B15" s="19"/>
      <c r="D15" s="11">
        <f t="shared" si="1"/>
        <v>18</v>
      </c>
      <c r="E15" s="98"/>
      <c r="F15" s="95"/>
      <c r="G15" s="25"/>
      <c r="H15" s="25"/>
      <c r="I15" s="25"/>
      <c r="J15" s="25"/>
      <c r="K15" s="48"/>
      <c r="L15" s="91"/>
      <c r="M15" s="91"/>
      <c r="N15" s="91"/>
      <c r="O15" s="91"/>
      <c r="P15" s="91"/>
      <c r="Q15" s="91"/>
      <c r="R15" s="91"/>
      <c r="S15" s="91"/>
      <c r="T15" s="93"/>
      <c r="U15" s="93"/>
      <c r="V15" s="93"/>
      <c r="W15" s="75"/>
      <c r="X15" s="75"/>
      <c r="Y15" s="77"/>
      <c r="Z15" s="45">
        <f t="shared" si="2"/>
        <v>32</v>
      </c>
      <c r="AA15" s="9">
        <f t="shared" si="4"/>
        <v>14</v>
      </c>
      <c r="AB15" s="9">
        <f t="shared" si="3"/>
        <v>107</v>
      </c>
      <c r="AI15"/>
      <c r="AJ15"/>
      <c r="AK15"/>
      <c r="AL15"/>
      <c r="AU15" s="34"/>
      <c r="AV15" s="11"/>
      <c r="AW15" s="11"/>
      <c r="AX15" s="22"/>
      <c r="BC15" s="11"/>
      <c r="BD15" s="11"/>
      <c r="BE15" s="11"/>
      <c r="BF15" s="11"/>
      <c r="BG15" s="11"/>
    </row>
    <row r="16" spans="1:59" ht="30" customHeight="1">
      <c r="A16" s="19"/>
      <c r="B16" s="19"/>
      <c r="D16" s="11">
        <f t="shared" si="1"/>
        <v>17</v>
      </c>
      <c r="E16" s="98"/>
      <c r="F16" s="95"/>
      <c r="G16" s="25"/>
      <c r="H16" s="25"/>
      <c r="I16" s="25"/>
      <c r="J16" s="25"/>
      <c r="K16" s="48"/>
      <c r="L16" s="48"/>
      <c r="M16" s="91"/>
      <c r="N16" s="91"/>
      <c r="O16" s="91"/>
      <c r="P16" s="91"/>
      <c r="Q16" s="91"/>
      <c r="R16" s="91"/>
      <c r="S16" s="91"/>
      <c r="T16" s="93"/>
      <c r="U16" s="93"/>
      <c r="V16" s="93"/>
      <c r="W16" s="94"/>
      <c r="X16" s="94"/>
      <c r="Y16" s="83"/>
      <c r="Z16" s="45">
        <f t="shared" si="2"/>
        <v>31</v>
      </c>
      <c r="AA16" s="9">
        <f t="shared" si="4"/>
        <v>13</v>
      </c>
      <c r="AB16" s="9">
        <f t="shared" si="3"/>
        <v>106</v>
      </c>
      <c r="AI16"/>
      <c r="AJ16"/>
      <c r="AK16"/>
      <c r="AL16"/>
      <c r="AU16" s="34"/>
      <c r="AV16" s="11"/>
      <c r="AW16" s="11"/>
      <c r="AX16" s="22"/>
      <c r="BC16" s="11"/>
      <c r="BD16" s="11"/>
      <c r="BE16" s="11"/>
      <c r="BF16" s="11"/>
      <c r="BG16" s="11"/>
    </row>
    <row r="17" spans="1:59" ht="30" customHeight="1">
      <c r="A17" s="19"/>
      <c r="B17" s="19"/>
      <c r="D17" s="11">
        <f t="shared" si="1"/>
        <v>16</v>
      </c>
      <c r="E17" s="98"/>
      <c r="F17" s="95"/>
      <c r="G17" s="25"/>
      <c r="H17" s="25"/>
      <c r="I17" s="25"/>
      <c r="J17" s="25"/>
      <c r="K17" s="48"/>
      <c r="L17" s="48"/>
      <c r="M17" s="48"/>
      <c r="N17" s="91"/>
      <c r="O17" s="91"/>
      <c r="P17" s="91"/>
      <c r="Q17" s="91"/>
      <c r="R17" s="91"/>
      <c r="S17" s="91"/>
      <c r="T17" s="93"/>
      <c r="U17" s="93"/>
      <c r="V17" s="93"/>
      <c r="W17" s="95"/>
      <c r="X17" s="95"/>
      <c r="Y17" s="101"/>
      <c r="Z17" s="45">
        <f t="shared" si="2"/>
        <v>30</v>
      </c>
      <c r="AA17" s="9">
        <f t="shared" si="4"/>
        <v>12</v>
      </c>
      <c r="AB17" s="9">
        <f t="shared" si="3"/>
        <v>105</v>
      </c>
      <c r="AI17"/>
      <c r="AJ17"/>
      <c r="AK17"/>
      <c r="AL17"/>
      <c r="AU17" s="34"/>
      <c r="AV17" s="11"/>
      <c r="AW17" s="11"/>
      <c r="AX17" s="22"/>
      <c r="BC17" s="11"/>
      <c r="BD17" s="11"/>
      <c r="BE17" s="11"/>
      <c r="BF17" s="11"/>
      <c r="BG17" s="11"/>
    </row>
    <row r="18" spans="1:59" ht="30" customHeight="1">
      <c r="A18" s="19"/>
      <c r="B18" s="19"/>
      <c r="D18" s="11">
        <f t="shared" si="1"/>
        <v>15</v>
      </c>
      <c r="E18" s="98"/>
      <c r="F18" s="95"/>
      <c r="G18" s="25"/>
      <c r="H18" s="25"/>
      <c r="I18" s="25"/>
      <c r="J18" s="25"/>
      <c r="K18" s="48"/>
      <c r="L18" s="48"/>
      <c r="M18" s="48"/>
      <c r="N18" s="48"/>
      <c r="O18" s="91"/>
      <c r="P18" s="91"/>
      <c r="Q18" s="91"/>
      <c r="R18" s="91"/>
      <c r="S18" s="91"/>
      <c r="T18" s="93"/>
      <c r="U18" s="93"/>
      <c r="V18" s="93"/>
      <c r="W18" s="96"/>
      <c r="X18" s="96"/>
      <c r="Y18" s="101"/>
      <c r="Z18" s="45">
        <f t="shared" si="2"/>
        <v>29</v>
      </c>
      <c r="AA18" s="9">
        <f t="shared" si="4"/>
        <v>11</v>
      </c>
      <c r="AB18" s="9">
        <f t="shared" si="3"/>
        <v>104</v>
      </c>
      <c r="AI18"/>
      <c r="AJ18"/>
      <c r="AK18"/>
      <c r="AL18"/>
      <c r="AU18" s="34"/>
      <c r="AV18" s="11"/>
      <c r="AW18" s="11"/>
      <c r="AX18" s="22"/>
      <c r="BC18" s="11"/>
      <c r="BD18" s="11"/>
      <c r="BE18" s="11"/>
      <c r="BF18" s="11"/>
      <c r="BG18" s="11"/>
    </row>
    <row r="19" spans="1:59" ht="30" customHeight="1">
      <c r="A19" s="19"/>
      <c r="B19" s="19"/>
      <c r="D19" s="11">
        <f t="shared" si="1"/>
        <v>14</v>
      </c>
      <c r="E19" s="99"/>
      <c r="F19" s="95"/>
      <c r="G19" s="25"/>
      <c r="H19" s="25"/>
      <c r="I19" s="25"/>
      <c r="J19" s="25"/>
      <c r="K19" s="48"/>
      <c r="L19" s="48"/>
      <c r="M19" s="48"/>
      <c r="N19" s="48"/>
      <c r="O19" s="91"/>
      <c r="P19" s="91"/>
      <c r="Q19" s="91"/>
      <c r="R19" s="91"/>
      <c r="S19" s="91"/>
      <c r="T19" s="91"/>
      <c r="U19" s="91"/>
      <c r="V19" s="93"/>
      <c r="W19" s="96"/>
      <c r="X19" s="96"/>
      <c r="Y19" s="101"/>
      <c r="Z19" s="45">
        <f t="shared" si="2"/>
        <v>28</v>
      </c>
      <c r="AA19" s="9">
        <f t="shared" si="4"/>
        <v>10</v>
      </c>
      <c r="AB19" s="9">
        <f t="shared" si="3"/>
        <v>103</v>
      </c>
      <c r="AI19"/>
      <c r="AJ19"/>
      <c r="AK19"/>
      <c r="AL19"/>
      <c r="AU19" s="34"/>
      <c r="AV19" s="11"/>
      <c r="AW19" s="11"/>
      <c r="AX19" s="22"/>
      <c r="BC19" s="11"/>
      <c r="BD19" s="11"/>
      <c r="BE19" s="11"/>
      <c r="BF19" s="11"/>
      <c r="BG19" s="11"/>
    </row>
    <row r="20" spans="1:59" ht="30" customHeight="1">
      <c r="A20" s="19"/>
      <c r="B20" s="19"/>
      <c r="D20" s="11">
        <f t="shared" si="1"/>
        <v>13</v>
      </c>
      <c r="E20" s="99"/>
      <c r="F20" s="95"/>
      <c r="G20" s="95"/>
      <c r="H20" s="25"/>
      <c r="I20" s="25"/>
      <c r="J20" s="25"/>
      <c r="K20" s="48"/>
      <c r="L20" s="48"/>
      <c r="M20" s="48"/>
      <c r="N20" s="48"/>
      <c r="O20" s="91"/>
      <c r="P20" s="91"/>
      <c r="Q20" s="91"/>
      <c r="R20" s="91"/>
      <c r="S20" s="91"/>
      <c r="T20" s="91"/>
      <c r="U20" s="91"/>
      <c r="V20" s="93"/>
      <c r="W20" s="95"/>
      <c r="X20" s="95"/>
      <c r="Y20" s="101"/>
      <c r="Z20" s="45">
        <f t="shared" si="2"/>
        <v>27</v>
      </c>
      <c r="AA20" s="9">
        <f t="shared" si="4"/>
        <v>9</v>
      </c>
      <c r="AB20" s="9">
        <f t="shared" si="3"/>
        <v>102</v>
      </c>
      <c r="AI20"/>
      <c r="AJ20"/>
      <c r="AK20"/>
      <c r="AL20"/>
      <c r="AU20" s="34"/>
      <c r="AV20" s="11"/>
      <c r="AW20" s="11"/>
      <c r="AX20" s="22"/>
      <c r="BC20" s="11"/>
      <c r="BD20" s="11"/>
      <c r="BE20" s="11"/>
      <c r="BF20" s="11"/>
      <c r="BG20" s="11"/>
    </row>
    <row r="21" spans="1:59" ht="30" customHeight="1">
      <c r="A21" s="18"/>
      <c r="B21" s="19"/>
      <c r="D21" s="11">
        <f t="shared" si="1"/>
        <v>12</v>
      </c>
      <c r="E21" s="99"/>
      <c r="F21" s="3"/>
      <c r="G21" s="95"/>
      <c r="H21" s="25"/>
      <c r="I21" s="25"/>
      <c r="J21" s="25"/>
      <c r="K21" s="48"/>
      <c r="L21" s="48"/>
      <c r="M21" s="48"/>
      <c r="N21" s="48"/>
      <c r="O21" s="48"/>
      <c r="P21" s="91"/>
      <c r="Q21" s="91"/>
      <c r="R21" s="91"/>
      <c r="S21" s="91"/>
      <c r="T21" s="91"/>
      <c r="U21" s="91"/>
      <c r="V21" s="93"/>
      <c r="W21" s="95"/>
      <c r="X21" s="95"/>
      <c r="Y21" s="102"/>
      <c r="Z21" s="45">
        <f t="shared" si="2"/>
        <v>26</v>
      </c>
      <c r="AA21" s="9">
        <f t="shared" si="4"/>
        <v>8</v>
      </c>
      <c r="AB21" s="9">
        <f t="shared" si="3"/>
        <v>101</v>
      </c>
      <c r="AI21"/>
      <c r="AJ21"/>
      <c r="AK21"/>
      <c r="AL21"/>
      <c r="AU21" s="34"/>
      <c r="AV21" s="11"/>
      <c r="AW21" s="22"/>
      <c r="AX21" s="22"/>
      <c r="BC21" s="11"/>
      <c r="BD21" s="11"/>
      <c r="BE21" s="11"/>
      <c r="BF21" s="11"/>
      <c r="BG21" s="11"/>
    </row>
    <row r="22" spans="1:59" ht="30" customHeight="1">
      <c r="A22" s="18"/>
      <c r="B22" s="19"/>
      <c r="D22" s="11">
        <f t="shared" si="1"/>
        <v>11</v>
      </c>
      <c r="E22" s="99"/>
      <c r="F22" s="3"/>
      <c r="G22" s="95"/>
      <c r="H22" s="95"/>
      <c r="I22" s="25"/>
      <c r="J22" s="25"/>
      <c r="K22" s="48"/>
      <c r="L22" s="48"/>
      <c r="M22" s="48"/>
      <c r="N22" s="48"/>
      <c r="O22" s="48"/>
      <c r="P22" s="91"/>
      <c r="Q22" s="91"/>
      <c r="R22" s="91"/>
      <c r="S22" s="91"/>
      <c r="T22" s="91"/>
      <c r="U22" s="93"/>
      <c r="V22" s="93"/>
      <c r="W22" s="95"/>
      <c r="X22" s="95"/>
      <c r="Y22" s="3"/>
      <c r="Z22" s="45">
        <f t="shared" si="2"/>
        <v>25</v>
      </c>
      <c r="AA22" s="9">
        <f t="shared" si="4"/>
        <v>7</v>
      </c>
      <c r="AB22" s="9">
        <f t="shared" si="3"/>
        <v>100</v>
      </c>
      <c r="AI22"/>
      <c r="AJ22"/>
      <c r="AK22"/>
      <c r="AL22"/>
      <c r="AU22" s="34"/>
      <c r="AV22" s="11"/>
      <c r="AW22" s="22"/>
      <c r="AX22" s="22"/>
      <c r="BC22" s="11"/>
      <c r="BD22" s="11"/>
      <c r="BE22" s="11"/>
      <c r="BF22" s="11"/>
      <c r="BG22" s="11"/>
    </row>
    <row r="23" spans="1:59" ht="30" customHeight="1">
      <c r="A23" s="20"/>
      <c r="B23" s="19"/>
      <c r="D23" s="11">
        <f t="shared" si="1"/>
        <v>10</v>
      </c>
      <c r="E23" s="99"/>
      <c r="F23" s="3"/>
      <c r="G23" s="3"/>
      <c r="H23" s="95"/>
      <c r="I23" s="25"/>
      <c r="J23" s="25"/>
      <c r="K23" s="48"/>
      <c r="L23" s="48"/>
      <c r="M23" s="48"/>
      <c r="N23" s="48"/>
      <c r="O23" s="48"/>
      <c r="P23" s="48"/>
      <c r="Q23" s="91"/>
      <c r="R23" s="91"/>
      <c r="S23" s="91"/>
      <c r="T23" s="91"/>
      <c r="U23" s="91"/>
      <c r="V23" s="93"/>
      <c r="W23" s="93"/>
      <c r="X23" s="70"/>
      <c r="Y23" s="72"/>
      <c r="Z23" s="45">
        <f t="shared" si="2"/>
        <v>24</v>
      </c>
      <c r="AA23" s="9">
        <f t="shared" si="4"/>
        <v>6</v>
      </c>
      <c r="AB23" s="9">
        <f t="shared" si="3"/>
        <v>99</v>
      </c>
      <c r="AI23"/>
      <c r="AJ23"/>
      <c r="AK23"/>
      <c r="AL23"/>
      <c r="AU23" s="34"/>
      <c r="AV23" s="11"/>
      <c r="AW23" s="22"/>
      <c r="AX23" s="22"/>
      <c r="BC23" s="11"/>
      <c r="BD23" s="11"/>
      <c r="BE23" s="11"/>
      <c r="BF23" s="11"/>
      <c r="BG23" s="11"/>
    </row>
    <row r="24" spans="1:59" ht="30" customHeight="1">
      <c r="A24" s="18"/>
      <c r="B24" s="19"/>
      <c r="D24" s="11">
        <f t="shared" si="1"/>
        <v>9</v>
      </c>
      <c r="E24" s="99"/>
      <c r="F24" s="3"/>
      <c r="G24" s="3"/>
      <c r="H24" s="3"/>
      <c r="I24" s="79"/>
      <c r="J24" s="25"/>
      <c r="K24" s="48"/>
      <c r="L24" s="48"/>
      <c r="M24" s="48"/>
      <c r="N24" s="48"/>
      <c r="O24" s="48"/>
      <c r="P24" s="48"/>
      <c r="Q24" s="48"/>
      <c r="R24" s="91"/>
      <c r="S24" s="91"/>
      <c r="T24" s="91"/>
      <c r="U24" s="91"/>
      <c r="V24" s="93"/>
      <c r="W24" s="93"/>
      <c r="X24" s="75"/>
      <c r="Y24" s="77"/>
      <c r="Z24" s="45">
        <f t="shared" si="2"/>
        <v>23</v>
      </c>
      <c r="AA24" s="9">
        <f t="shared" si="4"/>
        <v>5</v>
      </c>
      <c r="AB24" s="9">
        <f t="shared" si="3"/>
        <v>98</v>
      </c>
      <c r="AI24"/>
      <c r="AJ24"/>
      <c r="AK24"/>
      <c r="AL24"/>
      <c r="AU24" s="34"/>
      <c r="AV24" s="11"/>
      <c r="AW24" s="22"/>
      <c r="AX24" s="22"/>
      <c r="BC24" s="11"/>
      <c r="BD24" s="11"/>
      <c r="BE24" s="11"/>
      <c r="BF24" s="11"/>
      <c r="BG24" s="11"/>
    </row>
    <row r="25" spans="1:59" ht="30" customHeight="1">
      <c r="A25" s="18"/>
      <c r="B25" s="19"/>
      <c r="D25" s="11">
        <f t="shared" si="1"/>
        <v>8</v>
      </c>
      <c r="E25" s="99"/>
      <c r="F25" s="3"/>
      <c r="G25" s="3"/>
      <c r="H25" s="3"/>
      <c r="I25" s="73"/>
      <c r="J25" s="75"/>
      <c r="K25" s="75"/>
      <c r="L25" s="75"/>
      <c r="M25" s="48"/>
      <c r="N25" s="48"/>
      <c r="O25" s="48"/>
      <c r="P25" s="48"/>
      <c r="Q25" s="48"/>
      <c r="R25" s="91"/>
      <c r="S25" s="91"/>
      <c r="T25" s="91"/>
      <c r="U25" s="91"/>
      <c r="V25" s="93"/>
      <c r="W25" s="75"/>
      <c r="X25" s="74"/>
      <c r="Y25" s="77"/>
      <c r="Z25" s="11">
        <f t="shared" si="2"/>
        <v>22</v>
      </c>
      <c r="AA25" s="9">
        <f t="shared" si="4"/>
        <v>4</v>
      </c>
      <c r="AB25" s="9">
        <f t="shared" si="3"/>
        <v>97</v>
      </c>
      <c r="AI25"/>
      <c r="AJ25"/>
      <c r="AK25"/>
      <c r="AL25"/>
      <c r="AU25" s="34"/>
      <c r="AV25" s="11"/>
      <c r="AW25" s="22"/>
      <c r="AX25" s="22"/>
      <c r="BC25" s="11"/>
      <c r="BD25" s="11"/>
      <c r="BE25" s="11"/>
      <c r="BF25" s="11"/>
      <c r="BG25" s="11"/>
    </row>
    <row r="26" spans="1:59" ht="30" customHeight="1">
      <c r="A26" s="20"/>
      <c r="B26" s="19"/>
      <c r="D26" s="11">
        <f t="shared" si="1"/>
        <v>7</v>
      </c>
      <c r="E26" s="99"/>
      <c r="F26" s="3"/>
      <c r="G26" s="3"/>
      <c r="H26" s="3"/>
      <c r="I26" s="73"/>
      <c r="J26" s="74"/>
      <c r="K26" s="75"/>
      <c r="L26" s="75"/>
      <c r="M26" s="75"/>
      <c r="N26" s="48"/>
      <c r="O26" s="48"/>
      <c r="P26" s="48"/>
      <c r="Q26" s="48"/>
      <c r="R26" s="48"/>
      <c r="S26" s="48"/>
      <c r="T26" s="91"/>
      <c r="U26" s="91"/>
      <c r="V26" s="75"/>
      <c r="W26" s="74"/>
      <c r="X26" s="74"/>
      <c r="Y26" s="77"/>
      <c r="Z26" s="11">
        <f t="shared" si="2"/>
        <v>21</v>
      </c>
      <c r="AA26" s="9">
        <f t="shared" si="4"/>
        <v>3</v>
      </c>
      <c r="AB26" s="9">
        <f t="shared" si="3"/>
        <v>96</v>
      </c>
      <c r="AI26"/>
      <c r="AJ26"/>
      <c r="AK26"/>
      <c r="AL26"/>
      <c r="AU26" s="34"/>
      <c r="AV26" s="11"/>
      <c r="AW26" s="22"/>
      <c r="AX26" s="22"/>
      <c r="BC26" s="11"/>
      <c r="BD26" s="11"/>
      <c r="BE26" s="11"/>
      <c r="BF26" s="11"/>
      <c r="BG26" s="11"/>
    </row>
    <row r="27" spans="1:59" ht="30" customHeight="1">
      <c r="A27" s="19"/>
      <c r="B27" s="19"/>
      <c r="D27" s="11">
        <f>D28+1</f>
        <v>6</v>
      </c>
      <c r="E27" s="73"/>
      <c r="F27" s="69"/>
      <c r="G27" s="69"/>
      <c r="H27" s="69"/>
      <c r="I27" s="74"/>
      <c r="J27" s="74"/>
      <c r="K27" s="74"/>
      <c r="L27" s="74"/>
      <c r="M27" s="75"/>
      <c r="N27" s="75"/>
      <c r="O27" s="75"/>
      <c r="P27" s="48"/>
      <c r="Q27" s="48"/>
      <c r="R27" s="48"/>
      <c r="S27" s="48"/>
      <c r="T27" s="75"/>
      <c r="U27" s="75"/>
      <c r="V27" s="74"/>
      <c r="W27" s="74"/>
      <c r="X27" s="74"/>
      <c r="Y27" s="77"/>
      <c r="Z27" s="11">
        <f>Z28+1</f>
        <v>20</v>
      </c>
      <c r="AA27" s="9">
        <f t="shared" si="4"/>
        <v>2</v>
      </c>
      <c r="AB27" s="9">
        <f>AB28+1</f>
        <v>95</v>
      </c>
      <c r="AI27"/>
      <c r="AJ27"/>
      <c r="AK27"/>
      <c r="AL27"/>
      <c r="AU27" s="34"/>
      <c r="AV27" s="11"/>
      <c r="AW27" s="22"/>
      <c r="AX27" s="22"/>
      <c r="BC27" s="11"/>
      <c r="BD27" s="11"/>
      <c r="BE27" s="11"/>
      <c r="BF27" s="11"/>
      <c r="BG27" s="11"/>
    </row>
    <row r="28" spans="1:59" ht="30" customHeight="1" thickBot="1">
      <c r="A28" s="19"/>
      <c r="B28" s="19"/>
      <c r="D28" s="11">
        <v>5</v>
      </c>
      <c r="E28" s="80"/>
      <c r="F28" s="81"/>
      <c r="G28" s="81"/>
      <c r="H28" s="81"/>
      <c r="I28" s="81"/>
      <c r="J28" s="81"/>
      <c r="K28" s="81"/>
      <c r="L28" s="81"/>
      <c r="M28" s="81"/>
      <c r="N28" s="81"/>
      <c r="O28" s="82"/>
      <c r="P28" s="82"/>
      <c r="Q28" s="82"/>
      <c r="R28" s="82"/>
      <c r="S28" s="82"/>
      <c r="T28" s="81"/>
      <c r="U28" s="81"/>
      <c r="V28" s="81"/>
      <c r="W28" s="81"/>
      <c r="X28" s="81"/>
      <c r="Y28" s="83"/>
      <c r="Z28" s="11">
        <v>19</v>
      </c>
      <c r="AA28" s="9">
        <f>AA27-1</f>
        <v>1</v>
      </c>
      <c r="AB28" s="9">
        <v>94</v>
      </c>
      <c r="AI28"/>
      <c r="AJ28"/>
      <c r="AK28"/>
      <c r="AL28"/>
      <c r="AU28" s="34"/>
      <c r="AV28" s="11"/>
      <c r="AW28" s="22"/>
      <c r="AX28" s="22"/>
      <c r="BC28" s="11"/>
      <c r="BD28" s="11"/>
      <c r="BE28" s="11"/>
      <c r="BF28" s="11"/>
      <c r="BG28" s="11"/>
    </row>
    <row r="29" spans="1:59" ht="30" customHeight="1">
      <c r="A29" s="19"/>
      <c r="B29" s="19"/>
      <c r="D29" s="11"/>
      <c r="E29" s="11">
        <v>-10</v>
      </c>
      <c r="F29" s="11">
        <f>E29+1</f>
        <v>-9</v>
      </c>
      <c r="G29" s="11">
        <f t="shared" ref="G29:U29" si="5">F29+1</f>
        <v>-8</v>
      </c>
      <c r="H29" s="11">
        <f t="shared" si="5"/>
        <v>-7</v>
      </c>
      <c r="I29" s="45">
        <f t="shared" si="5"/>
        <v>-6</v>
      </c>
      <c r="J29" s="45">
        <f t="shared" si="5"/>
        <v>-5</v>
      </c>
      <c r="K29" s="45">
        <f t="shared" si="5"/>
        <v>-4</v>
      </c>
      <c r="L29" s="45">
        <f t="shared" si="5"/>
        <v>-3</v>
      </c>
      <c r="M29" s="45">
        <f t="shared" si="5"/>
        <v>-2</v>
      </c>
      <c r="N29" s="45">
        <f t="shared" si="5"/>
        <v>-1</v>
      </c>
      <c r="O29" s="45">
        <f t="shared" si="5"/>
        <v>0</v>
      </c>
      <c r="P29" s="45">
        <f t="shared" si="5"/>
        <v>1</v>
      </c>
      <c r="Q29" s="11">
        <f t="shared" si="5"/>
        <v>2</v>
      </c>
      <c r="R29" s="11">
        <f t="shared" si="5"/>
        <v>3</v>
      </c>
      <c r="S29" s="11">
        <f t="shared" si="5"/>
        <v>4</v>
      </c>
      <c r="T29" s="11">
        <f t="shared" si="5"/>
        <v>5</v>
      </c>
      <c r="U29" s="11">
        <f t="shared" si="5"/>
        <v>6</v>
      </c>
      <c r="V29" s="11">
        <f>U29+1</f>
        <v>7</v>
      </c>
      <c r="W29" s="11">
        <f>V29+1</f>
        <v>8</v>
      </c>
      <c r="X29" s="11">
        <f>W29+1</f>
        <v>9</v>
      </c>
      <c r="Y29" s="11">
        <f>X29+1</f>
        <v>10</v>
      </c>
      <c r="Z29"/>
      <c r="AA29" s="9"/>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41"/>
      <c r="X31" s="41"/>
      <c r="Y31"/>
      <c r="Z31"/>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4</v>
      </c>
      <c r="R32" s="24"/>
      <c r="S32" s="30"/>
      <c r="T32" s="24" t="s">
        <v>5</v>
      </c>
      <c r="U32" s="24"/>
      <c r="V32" s="24"/>
      <c r="W32" s="24"/>
      <c r="X32" s="24"/>
      <c r="Y32"/>
      <c r="Z32"/>
      <c r="AI32"/>
      <c r="AJ32"/>
      <c r="AK32"/>
      <c r="AL32"/>
      <c r="AU32" s="34"/>
      <c r="AV32" s="11"/>
      <c r="AW32" s="22"/>
      <c r="AX32" s="22"/>
      <c r="AY32" s="11"/>
      <c r="AZ32" s="11"/>
      <c r="BA32" s="11"/>
      <c r="BB32" s="11"/>
    </row>
    <row r="33" spans="1:62" ht="30" customHeight="1">
      <c r="A33" s="19"/>
      <c r="B33" s="19"/>
      <c r="D33" s="31"/>
      <c r="E33" s="24" t="s">
        <v>6</v>
      </c>
      <c r="F33" s="24"/>
      <c r="G33" s="32"/>
      <c r="H33" s="24" t="s">
        <v>7</v>
      </c>
      <c r="I33" s="24"/>
      <c r="J33" s="24"/>
      <c r="K33" s="24"/>
      <c r="L33" s="24"/>
      <c r="M33" s="38"/>
      <c r="N33" s="24" t="s">
        <v>8</v>
      </c>
      <c r="O33" s="24"/>
      <c r="P33" s="24"/>
      <c r="Q33" s="24"/>
      <c r="R33" s="24"/>
      <c r="S33" s="24"/>
      <c r="T33" s="24"/>
      <c r="U33" s="24"/>
      <c r="V33" s="24"/>
      <c r="W33" s="24"/>
      <c r="X33" s="24"/>
      <c r="Y33"/>
      <c r="Z33"/>
      <c r="AI33"/>
      <c r="AJ33"/>
      <c r="AK33"/>
      <c r="AL33"/>
      <c r="AU33" s="34"/>
      <c r="AV33" s="11"/>
      <c r="AW33" s="22"/>
      <c r="AX33" s="22"/>
      <c r="AY33" s="11"/>
      <c r="AZ33" s="11"/>
      <c r="BA33" s="11"/>
      <c r="BB33" s="11"/>
    </row>
    <row r="34" spans="1:62" ht="30" customHeight="1">
      <c r="A34" s="19"/>
      <c r="B34" s="19"/>
      <c r="D34" s="24"/>
      <c r="E34" s="24"/>
      <c r="F34" s="24"/>
      <c r="G34" s="24"/>
      <c r="H34" s="24"/>
      <c r="I34" s="24"/>
      <c r="J34" s="24"/>
      <c r="K34" s="24"/>
      <c r="L34" s="24"/>
      <c r="M34" s="39"/>
      <c r="N34" s="24" t="s">
        <v>9</v>
      </c>
      <c r="O34" s="24"/>
      <c r="P34" s="24"/>
      <c r="Q34" s="24"/>
      <c r="R34" s="24"/>
      <c r="S34" s="24"/>
      <c r="T34" s="24"/>
      <c r="U34" s="24"/>
      <c r="V34" s="24"/>
      <c r="W34" s="24"/>
      <c r="X34" s="24"/>
      <c r="Y34"/>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U35" s="24"/>
      <c r="V35" s="24"/>
      <c r="W35" s="24"/>
      <c r="X35" s="24"/>
      <c r="Y35"/>
      <c r="Z35"/>
      <c r="AI35"/>
      <c r="AJ35"/>
      <c r="AK35"/>
      <c r="AL35"/>
      <c r="AU35" s="34"/>
      <c r="AV35" s="11"/>
      <c r="AW35" s="23"/>
      <c r="AX35" s="23"/>
      <c r="AY35" s="19"/>
      <c r="AZ35" s="19"/>
      <c r="BA35" s="19"/>
      <c r="BB35" s="17"/>
    </row>
    <row r="36" spans="1:62" ht="30" customHeight="1">
      <c r="A36" s="19"/>
      <c r="B36" s="19"/>
      <c r="Q36"/>
      <c r="R36"/>
      <c r="S36"/>
      <c r="X36"/>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pageMargins left="0.19685039370078741" right="0.19685039370078741" top="0" bottom="0" header="0" footer="0"/>
  <pageSetup scale="40" orientation="landscape"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U120"/>
  <sheetViews>
    <sheetView zoomScaleNormal="100" workbookViewId="0">
      <pane ySplit="1" topLeftCell="A14" activePane="bottomLeft" state="frozen"/>
      <selection activeCell="G78" sqref="G78"/>
      <selection pane="bottomLeft" activeCell="I50" sqref="I50"/>
    </sheetView>
  </sheetViews>
  <sheetFormatPr defaultRowHeight="12.75"/>
  <cols>
    <col min="1" max="1" width="15.28515625" style="62" customWidth="1"/>
    <col min="2" max="8" width="11" style="62" customWidth="1"/>
    <col min="9" max="11" width="9.140625" style="62"/>
    <col min="12" max="12" width="8.28515625" style="62" customWidth="1"/>
    <col min="13" max="13" width="9.140625" style="62"/>
    <col min="14" max="14" width="7.42578125" style="62" customWidth="1"/>
    <col min="15" max="15" width="10.85546875" style="62" customWidth="1"/>
    <col min="16" max="16" width="9.140625" style="62"/>
    <col min="17" max="17" width="40.5703125" style="62" customWidth="1"/>
    <col min="18" max="18" width="24.42578125" style="62" customWidth="1"/>
    <col min="19" max="19" width="20.7109375" style="62" customWidth="1"/>
    <col min="21" max="16384" width="9.140625" style="62"/>
  </cols>
  <sheetData>
    <row r="1" spans="1:20" s="209" customFormat="1">
      <c r="A1" s="271" t="s">
        <v>172</v>
      </c>
      <c r="B1" s="272" t="s">
        <v>173</v>
      </c>
      <c r="C1" s="209" t="s">
        <v>515</v>
      </c>
      <c r="D1" s="209" t="s">
        <v>516</v>
      </c>
      <c r="E1" s="209" t="s">
        <v>518</v>
      </c>
      <c r="F1" s="209" t="s">
        <v>517</v>
      </c>
      <c r="G1" s="209" t="s">
        <v>514</v>
      </c>
      <c r="H1" s="209" t="s">
        <v>519</v>
      </c>
      <c r="I1" s="209" t="s">
        <v>253</v>
      </c>
      <c r="J1" s="209" t="s">
        <v>254</v>
      </c>
      <c r="K1" s="209" t="s">
        <v>255</v>
      </c>
      <c r="L1" s="209" t="s">
        <v>256</v>
      </c>
      <c r="M1" s="209" t="s">
        <v>257</v>
      </c>
      <c r="N1" s="209" t="s">
        <v>258</v>
      </c>
      <c r="O1" s="209" t="s">
        <v>373</v>
      </c>
      <c r="P1" s="209" t="s">
        <v>260</v>
      </c>
      <c r="Q1" s="209" t="s">
        <v>294</v>
      </c>
      <c r="R1" s="209" t="s">
        <v>293</v>
      </c>
    </row>
    <row r="2" spans="1:20">
      <c r="T2" s="62"/>
    </row>
    <row r="3" spans="1:20">
      <c r="A3" s="194"/>
      <c r="B3" s="194"/>
      <c r="C3" s="194"/>
      <c r="D3" s="194"/>
      <c r="E3" s="194"/>
      <c r="F3" s="194"/>
      <c r="G3" s="194"/>
    </row>
    <row r="4" spans="1:20">
      <c r="A4" s="200">
        <v>43056</v>
      </c>
      <c r="B4" s="201" t="s">
        <v>179</v>
      </c>
      <c r="C4" s="201"/>
      <c r="D4" s="201"/>
      <c r="E4" s="201"/>
      <c r="F4" s="201"/>
      <c r="G4" s="201"/>
    </row>
    <row r="5" spans="1:20">
      <c r="A5" s="196"/>
      <c r="B5" s="202" t="s">
        <v>177</v>
      </c>
      <c r="C5" s="202"/>
      <c r="D5" s="202"/>
      <c r="E5" s="202"/>
      <c r="F5" s="202"/>
      <c r="G5" s="202"/>
    </row>
    <row r="6" spans="1:20">
      <c r="A6" s="203">
        <v>43059</v>
      </c>
      <c r="B6" s="195">
        <v>1</v>
      </c>
      <c r="C6" s="195">
        <v>165</v>
      </c>
      <c r="D6" s="195">
        <f>266-10</f>
        <v>256</v>
      </c>
      <c r="E6" s="195">
        <v>10</v>
      </c>
      <c r="F6" s="195">
        <v>142</v>
      </c>
      <c r="G6" s="62">
        <f t="shared" ref="G6:G17" si="0">C6/(C6+D6)*100</f>
        <v>39.192399049881232</v>
      </c>
      <c r="H6" s="62">
        <f t="shared" ref="H6:H66" si="1">F6/(C6+D6+F6)*100</f>
        <v>25.22202486678508</v>
      </c>
      <c r="I6" s="62">
        <v>1400</v>
      </c>
      <c r="J6" s="62">
        <v>2000</v>
      </c>
      <c r="L6" s="194" t="s">
        <v>259</v>
      </c>
      <c r="P6" s="62">
        <v>75</v>
      </c>
    </row>
    <row r="7" spans="1:20">
      <c r="A7" s="195"/>
      <c r="B7" s="195" t="s">
        <v>298</v>
      </c>
      <c r="C7" s="195"/>
      <c r="D7" s="195"/>
      <c r="E7" s="195"/>
      <c r="F7" s="195"/>
      <c r="G7" s="62" t="e">
        <f t="shared" si="0"/>
        <v>#DIV/0!</v>
      </c>
      <c r="H7" s="62" t="e">
        <f t="shared" si="1"/>
        <v>#DIV/0!</v>
      </c>
      <c r="I7" s="194"/>
    </row>
    <row r="8" spans="1:20">
      <c r="A8" s="203">
        <v>43060</v>
      </c>
      <c r="B8" s="195">
        <v>2</v>
      </c>
      <c r="C8" s="195">
        <v>467</v>
      </c>
      <c r="D8" s="195">
        <f>638-6</f>
        <v>632</v>
      </c>
      <c r="E8" s="195">
        <v>6</v>
      </c>
      <c r="F8" s="195">
        <v>164</v>
      </c>
      <c r="G8" s="62">
        <f t="shared" si="0"/>
        <v>42.493175614194726</v>
      </c>
      <c r="H8" s="62">
        <f t="shared" si="1"/>
        <v>12.984956452889945</v>
      </c>
      <c r="I8" s="62">
        <v>1400</v>
      </c>
      <c r="J8" s="62">
        <v>2000</v>
      </c>
      <c r="L8" s="194" t="s">
        <v>259</v>
      </c>
      <c r="P8" s="62">
        <v>75</v>
      </c>
    </row>
    <row r="9" spans="1:20">
      <c r="A9" s="203">
        <v>43061</v>
      </c>
      <c r="B9" s="195">
        <v>3</v>
      </c>
      <c r="C9" s="195">
        <v>109</v>
      </c>
      <c r="D9" s="195">
        <f>270-26</f>
        <v>244</v>
      </c>
      <c r="E9" s="195">
        <v>26</v>
      </c>
      <c r="F9" s="195">
        <v>76</v>
      </c>
      <c r="G9" s="62">
        <f t="shared" si="0"/>
        <v>30.878186968838527</v>
      </c>
      <c r="H9" s="62">
        <f t="shared" si="1"/>
        <v>17.715617715617714</v>
      </c>
      <c r="I9" s="194">
        <v>1400</v>
      </c>
      <c r="J9" s="62">
        <v>2000</v>
      </c>
      <c r="L9" s="194" t="s">
        <v>259</v>
      </c>
      <c r="P9" s="62">
        <v>60</v>
      </c>
    </row>
    <row r="10" spans="1:20">
      <c r="A10" s="203">
        <v>43066</v>
      </c>
      <c r="B10" s="195">
        <v>4</v>
      </c>
      <c r="C10" s="195">
        <v>340</v>
      </c>
      <c r="D10" s="195">
        <f>526-10</f>
        <v>516</v>
      </c>
      <c r="E10" s="195">
        <v>10</v>
      </c>
      <c r="F10" s="195">
        <v>471</v>
      </c>
      <c r="G10" s="62">
        <f t="shared" si="0"/>
        <v>39.719626168224295</v>
      </c>
      <c r="H10" s="62">
        <f t="shared" si="1"/>
        <v>35.493594574227586</v>
      </c>
      <c r="I10" s="194">
        <v>1400</v>
      </c>
      <c r="J10" s="62">
        <v>2000</v>
      </c>
      <c r="L10" s="194" t="s">
        <v>259</v>
      </c>
      <c r="P10" s="62">
        <v>60</v>
      </c>
    </row>
    <row r="11" spans="1:20">
      <c r="A11" s="203">
        <v>43068</v>
      </c>
      <c r="B11" s="195">
        <v>5</v>
      </c>
      <c r="C11" s="195">
        <v>306</v>
      </c>
      <c r="D11" s="195">
        <f>273-8</f>
        <v>265</v>
      </c>
      <c r="E11" s="195">
        <v>8</v>
      </c>
      <c r="F11" s="195">
        <v>122</v>
      </c>
      <c r="G11" s="62">
        <f t="shared" si="0"/>
        <v>53.590192644483359</v>
      </c>
      <c r="H11" s="62">
        <f t="shared" si="1"/>
        <v>17.604617604617605</v>
      </c>
      <c r="I11" s="194">
        <v>1400</v>
      </c>
      <c r="J11" s="62">
        <v>2000</v>
      </c>
      <c r="L11" s="194" t="s">
        <v>259</v>
      </c>
      <c r="O11" s="62">
        <v>160</v>
      </c>
      <c r="P11" s="62">
        <v>70</v>
      </c>
    </row>
    <row r="12" spans="1:20">
      <c r="A12" s="196"/>
      <c r="B12" s="195" t="s">
        <v>298</v>
      </c>
      <c r="C12" s="195"/>
      <c r="D12" s="195"/>
      <c r="E12" s="195"/>
      <c r="F12" s="195"/>
      <c r="G12" s="62" t="e">
        <f t="shared" si="0"/>
        <v>#DIV/0!</v>
      </c>
      <c r="H12" s="62" t="e">
        <f t="shared" si="1"/>
        <v>#DIV/0!</v>
      </c>
      <c r="I12" s="194"/>
    </row>
    <row r="13" spans="1:20">
      <c r="A13" s="203">
        <v>43069</v>
      </c>
      <c r="B13" s="195">
        <v>6</v>
      </c>
      <c r="C13" s="195"/>
      <c r="D13" s="195"/>
      <c r="E13" s="195"/>
      <c r="F13" s="195"/>
      <c r="G13" s="62" t="e">
        <f t="shared" si="0"/>
        <v>#DIV/0!</v>
      </c>
      <c r="H13" s="62" t="e">
        <f t="shared" si="1"/>
        <v>#DIV/0!</v>
      </c>
      <c r="I13" s="194">
        <v>1400</v>
      </c>
      <c r="J13" s="62">
        <v>2000</v>
      </c>
      <c r="L13" s="194" t="s">
        <v>259</v>
      </c>
      <c r="O13" s="62">
        <v>180</v>
      </c>
      <c r="P13" s="62">
        <v>70</v>
      </c>
    </row>
    <row r="14" spans="1:20">
      <c r="A14" s="203">
        <v>43070</v>
      </c>
      <c r="B14" s="195">
        <v>7</v>
      </c>
      <c r="C14" s="195"/>
      <c r="D14" s="195"/>
      <c r="E14" s="195"/>
      <c r="F14" s="195"/>
      <c r="G14" s="62" t="e">
        <f t="shared" si="0"/>
        <v>#DIV/0!</v>
      </c>
      <c r="H14" s="62" t="e">
        <f t="shared" si="1"/>
        <v>#DIV/0!</v>
      </c>
      <c r="I14" s="194">
        <v>1400</v>
      </c>
      <c r="J14" s="62">
        <v>2000</v>
      </c>
      <c r="L14" s="194" t="s">
        <v>259</v>
      </c>
      <c r="P14" s="62">
        <v>70</v>
      </c>
    </row>
    <row r="15" spans="1:20">
      <c r="A15" s="200">
        <v>43073</v>
      </c>
      <c r="B15" s="194">
        <v>8</v>
      </c>
      <c r="C15" s="194"/>
      <c r="D15" s="194"/>
      <c r="E15" s="194"/>
      <c r="F15" s="194"/>
      <c r="G15" s="62" t="e">
        <f t="shared" si="0"/>
        <v>#DIV/0!</v>
      </c>
      <c r="H15" s="62" t="e">
        <f t="shared" si="1"/>
        <v>#DIV/0!</v>
      </c>
      <c r="I15" s="194">
        <v>1400</v>
      </c>
      <c r="J15" s="62">
        <v>2000</v>
      </c>
      <c r="L15" s="194" t="s">
        <v>259</v>
      </c>
      <c r="P15" s="62">
        <v>70</v>
      </c>
    </row>
    <row r="16" spans="1:20">
      <c r="A16" s="200">
        <v>43075</v>
      </c>
      <c r="B16" s="194">
        <v>9</v>
      </c>
      <c r="C16" s="194"/>
      <c r="D16" s="194"/>
      <c r="E16" s="194"/>
      <c r="F16" s="194"/>
      <c r="G16" s="62" t="e">
        <f t="shared" si="0"/>
        <v>#DIV/0!</v>
      </c>
      <c r="H16" s="62" t="e">
        <f t="shared" si="1"/>
        <v>#DIV/0!</v>
      </c>
      <c r="I16" s="194">
        <v>1400</v>
      </c>
      <c r="J16" s="62">
        <v>2000</v>
      </c>
      <c r="L16" s="194" t="s">
        <v>259</v>
      </c>
      <c r="P16" s="62">
        <v>70</v>
      </c>
    </row>
    <row r="17" spans="1:16">
      <c r="A17" s="196"/>
      <c r="B17" s="195" t="s">
        <v>298</v>
      </c>
      <c r="C17" s="195"/>
      <c r="D17" s="195"/>
      <c r="E17" s="195"/>
      <c r="F17" s="195"/>
      <c r="G17" s="62" t="e">
        <f t="shared" si="0"/>
        <v>#DIV/0!</v>
      </c>
      <c r="H17" s="62" t="e">
        <f t="shared" si="1"/>
        <v>#DIV/0!</v>
      </c>
    </row>
    <row r="18" spans="1:16">
      <c r="A18" s="200">
        <v>43076</v>
      </c>
      <c r="B18" s="194">
        <v>10</v>
      </c>
      <c r="C18" s="194"/>
      <c r="D18" s="194"/>
      <c r="E18" s="194"/>
      <c r="F18" s="194"/>
      <c r="G18" s="62" t="e">
        <f t="shared" ref="G18:G40" si="2">C18/(C18+D18)*100</f>
        <v>#DIV/0!</v>
      </c>
      <c r="H18" s="62" t="e">
        <f t="shared" si="1"/>
        <v>#DIV/0!</v>
      </c>
      <c r="I18" s="194">
        <v>1400</v>
      </c>
      <c r="J18" s="62">
        <v>2000</v>
      </c>
      <c r="L18" s="194" t="s">
        <v>259</v>
      </c>
      <c r="P18" s="62">
        <v>70</v>
      </c>
    </row>
    <row r="19" spans="1:16">
      <c r="A19" s="200">
        <v>43077</v>
      </c>
      <c r="B19" s="194">
        <v>11</v>
      </c>
      <c r="C19" s="194"/>
      <c r="D19" s="194"/>
      <c r="E19" s="194"/>
      <c r="F19" s="194"/>
      <c r="G19" s="62" t="e">
        <f t="shared" si="2"/>
        <v>#DIV/0!</v>
      </c>
      <c r="H19" s="62" t="e">
        <f t="shared" si="1"/>
        <v>#DIV/0!</v>
      </c>
      <c r="I19" s="62">
        <v>1400</v>
      </c>
      <c r="J19" s="62">
        <v>2000</v>
      </c>
      <c r="L19" s="194" t="s">
        <v>259</v>
      </c>
      <c r="O19" s="62">
        <v>150</v>
      </c>
      <c r="P19" s="62">
        <v>70</v>
      </c>
    </row>
    <row r="20" spans="1:16">
      <c r="A20" s="200">
        <v>43080</v>
      </c>
      <c r="B20" s="194">
        <v>12</v>
      </c>
      <c r="C20" s="194"/>
      <c r="D20" s="194"/>
      <c r="E20" s="194"/>
      <c r="F20" s="194"/>
      <c r="G20" s="62" t="e">
        <f t="shared" si="2"/>
        <v>#DIV/0!</v>
      </c>
      <c r="H20" s="62" t="e">
        <f t="shared" si="1"/>
        <v>#DIV/0!</v>
      </c>
      <c r="I20" s="194">
        <v>1400</v>
      </c>
      <c r="J20" s="62">
        <v>2000</v>
      </c>
      <c r="L20" s="194" t="s">
        <v>259</v>
      </c>
      <c r="M20" s="62">
        <v>5</v>
      </c>
      <c r="O20" s="62">
        <v>100</v>
      </c>
      <c r="P20" s="62">
        <v>70</v>
      </c>
    </row>
    <row r="21" spans="1:16">
      <c r="A21" s="200">
        <v>43081</v>
      </c>
      <c r="B21" s="194">
        <v>13</v>
      </c>
      <c r="C21" s="194"/>
      <c r="D21" s="194"/>
      <c r="G21" s="62" t="e">
        <f t="shared" si="2"/>
        <v>#DIV/0!</v>
      </c>
      <c r="H21" s="62" t="e">
        <f t="shared" si="1"/>
        <v>#DIV/0!</v>
      </c>
      <c r="I21" s="194">
        <v>1400</v>
      </c>
      <c r="J21" s="62">
        <v>2000</v>
      </c>
      <c r="L21" s="194" t="s">
        <v>259</v>
      </c>
      <c r="M21" s="62">
        <v>5</v>
      </c>
      <c r="O21" s="62">
        <v>150</v>
      </c>
      <c r="P21" s="62">
        <v>70</v>
      </c>
    </row>
    <row r="22" spans="1:16">
      <c r="A22" s="200">
        <v>43082</v>
      </c>
      <c r="B22" s="194">
        <v>14</v>
      </c>
      <c r="C22" s="194">
        <v>233</v>
      </c>
      <c r="D22" s="194">
        <f>550-111</f>
        <v>439</v>
      </c>
      <c r="E22" s="194">
        <v>111</v>
      </c>
      <c r="F22" s="194">
        <v>366</v>
      </c>
      <c r="G22" s="62">
        <f t="shared" si="2"/>
        <v>34.672619047619044</v>
      </c>
      <c r="H22" s="62">
        <f t="shared" si="1"/>
        <v>35.260115606936417</v>
      </c>
      <c r="I22" s="194">
        <v>1400</v>
      </c>
      <c r="J22" s="62">
        <v>2000</v>
      </c>
      <c r="L22" s="194" t="s">
        <v>259</v>
      </c>
      <c r="M22" s="210">
        <v>7.5</v>
      </c>
      <c r="O22" s="62">
        <v>220</v>
      </c>
      <c r="P22" s="62">
        <v>70</v>
      </c>
    </row>
    <row r="23" spans="1:16">
      <c r="A23" s="200">
        <v>43083</v>
      </c>
      <c r="B23" s="194">
        <v>15</v>
      </c>
      <c r="C23" s="194"/>
      <c r="D23" s="194"/>
      <c r="E23" s="194"/>
      <c r="F23" s="194"/>
      <c r="G23" s="62" t="e">
        <f t="shared" si="2"/>
        <v>#DIV/0!</v>
      </c>
      <c r="H23" s="62" t="e">
        <f t="shared" si="1"/>
        <v>#DIV/0!</v>
      </c>
      <c r="I23" s="194">
        <v>1400</v>
      </c>
      <c r="J23" s="62">
        <v>2000</v>
      </c>
      <c r="L23" s="194" t="s">
        <v>259</v>
      </c>
      <c r="M23" s="62">
        <v>7.5</v>
      </c>
      <c r="O23" s="62">
        <v>210</v>
      </c>
      <c r="P23" s="62">
        <v>70</v>
      </c>
    </row>
    <row r="24" spans="1:16">
      <c r="A24" s="200">
        <v>43084</v>
      </c>
      <c r="B24" s="194">
        <v>16</v>
      </c>
      <c r="C24" s="194">
        <v>225</v>
      </c>
      <c r="D24" s="194">
        <f>289-40</f>
        <v>249</v>
      </c>
      <c r="E24" s="194">
        <v>40</v>
      </c>
      <c r="F24" s="194">
        <v>169</v>
      </c>
      <c r="G24" s="62">
        <f t="shared" si="2"/>
        <v>47.468354430379748</v>
      </c>
      <c r="H24" s="62">
        <f t="shared" si="1"/>
        <v>26.283048211508554</v>
      </c>
      <c r="I24" s="194">
        <v>1400</v>
      </c>
      <c r="J24" s="62">
        <v>2000</v>
      </c>
      <c r="L24" s="194" t="s">
        <v>259</v>
      </c>
      <c r="M24" s="62">
        <v>7.5</v>
      </c>
      <c r="O24" s="62">
        <v>160</v>
      </c>
      <c r="P24" s="62">
        <v>70</v>
      </c>
    </row>
    <row r="25" spans="1:16">
      <c r="A25" s="196"/>
      <c r="B25" s="195" t="s">
        <v>298</v>
      </c>
      <c r="C25" s="195"/>
      <c r="D25" s="195"/>
      <c r="E25" s="195"/>
      <c r="F25" s="195"/>
      <c r="G25" s="62" t="e">
        <f t="shared" si="2"/>
        <v>#DIV/0!</v>
      </c>
      <c r="H25" s="62" t="e">
        <f t="shared" si="1"/>
        <v>#DIV/0!</v>
      </c>
      <c r="I25" s="194"/>
    </row>
    <row r="26" spans="1:16">
      <c r="A26" s="208">
        <v>43085</v>
      </c>
      <c r="B26" s="194">
        <v>17</v>
      </c>
      <c r="C26" s="194"/>
      <c r="D26" s="194"/>
      <c r="E26" s="194"/>
      <c r="F26" s="194"/>
      <c r="G26" s="62" t="e">
        <f t="shared" si="2"/>
        <v>#DIV/0!</v>
      </c>
      <c r="H26" s="62" t="e">
        <f t="shared" si="1"/>
        <v>#DIV/0!</v>
      </c>
      <c r="I26" s="194">
        <v>1400</v>
      </c>
      <c r="J26" s="62">
        <v>2000</v>
      </c>
      <c r="L26" s="194" t="s">
        <v>259</v>
      </c>
      <c r="M26" s="62">
        <v>6</v>
      </c>
      <c r="O26" s="194" t="s">
        <v>261</v>
      </c>
      <c r="P26" s="62">
        <v>70</v>
      </c>
    </row>
    <row r="27" spans="1:16">
      <c r="A27" s="208">
        <v>43086</v>
      </c>
      <c r="B27" s="194">
        <v>18</v>
      </c>
      <c r="C27" s="194"/>
      <c r="D27" s="194"/>
      <c r="E27" s="194"/>
      <c r="F27" s="194"/>
      <c r="G27" s="62" t="e">
        <f t="shared" si="2"/>
        <v>#DIV/0!</v>
      </c>
      <c r="H27" s="62" t="e">
        <f t="shared" si="1"/>
        <v>#DIV/0!</v>
      </c>
      <c r="I27" s="194">
        <v>1400</v>
      </c>
      <c r="J27" s="62">
        <v>2000</v>
      </c>
      <c r="L27" s="194" t="s">
        <v>259</v>
      </c>
      <c r="M27" s="62">
        <v>6</v>
      </c>
      <c r="O27" s="194" t="s">
        <v>262</v>
      </c>
      <c r="P27" s="62">
        <v>70</v>
      </c>
    </row>
    <row r="28" spans="1:16">
      <c r="A28" s="208">
        <v>43087</v>
      </c>
      <c r="B28" s="194">
        <v>19</v>
      </c>
      <c r="C28" s="194"/>
      <c r="D28" s="194"/>
      <c r="E28" s="194"/>
      <c r="F28" s="194"/>
      <c r="G28" s="62" t="e">
        <f t="shared" si="2"/>
        <v>#DIV/0!</v>
      </c>
      <c r="H28" s="62" t="e">
        <f t="shared" si="1"/>
        <v>#DIV/0!</v>
      </c>
      <c r="I28" s="194">
        <v>1400</v>
      </c>
      <c r="J28" s="62">
        <v>2000</v>
      </c>
      <c r="L28" s="194" t="s">
        <v>259</v>
      </c>
      <c r="M28" s="62">
        <v>6</v>
      </c>
      <c r="O28" s="62">
        <v>100</v>
      </c>
      <c r="P28" s="62">
        <v>70</v>
      </c>
    </row>
    <row r="29" spans="1:16">
      <c r="A29" s="196"/>
      <c r="B29" s="195" t="s">
        <v>298</v>
      </c>
      <c r="C29" s="195"/>
      <c r="D29" s="195"/>
      <c r="E29" s="195"/>
      <c r="F29" s="195"/>
      <c r="G29" s="62" t="e">
        <f t="shared" si="2"/>
        <v>#DIV/0!</v>
      </c>
      <c r="H29" s="62" t="e">
        <f t="shared" si="1"/>
        <v>#DIV/0!</v>
      </c>
      <c r="I29" s="194"/>
    </row>
    <row r="30" spans="1:16">
      <c r="A30" s="200">
        <v>43089</v>
      </c>
      <c r="B30" s="194">
        <v>20</v>
      </c>
      <c r="C30" s="194"/>
      <c r="D30" s="194"/>
      <c r="E30" s="194"/>
      <c r="F30" s="194"/>
      <c r="G30" s="62" t="e">
        <f t="shared" si="2"/>
        <v>#DIV/0!</v>
      </c>
      <c r="H30" s="62" t="e">
        <f t="shared" si="1"/>
        <v>#DIV/0!</v>
      </c>
      <c r="I30" s="194">
        <v>1400</v>
      </c>
      <c r="J30" s="62">
        <v>2000</v>
      </c>
      <c r="L30" s="194" t="s">
        <v>259</v>
      </c>
      <c r="M30" s="62">
        <v>6</v>
      </c>
      <c r="P30" s="62">
        <v>70</v>
      </c>
    </row>
    <row r="31" spans="1:16">
      <c r="A31" s="200">
        <v>43090</v>
      </c>
      <c r="B31" s="194">
        <v>21</v>
      </c>
      <c r="C31" s="194">
        <v>130</v>
      </c>
      <c r="D31" s="194">
        <f>559-176</f>
        <v>383</v>
      </c>
      <c r="E31" s="194">
        <v>176</v>
      </c>
      <c r="F31" s="194">
        <v>455</v>
      </c>
      <c r="G31" s="62">
        <f t="shared" si="2"/>
        <v>25.341130604288498</v>
      </c>
      <c r="H31" s="62">
        <f t="shared" si="1"/>
        <v>47.004132231404959</v>
      </c>
      <c r="I31" s="194">
        <v>1400</v>
      </c>
      <c r="J31" s="62">
        <v>2000</v>
      </c>
      <c r="L31" s="194" t="s">
        <v>259</v>
      </c>
      <c r="M31" s="62">
        <v>4</v>
      </c>
      <c r="O31" s="62">
        <v>270</v>
      </c>
      <c r="P31" s="62">
        <v>70</v>
      </c>
    </row>
    <row r="32" spans="1:16">
      <c r="A32" s="196"/>
      <c r="B32" s="195" t="s">
        <v>298</v>
      </c>
      <c r="C32" s="195"/>
      <c r="D32" s="195"/>
      <c r="E32" s="195"/>
      <c r="F32" s="195"/>
      <c r="G32" s="62" t="e">
        <f t="shared" si="2"/>
        <v>#DIV/0!</v>
      </c>
      <c r="H32" s="62" t="e">
        <f t="shared" si="1"/>
        <v>#DIV/0!</v>
      </c>
    </row>
    <row r="33" spans="1:18">
      <c r="A33" s="200">
        <v>43108</v>
      </c>
      <c r="B33" s="194">
        <v>22</v>
      </c>
      <c r="C33" s="194">
        <v>134</v>
      </c>
      <c r="D33" s="194">
        <f>433-133</f>
        <v>300</v>
      </c>
      <c r="E33" s="194">
        <v>133</v>
      </c>
      <c r="F33" s="194">
        <v>614</v>
      </c>
      <c r="G33" s="62">
        <f t="shared" si="2"/>
        <v>30.875576036866359</v>
      </c>
      <c r="H33" s="62">
        <f t="shared" si="1"/>
        <v>58.587786259541986</v>
      </c>
      <c r="I33" s="194">
        <v>1200</v>
      </c>
      <c r="J33" s="62">
        <v>1500</v>
      </c>
      <c r="L33" s="194" t="s">
        <v>263</v>
      </c>
      <c r="M33" s="62">
        <v>5</v>
      </c>
      <c r="O33" s="62">
        <v>110</v>
      </c>
      <c r="P33" s="62">
        <v>65</v>
      </c>
    </row>
    <row r="34" spans="1:18">
      <c r="A34" s="208">
        <v>43109</v>
      </c>
      <c r="B34" s="194">
        <v>23</v>
      </c>
      <c r="C34" s="194"/>
      <c r="D34" s="194"/>
      <c r="E34" s="194"/>
      <c r="F34" s="194"/>
      <c r="G34" s="62" t="e">
        <f t="shared" si="2"/>
        <v>#DIV/0!</v>
      </c>
      <c r="H34" s="62" t="e">
        <f t="shared" si="1"/>
        <v>#DIV/0!</v>
      </c>
      <c r="I34" s="194">
        <v>1100</v>
      </c>
      <c r="J34" s="62">
        <v>1500</v>
      </c>
      <c r="L34" s="194" t="s">
        <v>264</v>
      </c>
      <c r="M34" s="62">
        <v>5</v>
      </c>
      <c r="P34" s="62">
        <v>65</v>
      </c>
    </row>
    <row r="35" spans="1:18">
      <c r="A35" s="200">
        <v>43110</v>
      </c>
      <c r="B35" s="194">
        <v>24</v>
      </c>
      <c r="C35" s="194"/>
      <c r="D35" s="194"/>
      <c r="E35" s="194"/>
      <c r="F35" s="194"/>
      <c r="G35" s="62" t="e">
        <f t="shared" si="2"/>
        <v>#DIV/0!</v>
      </c>
      <c r="H35" s="62" t="e">
        <f t="shared" si="1"/>
        <v>#DIV/0!</v>
      </c>
      <c r="I35" s="62">
        <v>1100</v>
      </c>
      <c r="J35" s="62">
        <v>1600</v>
      </c>
      <c r="L35" s="194" t="s">
        <v>265</v>
      </c>
      <c r="M35" s="62">
        <v>5</v>
      </c>
      <c r="O35" s="62">
        <v>160</v>
      </c>
      <c r="P35" s="62">
        <v>70</v>
      </c>
    </row>
    <row r="36" spans="1:18">
      <c r="A36" s="200">
        <v>43111</v>
      </c>
      <c r="B36" s="194">
        <v>25</v>
      </c>
      <c r="C36" s="194"/>
      <c r="D36" s="194"/>
      <c r="E36" s="194"/>
      <c r="F36" s="194"/>
      <c r="G36" s="62" t="e">
        <f t="shared" si="2"/>
        <v>#DIV/0!</v>
      </c>
      <c r="H36" s="62" t="e">
        <f t="shared" si="1"/>
        <v>#DIV/0!</v>
      </c>
      <c r="I36" s="62">
        <v>1100</v>
      </c>
      <c r="J36" s="62">
        <v>1600</v>
      </c>
      <c r="L36" s="194" t="s">
        <v>266</v>
      </c>
      <c r="M36" s="62">
        <v>5</v>
      </c>
      <c r="P36" s="62">
        <v>70</v>
      </c>
    </row>
    <row r="37" spans="1:18">
      <c r="A37" s="200">
        <v>43112</v>
      </c>
      <c r="B37" s="194">
        <v>26</v>
      </c>
      <c r="C37" s="194">
        <v>177</v>
      </c>
      <c r="D37" s="194">
        <f>400-76</f>
        <v>324</v>
      </c>
      <c r="E37" s="194">
        <v>76</v>
      </c>
      <c r="F37" s="194">
        <v>498</v>
      </c>
      <c r="G37" s="62">
        <f t="shared" si="2"/>
        <v>35.32934131736527</v>
      </c>
      <c r="H37" s="62">
        <f t="shared" si="1"/>
        <v>49.849849849849846</v>
      </c>
      <c r="I37" s="62">
        <v>1500</v>
      </c>
      <c r="J37" s="62">
        <v>2000</v>
      </c>
      <c r="L37" s="194" t="s">
        <v>266</v>
      </c>
      <c r="M37" s="62">
        <v>7</v>
      </c>
      <c r="P37" s="62">
        <v>65</v>
      </c>
    </row>
    <row r="38" spans="1:18">
      <c r="A38" s="200">
        <v>43126</v>
      </c>
      <c r="B38" s="194">
        <v>27</v>
      </c>
      <c r="C38" s="194"/>
      <c r="D38" s="194"/>
      <c r="E38" s="194"/>
      <c r="F38" s="194"/>
      <c r="G38" s="62" t="e">
        <f t="shared" si="2"/>
        <v>#DIV/0!</v>
      </c>
      <c r="H38" s="62" t="e">
        <f t="shared" si="1"/>
        <v>#DIV/0!</v>
      </c>
      <c r="I38" s="194">
        <v>1200</v>
      </c>
      <c r="J38" s="62">
        <v>2000</v>
      </c>
      <c r="L38" s="194" t="s">
        <v>259</v>
      </c>
      <c r="M38" s="62">
        <v>7</v>
      </c>
      <c r="P38" s="62">
        <v>70</v>
      </c>
    </row>
    <row r="39" spans="1:18">
      <c r="A39" s="208" t="s">
        <v>295</v>
      </c>
      <c r="B39" s="194"/>
      <c r="C39" s="194"/>
      <c r="D39" s="194"/>
      <c r="E39" s="194"/>
      <c r="F39" s="194"/>
      <c r="G39" s="62" t="e">
        <f t="shared" si="2"/>
        <v>#DIV/0!</v>
      </c>
      <c r="H39" s="62" t="e">
        <f t="shared" si="1"/>
        <v>#DIV/0!</v>
      </c>
      <c r="I39" s="194"/>
      <c r="L39" s="194"/>
    </row>
    <row r="40" spans="1:18">
      <c r="A40" s="200">
        <v>43147</v>
      </c>
      <c r="B40" s="194">
        <v>28</v>
      </c>
      <c r="C40" s="194"/>
      <c r="D40" s="194"/>
      <c r="E40" s="194"/>
      <c r="F40" s="194"/>
      <c r="G40" s="62" t="e">
        <f t="shared" si="2"/>
        <v>#DIV/0!</v>
      </c>
      <c r="H40" s="62" t="e">
        <f t="shared" si="1"/>
        <v>#DIV/0!</v>
      </c>
      <c r="I40" s="62">
        <v>900</v>
      </c>
      <c r="J40" s="62">
        <v>1400</v>
      </c>
      <c r="L40" s="194" t="s">
        <v>267</v>
      </c>
      <c r="M40" s="62">
        <v>4</v>
      </c>
      <c r="N40" s="62">
        <v>491</v>
      </c>
      <c r="O40" s="62">
        <v>350</v>
      </c>
      <c r="P40" s="62">
        <v>50</v>
      </c>
      <c r="Q40" s="194"/>
    </row>
    <row r="41" spans="1:18">
      <c r="A41" s="200">
        <v>43151</v>
      </c>
      <c r="B41" s="194" t="s">
        <v>296</v>
      </c>
      <c r="C41" s="194"/>
      <c r="D41" s="194"/>
      <c r="E41" s="194"/>
      <c r="F41" s="194"/>
      <c r="G41" s="62" t="e">
        <f t="shared" ref="G41:G48" si="3">C41/(C41+D41)*100</f>
        <v>#DIV/0!</v>
      </c>
      <c r="H41" s="62" t="e">
        <f t="shared" si="1"/>
        <v>#DIV/0!</v>
      </c>
    </row>
    <row r="42" spans="1:18">
      <c r="A42" s="200">
        <v>43152</v>
      </c>
      <c r="B42" s="194">
        <v>29</v>
      </c>
      <c r="C42" s="194">
        <v>436</v>
      </c>
      <c r="D42" s="194">
        <v>301</v>
      </c>
      <c r="E42" s="194"/>
      <c r="F42" s="194"/>
      <c r="G42" s="62">
        <f t="shared" si="3"/>
        <v>59.158751696065124</v>
      </c>
      <c r="H42" s="62">
        <f t="shared" si="1"/>
        <v>0</v>
      </c>
      <c r="I42" s="62">
        <v>900</v>
      </c>
      <c r="J42" s="62">
        <v>1400</v>
      </c>
      <c r="K42" s="62">
        <v>5000</v>
      </c>
      <c r="L42" s="194" t="s">
        <v>267</v>
      </c>
      <c r="M42" s="62">
        <v>3.5</v>
      </c>
      <c r="N42" s="194" t="s">
        <v>268</v>
      </c>
      <c r="O42" s="62">
        <v>250</v>
      </c>
      <c r="P42" s="62">
        <v>50</v>
      </c>
    </row>
    <row r="43" spans="1:18">
      <c r="A43" s="200">
        <v>43153</v>
      </c>
      <c r="B43" s="194">
        <v>30</v>
      </c>
      <c r="C43" s="194">
        <v>495</v>
      </c>
      <c r="D43" s="194">
        <f>289-63</f>
        <v>226</v>
      </c>
      <c r="E43" s="194">
        <v>63</v>
      </c>
      <c r="F43" s="194">
        <v>405</v>
      </c>
      <c r="G43" s="62">
        <f t="shared" si="3"/>
        <v>68.654646324549233</v>
      </c>
      <c r="H43" s="62">
        <f t="shared" si="1"/>
        <v>35.968028419182943</v>
      </c>
      <c r="I43" s="62">
        <v>900</v>
      </c>
      <c r="J43" s="62">
        <v>1400</v>
      </c>
      <c r="K43" s="62">
        <v>6000</v>
      </c>
      <c r="L43" s="194" t="s">
        <v>264</v>
      </c>
      <c r="M43" s="62">
        <v>3</v>
      </c>
      <c r="N43" s="62">
        <v>496</v>
      </c>
      <c r="O43" s="62">
        <v>300</v>
      </c>
      <c r="P43" s="62">
        <v>50</v>
      </c>
    </row>
    <row r="44" spans="1:18">
      <c r="A44" s="200">
        <v>43154</v>
      </c>
      <c r="B44" s="194">
        <v>31</v>
      </c>
      <c r="C44" s="194">
        <v>512</v>
      </c>
      <c r="D44" s="194">
        <f>308-139</f>
        <v>169</v>
      </c>
      <c r="E44" s="194">
        <v>139</v>
      </c>
      <c r="F44" s="194">
        <v>266</v>
      </c>
      <c r="G44" s="62">
        <f t="shared" si="3"/>
        <v>75.183553597650516</v>
      </c>
      <c r="H44" s="62">
        <f t="shared" si="1"/>
        <v>28.088701161562827</v>
      </c>
      <c r="I44" s="62">
        <v>900</v>
      </c>
      <c r="J44" s="62">
        <v>1500</v>
      </c>
      <c r="K44" s="62">
        <v>7000</v>
      </c>
      <c r="L44" s="194" t="s">
        <v>264</v>
      </c>
      <c r="M44" s="62">
        <v>3</v>
      </c>
      <c r="N44" s="62">
        <v>512</v>
      </c>
      <c r="O44" s="62">
        <v>270</v>
      </c>
      <c r="P44" s="62">
        <v>50</v>
      </c>
    </row>
    <row r="45" spans="1:18">
      <c r="A45" s="200">
        <v>43161</v>
      </c>
      <c r="B45" s="196">
        <v>32</v>
      </c>
      <c r="C45" s="196"/>
      <c r="D45" s="196"/>
      <c r="E45" s="196"/>
      <c r="F45" s="196"/>
      <c r="G45" s="62" t="e">
        <f t="shared" si="3"/>
        <v>#DIV/0!</v>
      </c>
      <c r="H45" s="62" t="e">
        <f t="shared" si="1"/>
        <v>#DIV/0!</v>
      </c>
      <c r="I45" s="62">
        <v>900</v>
      </c>
      <c r="J45" s="62">
        <v>1500</v>
      </c>
      <c r="K45" s="62">
        <v>6500</v>
      </c>
      <c r="L45" s="194" t="s">
        <v>299</v>
      </c>
      <c r="M45" s="62">
        <v>3</v>
      </c>
      <c r="N45" s="62">
        <v>340</v>
      </c>
      <c r="P45" s="62">
        <v>50</v>
      </c>
      <c r="Q45" s="62">
        <v>340</v>
      </c>
      <c r="R45" s="194" t="s">
        <v>300</v>
      </c>
    </row>
    <row r="46" spans="1:18">
      <c r="A46" s="200">
        <v>43165</v>
      </c>
      <c r="B46" s="196">
        <v>33</v>
      </c>
      <c r="C46" s="196">
        <v>404</v>
      </c>
      <c r="D46" s="196">
        <v>176</v>
      </c>
      <c r="E46" s="196"/>
      <c r="F46" s="196"/>
      <c r="G46" s="62">
        <f t="shared" si="3"/>
        <v>69.655172413793096</v>
      </c>
      <c r="H46" s="62">
        <f t="shared" si="1"/>
        <v>0</v>
      </c>
      <c r="I46" s="62">
        <v>900</v>
      </c>
      <c r="J46" s="62">
        <v>1500</v>
      </c>
      <c r="K46" s="62">
        <v>6500</v>
      </c>
      <c r="L46" s="194" t="s">
        <v>299</v>
      </c>
      <c r="M46" s="62">
        <v>3</v>
      </c>
      <c r="N46" s="62">
        <v>460</v>
      </c>
      <c r="O46" s="194">
        <v>200</v>
      </c>
      <c r="P46" s="62">
        <v>50</v>
      </c>
      <c r="Q46" s="62">
        <v>380</v>
      </c>
      <c r="R46" s="194" t="s">
        <v>300</v>
      </c>
    </row>
    <row r="47" spans="1:18">
      <c r="A47" s="200">
        <v>43166</v>
      </c>
      <c r="B47" s="196">
        <v>34</v>
      </c>
      <c r="C47" s="196"/>
      <c r="D47" s="196"/>
      <c r="E47" s="196"/>
      <c r="F47" s="196"/>
      <c r="G47" s="62" t="e">
        <f t="shared" si="3"/>
        <v>#DIV/0!</v>
      </c>
      <c r="H47" s="62" t="e">
        <f t="shared" si="1"/>
        <v>#DIV/0!</v>
      </c>
      <c r="I47" s="62">
        <v>900</v>
      </c>
      <c r="J47" s="62">
        <v>1500</v>
      </c>
      <c r="K47" s="62">
        <v>6500</v>
      </c>
      <c r="L47" s="194" t="s">
        <v>299</v>
      </c>
      <c r="M47" s="273">
        <v>0.10416666666666667</v>
      </c>
      <c r="N47" s="62">
        <v>480</v>
      </c>
      <c r="O47" s="62">
        <v>150</v>
      </c>
      <c r="P47" s="62">
        <v>50</v>
      </c>
      <c r="Q47" s="62">
        <v>240</v>
      </c>
      <c r="R47" s="194" t="s">
        <v>302</v>
      </c>
    </row>
    <row r="48" spans="1:18">
      <c r="A48" s="200">
        <v>43167</v>
      </c>
      <c r="B48" s="196">
        <v>35</v>
      </c>
      <c r="C48" s="196">
        <v>394</v>
      </c>
      <c r="D48" s="196">
        <f>446-29</f>
        <v>417</v>
      </c>
      <c r="E48" s="196">
        <v>29</v>
      </c>
      <c r="F48" s="196">
        <v>436</v>
      </c>
      <c r="G48" s="62">
        <f t="shared" si="3"/>
        <v>48.581997533908755</v>
      </c>
      <c r="H48" s="62">
        <f t="shared" si="1"/>
        <v>34.963913392141137</v>
      </c>
      <c r="I48" s="62">
        <v>900</v>
      </c>
      <c r="J48" s="62">
        <v>1500</v>
      </c>
      <c r="K48" s="62">
        <v>6500</v>
      </c>
      <c r="L48" s="194" t="s">
        <v>299</v>
      </c>
      <c r="M48" s="62">
        <v>2</v>
      </c>
      <c r="P48" s="62">
        <v>50</v>
      </c>
    </row>
    <row r="49" spans="1:18">
      <c r="A49" s="208">
        <v>43168</v>
      </c>
      <c r="B49" s="196">
        <v>36</v>
      </c>
      <c r="C49" s="196"/>
      <c r="D49" s="196"/>
      <c r="E49" s="196"/>
      <c r="F49" s="196"/>
      <c r="G49" s="62" t="e">
        <f t="shared" ref="G49:G76" si="4">C49/(C49+D49)*100</f>
        <v>#DIV/0!</v>
      </c>
      <c r="H49" s="62" t="e">
        <f t="shared" si="1"/>
        <v>#DIV/0!</v>
      </c>
      <c r="I49" s="62">
        <v>900</v>
      </c>
      <c r="J49" s="62">
        <v>1500</v>
      </c>
      <c r="K49" s="62">
        <v>6500</v>
      </c>
      <c r="L49" s="194" t="s">
        <v>299</v>
      </c>
      <c r="M49" s="62">
        <v>2</v>
      </c>
      <c r="N49" s="62">
        <v>380</v>
      </c>
      <c r="O49" s="62">
        <v>100</v>
      </c>
      <c r="P49" s="62">
        <v>50</v>
      </c>
      <c r="Q49" s="62">
        <v>380</v>
      </c>
      <c r="R49" s="194" t="s">
        <v>303</v>
      </c>
    </row>
    <row r="50" spans="1:18">
      <c r="A50" s="200">
        <v>43174</v>
      </c>
      <c r="B50" s="196">
        <v>37</v>
      </c>
      <c r="C50" s="196">
        <v>144</v>
      </c>
      <c r="D50" s="196">
        <f>436-162</f>
        <v>274</v>
      </c>
      <c r="E50" s="196">
        <v>162</v>
      </c>
      <c r="F50" s="196">
        <v>257</v>
      </c>
      <c r="G50" s="62">
        <f t="shared" si="4"/>
        <v>34.449760765550238</v>
      </c>
      <c r="H50" s="62">
        <f t="shared" si="1"/>
        <v>38.074074074074076</v>
      </c>
      <c r="I50" s="62">
        <v>1000</v>
      </c>
      <c r="J50" s="62">
        <v>1700</v>
      </c>
      <c r="K50" s="62">
        <v>7500</v>
      </c>
      <c r="L50" s="194" t="s">
        <v>304</v>
      </c>
      <c r="M50" s="62">
        <v>2</v>
      </c>
      <c r="N50" s="62">
        <v>144</v>
      </c>
      <c r="O50" s="194">
        <v>50</v>
      </c>
      <c r="P50" s="62">
        <v>75</v>
      </c>
      <c r="Q50" s="62">
        <v>118</v>
      </c>
      <c r="R50" s="194" t="s">
        <v>305</v>
      </c>
    </row>
    <row r="51" spans="1:18">
      <c r="A51" s="200">
        <v>43175</v>
      </c>
      <c r="B51" s="196">
        <v>38</v>
      </c>
      <c r="C51" s="196"/>
      <c r="D51" s="196"/>
      <c r="E51" s="196"/>
      <c r="F51" s="196"/>
      <c r="G51" s="62" t="e">
        <f t="shared" si="4"/>
        <v>#DIV/0!</v>
      </c>
      <c r="H51" s="62" t="e">
        <f t="shared" si="1"/>
        <v>#DIV/0!</v>
      </c>
      <c r="I51" s="62">
        <v>1000</v>
      </c>
      <c r="J51" s="62">
        <v>1700</v>
      </c>
      <c r="K51" s="62">
        <v>7500</v>
      </c>
      <c r="L51" s="194" t="s">
        <v>304</v>
      </c>
      <c r="M51" s="273">
        <v>0.10416666666666667</v>
      </c>
      <c r="N51" s="62">
        <v>250</v>
      </c>
      <c r="O51" s="62">
        <v>160</v>
      </c>
      <c r="P51" s="62">
        <v>75</v>
      </c>
      <c r="Q51" s="62">
        <v>194</v>
      </c>
      <c r="R51" s="194" t="s">
        <v>306</v>
      </c>
    </row>
    <row r="52" spans="1:18">
      <c r="A52" s="200">
        <v>43179</v>
      </c>
      <c r="B52" s="196">
        <v>39</v>
      </c>
      <c r="C52" s="196">
        <v>166</v>
      </c>
      <c r="D52" s="196">
        <f>201-111</f>
        <v>90</v>
      </c>
      <c r="E52" s="196">
        <v>111</v>
      </c>
      <c r="F52" s="196"/>
      <c r="G52" s="62">
        <f t="shared" si="4"/>
        <v>64.84375</v>
      </c>
      <c r="H52" s="62">
        <f t="shared" si="1"/>
        <v>0</v>
      </c>
      <c r="I52" s="62">
        <v>1000</v>
      </c>
      <c r="J52" s="62">
        <v>1700</v>
      </c>
      <c r="K52" s="62">
        <v>7500</v>
      </c>
      <c r="L52" s="194" t="s">
        <v>304</v>
      </c>
      <c r="M52" s="273">
        <v>0.10416666666666667</v>
      </c>
      <c r="N52" s="62">
        <v>167</v>
      </c>
      <c r="O52" s="62">
        <v>100</v>
      </c>
      <c r="P52" s="62">
        <v>75</v>
      </c>
      <c r="Q52" s="62">
        <v>167</v>
      </c>
      <c r="R52" s="194" t="s">
        <v>307</v>
      </c>
    </row>
    <row r="53" spans="1:18">
      <c r="A53" s="200">
        <v>43180</v>
      </c>
      <c r="B53" s="196">
        <v>40</v>
      </c>
      <c r="C53" s="196">
        <v>322</v>
      </c>
      <c r="D53" s="196">
        <v>305</v>
      </c>
      <c r="E53" s="196"/>
      <c r="F53" s="196"/>
      <c r="G53" s="62">
        <f t="shared" si="4"/>
        <v>51.355661881977674</v>
      </c>
      <c r="H53" s="62">
        <f t="shared" si="1"/>
        <v>0</v>
      </c>
      <c r="I53" s="62">
        <v>1000</v>
      </c>
      <c r="J53" s="62">
        <v>1700</v>
      </c>
      <c r="K53" s="62">
        <v>7500</v>
      </c>
      <c r="L53" s="194" t="s">
        <v>309</v>
      </c>
      <c r="M53" s="273">
        <v>0.14583333333333301</v>
      </c>
      <c r="N53" s="62">
        <v>326</v>
      </c>
      <c r="O53" s="62">
        <v>150</v>
      </c>
      <c r="P53" s="62">
        <v>50</v>
      </c>
      <c r="Q53" s="194" t="s">
        <v>311</v>
      </c>
    </row>
    <row r="54" spans="1:18">
      <c r="A54" s="200">
        <v>43181</v>
      </c>
      <c r="B54" s="196">
        <v>41</v>
      </c>
      <c r="C54" s="196">
        <v>363</v>
      </c>
      <c r="D54" s="196">
        <f>251-54</f>
        <v>197</v>
      </c>
      <c r="E54" s="196">
        <v>54</v>
      </c>
      <c r="F54" s="196">
        <v>266</v>
      </c>
      <c r="G54" s="62">
        <f t="shared" si="4"/>
        <v>64.821428571428569</v>
      </c>
      <c r="H54" s="62">
        <f t="shared" si="1"/>
        <v>32.20338983050847</v>
      </c>
      <c r="I54" s="62">
        <v>1000</v>
      </c>
      <c r="J54" s="62">
        <v>1700</v>
      </c>
      <c r="K54" s="62">
        <v>7500</v>
      </c>
      <c r="L54" s="194" t="s">
        <v>263</v>
      </c>
      <c r="M54" s="62">
        <v>2</v>
      </c>
      <c r="N54" s="62">
        <v>363</v>
      </c>
      <c r="O54" s="62">
        <v>200</v>
      </c>
      <c r="P54" s="62">
        <v>50</v>
      </c>
      <c r="Q54" s="62">
        <v>345</v>
      </c>
      <c r="R54" s="194" t="s">
        <v>312</v>
      </c>
    </row>
    <row r="55" spans="1:18">
      <c r="A55" s="200">
        <v>43182</v>
      </c>
      <c r="B55" s="196">
        <v>42</v>
      </c>
      <c r="C55" s="196">
        <f>110+144</f>
        <v>254</v>
      </c>
      <c r="D55" s="196">
        <f>25+183-146</f>
        <v>62</v>
      </c>
      <c r="E55" s="196">
        <v>146</v>
      </c>
      <c r="F55" s="196">
        <f>190+7</f>
        <v>197</v>
      </c>
      <c r="G55" s="62">
        <f t="shared" si="4"/>
        <v>80.379746835443029</v>
      </c>
      <c r="H55" s="62">
        <f t="shared" si="1"/>
        <v>38.40155945419103</v>
      </c>
      <c r="I55" s="62">
        <v>1000</v>
      </c>
      <c r="J55" s="62">
        <v>1700</v>
      </c>
      <c r="K55" s="62">
        <v>7500</v>
      </c>
      <c r="L55" s="194" t="s">
        <v>315</v>
      </c>
      <c r="M55" s="62">
        <v>2</v>
      </c>
      <c r="N55" s="62">
        <v>250</v>
      </c>
      <c r="O55" s="62">
        <v>100</v>
      </c>
      <c r="P55" s="62">
        <v>50</v>
      </c>
      <c r="Q55" s="194" t="s">
        <v>311</v>
      </c>
    </row>
    <row r="56" spans="1:18">
      <c r="A56" s="200">
        <v>43186</v>
      </c>
      <c r="B56" s="196">
        <v>43</v>
      </c>
      <c r="C56" s="196">
        <v>174</v>
      </c>
      <c r="D56" s="196">
        <f>169-86</f>
        <v>83</v>
      </c>
      <c r="E56" s="196">
        <v>86</v>
      </c>
      <c r="F56" s="196">
        <v>147</v>
      </c>
      <c r="G56" s="62">
        <f t="shared" si="4"/>
        <v>67.704280155642024</v>
      </c>
      <c r="H56" s="62">
        <f t="shared" si="1"/>
        <v>36.386138613861384</v>
      </c>
      <c r="I56" s="62">
        <v>1000</v>
      </c>
      <c r="J56" s="62">
        <v>1700</v>
      </c>
      <c r="K56" s="62">
        <v>7500</v>
      </c>
      <c r="L56" s="194" t="s">
        <v>316</v>
      </c>
      <c r="M56" s="62">
        <v>2</v>
      </c>
      <c r="N56" s="62">
        <v>174</v>
      </c>
      <c r="O56" s="62">
        <v>100</v>
      </c>
      <c r="P56" s="62">
        <v>50</v>
      </c>
      <c r="Q56" s="62">
        <v>86</v>
      </c>
    </row>
    <row r="57" spans="1:18">
      <c r="A57" s="200">
        <v>43187</v>
      </c>
      <c r="B57" s="196">
        <v>44</v>
      </c>
      <c r="C57" s="196">
        <v>187</v>
      </c>
      <c r="D57" s="196">
        <f>201-55</f>
        <v>146</v>
      </c>
      <c r="E57" s="196">
        <v>55</v>
      </c>
      <c r="F57" s="196">
        <v>175</v>
      </c>
      <c r="G57" s="62">
        <f t="shared" si="4"/>
        <v>56.156156156156158</v>
      </c>
      <c r="H57" s="62">
        <f t="shared" si="1"/>
        <v>34.448818897637793</v>
      </c>
      <c r="I57" s="62">
        <v>1000</v>
      </c>
      <c r="J57" s="62">
        <v>1700</v>
      </c>
      <c r="K57" s="62">
        <v>7500</v>
      </c>
      <c r="L57" s="194" t="s">
        <v>318</v>
      </c>
      <c r="M57" s="62">
        <v>2</v>
      </c>
      <c r="N57" s="62">
        <v>136</v>
      </c>
      <c r="O57" s="62">
        <v>100</v>
      </c>
      <c r="P57" s="62">
        <v>50</v>
      </c>
      <c r="Q57" s="62">
        <v>187</v>
      </c>
      <c r="R57" s="194" t="s">
        <v>319</v>
      </c>
    </row>
    <row r="58" spans="1:18">
      <c r="A58" s="200">
        <v>43188</v>
      </c>
      <c r="B58" s="196">
        <v>45</v>
      </c>
      <c r="C58" s="196">
        <v>144</v>
      </c>
      <c r="D58" s="196">
        <f>188-99</f>
        <v>89</v>
      </c>
      <c r="E58" s="196">
        <v>99</v>
      </c>
      <c r="F58" s="196">
        <v>139</v>
      </c>
      <c r="G58" s="62">
        <f t="shared" si="4"/>
        <v>61.802575107296143</v>
      </c>
      <c r="H58" s="62">
        <f t="shared" si="1"/>
        <v>37.365591397849464</v>
      </c>
      <c r="I58" s="62">
        <v>1000</v>
      </c>
      <c r="J58" s="62">
        <v>1700</v>
      </c>
      <c r="K58" s="62">
        <v>7500</v>
      </c>
      <c r="L58" s="194" t="s">
        <v>320</v>
      </c>
      <c r="M58" s="62">
        <v>2</v>
      </c>
      <c r="N58" s="62">
        <v>144</v>
      </c>
      <c r="O58" s="62">
        <v>100</v>
      </c>
      <c r="P58" s="62">
        <v>50</v>
      </c>
      <c r="Q58" s="194" t="s">
        <v>311</v>
      </c>
      <c r="R58" s="194" t="s">
        <v>321</v>
      </c>
    </row>
    <row r="59" spans="1:18">
      <c r="A59" s="200">
        <v>43189</v>
      </c>
      <c r="B59" s="196">
        <v>46</v>
      </c>
      <c r="C59" s="196">
        <v>236</v>
      </c>
      <c r="D59" s="196">
        <f>213-142</f>
        <v>71</v>
      </c>
      <c r="E59" s="196">
        <v>142</v>
      </c>
      <c r="F59" s="196">
        <v>193</v>
      </c>
      <c r="G59" s="62">
        <f t="shared" si="4"/>
        <v>76.872964169381106</v>
      </c>
      <c r="H59" s="62">
        <f t="shared" si="1"/>
        <v>38.6</v>
      </c>
      <c r="I59" s="62">
        <v>1000</v>
      </c>
      <c r="J59" s="62">
        <v>1700</v>
      </c>
      <c r="K59" s="62">
        <v>7500</v>
      </c>
      <c r="L59" s="194" t="s">
        <v>322</v>
      </c>
      <c r="M59" s="62">
        <v>2</v>
      </c>
      <c r="N59" s="62">
        <v>236</v>
      </c>
      <c r="O59" s="62">
        <v>150</v>
      </c>
      <c r="P59" s="62">
        <v>50</v>
      </c>
      <c r="Q59" s="62">
        <v>236</v>
      </c>
      <c r="R59" s="194" t="s">
        <v>323</v>
      </c>
    </row>
    <row r="60" spans="1:18">
      <c r="A60" s="200">
        <v>43193</v>
      </c>
      <c r="B60" s="196">
        <v>47</v>
      </c>
      <c r="C60" s="196"/>
      <c r="D60" s="196"/>
      <c r="E60" s="196"/>
      <c r="F60" s="196"/>
      <c r="G60" s="62" t="e">
        <f t="shared" si="4"/>
        <v>#DIV/0!</v>
      </c>
      <c r="H60" s="62" t="e">
        <f t="shared" si="1"/>
        <v>#DIV/0!</v>
      </c>
      <c r="I60" s="62">
        <v>1000</v>
      </c>
      <c r="J60" s="62">
        <v>1700</v>
      </c>
      <c r="K60" s="62">
        <v>7500</v>
      </c>
      <c r="L60" s="194" t="s">
        <v>324</v>
      </c>
      <c r="M60" s="62">
        <v>2</v>
      </c>
      <c r="N60" s="194" t="s">
        <v>311</v>
      </c>
      <c r="O60" s="194" t="s">
        <v>311</v>
      </c>
      <c r="P60" s="62">
        <v>50</v>
      </c>
      <c r="Q60" s="194" t="s">
        <v>311</v>
      </c>
    </row>
    <row r="61" spans="1:18">
      <c r="A61" s="200">
        <v>43194</v>
      </c>
      <c r="B61" s="196">
        <v>48</v>
      </c>
      <c r="C61" s="196"/>
      <c r="D61" s="196"/>
      <c r="E61" s="196"/>
      <c r="F61" s="196"/>
      <c r="G61" s="62" t="e">
        <f t="shared" si="4"/>
        <v>#DIV/0!</v>
      </c>
      <c r="H61" s="62" t="e">
        <f t="shared" si="1"/>
        <v>#DIV/0!</v>
      </c>
      <c r="I61" s="62">
        <v>1000</v>
      </c>
      <c r="J61" s="62">
        <v>1500</v>
      </c>
      <c r="K61" s="62">
        <v>5000</v>
      </c>
      <c r="L61" s="194" t="s">
        <v>299</v>
      </c>
      <c r="M61" s="62">
        <v>5</v>
      </c>
      <c r="N61" s="62">
        <v>194</v>
      </c>
      <c r="O61" s="62">
        <v>125</v>
      </c>
      <c r="P61" s="62">
        <v>50</v>
      </c>
      <c r="Q61" s="62">
        <v>194</v>
      </c>
      <c r="R61" s="194" t="s">
        <v>325</v>
      </c>
    </row>
    <row r="62" spans="1:18">
      <c r="A62" s="200">
        <v>43195</v>
      </c>
      <c r="B62" s="196">
        <v>49</v>
      </c>
      <c r="C62" s="196"/>
      <c r="D62" s="196"/>
      <c r="E62" s="196"/>
      <c r="F62" s="196"/>
      <c r="G62" s="62" t="e">
        <f t="shared" si="4"/>
        <v>#DIV/0!</v>
      </c>
      <c r="H62" s="62" t="e">
        <f t="shared" si="1"/>
        <v>#DIV/0!</v>
      </c>
      <c r="I62" s="62">
        <v>1000</v>
      </c>
      <c r="J62" s="62">
        <v>1500</v>
      </c>
      <c r="K62" s="62">
        <v>5000</v>
      </c>
      <c r="L62" s="194" t="s">
        <v>326</v>
      </c>
      <c r="M62" s="62">
        <v>4</v>
      </c>
      <c r="N62" s="62">
        <v>172</v>
      </c>
      <c r="O62" s="62">
        <v>150</v>
      </c>
      <c r="P62" s="62">
        <v>50</v>
      </c>
      <c r="Q62" s="194" t="s">
        <v>311</v>
      </c>
    </row>
    <row r="63" spans="1:18">
      <c r="A63" s="200">
        <v>43196</v>
      </c>
      <c r="B63" s="196">
        <v>50</v>
      </c>
      <c r="C63" s="196">
        <v>264</v>
      </c>
      <c r="D63" s="196">
        <f>335-204</f>
        <v>131</v>
      </c>
      <c r="E63" s="196">
        <v>204</v>
      </c>
      <c r="F63" s="196">
        <v>198</v>
      </c>
      <c r="G63" s="62">
        <f t="shared" si="4"/>
        <v>66.835443037974684</v>
      </c>
      <c r="H63" s="62">
        <f t="shared" si="1"/>
        <v>33.389544688026987</v>
      </c>
      <c r="I63" s="62">
        <v>1000</v>
      </c>
      <c r="J63" s="62">
        <v>1500</v>
      </c>
      <c r="K63" s="62">
        <v>5000</v>
      </c>
      <c r="L63" s="194" t="s">
        <v>327</v>
      </c>
      <c r="M63" s="62">
        <v>3</v>
      </c>
      <c r="N63" s="62">
        <v>264</v>
      </c>
      <c r="O63" s="62">
        <v>150</v>
      </c>
      <c r="P63" s="62">
        <v>50</v>
      </c>
      <c r="Q63" s="62">
        <v>178</v>
      </c>
      <c r="R63" s="194" t="s">
        <v>328</v>
      </c>
    </row>
    <row r="64" spans="1:18">
      <c r="A64" s="245">
        <v>43200</v>
      </c>
      <c r="B64" s="196">
        <v>51</v>
      </c>
      <c r="C64" s="196"/>
      <c r="D64" s="196"/>
      <c r="E64" s="196"/>
      <c r="F64" s="196"/>
      <c r="G64" s="62" t="e">
        <f t="shared" si="4"/>
        <v>#DIV/0!</v>
      </c>
      <c r="H64" s="62" t="e">
        <f t="shared" si="1"/>
        <v>#DIV/0!</v>
      </c>
      <c r="I64" s="62">
        <v>1200</v>
      </c>
      <c r="J64" s="62">
        <v>1800</v>
      </c>
      <c r="K64" s="62">
        <v>6000</v>
      </c>
      <c r="L64" s="194" t="s">
        <v>329</v>
      </c>
      <c r="M64" s="273">
        <v>0.1875</v>
      </c>
      <c r="N64" s="62">
        <v>156</v>
      </c>
      <c r="P64" s="62">
        <v>50</v>
      </c>
    </row>
    <row r="65" spans="1:21">
      <c r="A65" s="245">
        <v>43201</v>
      </c>
      <c r="B65" s="196">
        <v>52</v>
      </c>
      <c r="C65" s="196">
        <v>260</v>
      </c>
      <c r="D65" s="196">
        <f>308</f>
        <v>308</v>
      </c>
      <c r="E65" s="196">
        <v>22</v>
      </c>
      <c r="F65" s="196">
        <v>168</v>
      </c>
      <c r="G65" s="62">
        <f t="shared" si="4"/>
        <v>45.774647887323944</v>
      </c>
      <c r="H65" s="62">
        <f t="shared" si="1"/>
        <v>22.826086956521738</v>
      </c>
      <c r="I65" s="62">
        <v>1200</v>
      </c>
      <c r="J65" s="62">
        <v>1800</v>
      </c>
      <c r="K65" s="62">
        <v>6000</v>
      </c>
      <c r="L65" s="194" t="s">
        <v>329</v>
      </c>
      <c r="M65" s="273">
        <v>0.1875</v>
      </c>
      <c r="N65" s="62">
        <v>259</v>
      </c>
      <c r="O65" s="62">
        <v>150</v>
      </c>
      <c r="P65" s="62">
        <v>50</v>
      </c>
      <c r="Q65" s="62">
        <v>217</v>
      </c>
      <c r="R65" s="194" t="s">
        <v>330</v>
      </c>
    </row>
    <row r="66" spans="1:21">
      <c r="A66" s="245">
        <v>43202</v>
      </c>
      <c r="B66" s="196">
        <v>53</v>
      </c>
      <c r="C66" s="62">
        <v>328</v>
      </c>
      <c r="D66" s="62">
        <f>179-11</f>
        <v>168</v>
      </c>
      <c r="E66" s="62">
        <v>11</v>
      </c>
      <c r="F66" s="62">
        <v>23</v>
      </c>
      <c r="G66" s="62">
        <f t="shared" si="4"/>
        <v>66.129032258064512</v>
      </c>
      <c r="H66" s="62">
        <f t="shared" si="1"/>
        <v>4.4315992292870909</v>
      </c>
      <c r="I66" s="62">
        <v>1200</v>
      </c>
      <c r="J66" s="62">
        <v>1800</v>
      </c>
      <c r="K66" s="62">
        <v>6000</v>
      </c>
      <c r="L66" s="194" t="s">
        <v>329</v>
      </c>
      <c r="M66" s="274">
        <v>5</v>
      </c>
      <c r="N66" s="62">
        <v>327</v>
      </c>
      <c r="O66" s="62">
        <v>200</v>
      </c>
      <c r="P66" s="62">
        <v>50</v>
      </c>
      <c r="Q66" s="62">
        <v>327</v>
      </c>
      <c r="R66" s="194" t="s">
        <v>331</v>
      </c>
    </row>
    <row r="67" spans="1:21">
      <c r="A67" s="245">
        <v>43203</v>
      </c>
      <c r="B67" s="196">
        <v>54</v>
      </c>
      <c r="C67" s="196">
        <v>342</v>
      </c>
      <c r="D67" s="196">
        <f>214-5</f>
        <v>209</v>
      </c>
      <c r="E67" s="196">
        <v>5</v>
      </c>
      <c r="F67" s="196">
        <v>54</v>
      </c>
      <c r="G67" s="62">
        <f t="shared" si="4"/>
        <v>62.068965517241381</v>
      </c>
      <c r="H67" s="62">
        <f t="shared" ref="H67:H120" si="5">F67/(C67+D67+F67)*100</f>
        <v>8.9256198347107443</v>
      </c>
      <c r="I67" s="62">
        <v>1200</v>
      </c>
      <c r="J67" s="62">
        <v>1800</v>
      </c>
      <c r="K67" s="62">
        <v>6000</v>
      </c>
      <c r="L67" s="194" t="s">
        <v>329</v>
      </c>
      <c r="M67" s="62">
        <v>5</v>
      </c>
      <c r="N67" s="62">
        <v>342</v>
      </c>
      <c r="O67" s="194">
        <v>200</v>
      </c>
      <c r="P67" s="62">
        <v>50</v>
      </c>
    </row>
    <row r="68" spans="1:21">
      <c r="A68" s="245">
        <v>43209</v>
      </c>
      <c r="B68" s="196">
        <v>55</v>
      </c>
      <c r="C68" s="196"/>
      <c r="D68" s="196"/>
      <c r="E68" s="196"/>
      <c r="F68" s="196"/>
      <c r="G68" s="62" t="e">
        <f t="shared" si="4"/>
        <v>#DIV/0!</v>
      </c>
      <c r="H68" s="62" t="e">
        <f t="shared" si="5"/>
        <v>#DIV/0!</v>
      </c>
      <c r="I68" s="62">
        <v>1200</v>
      </c>
      <c r="J68" s="62">
        <v>1800</v>
      </c>
      <c r="K68" s="62">
        <v>6000</v>
      </c>
      <c r="L68" s="194" t="s">
        <v>329</v>
      </c>
      <c r="M68" s="62">
        <v>5</v>
      </c>
      <c r="N68" s="62">
        <v>341</v>
      </c>
      <c r="O68" s="62">
        <v>280</v>
      </c>
      <c r="P68" s="62">
        <v>50</v>
      </c>
      <c r="Q68" s="62">
        <v>341</v>
      </c>
      <c r="R68" s="194" t="s">
        <v>369</v>
      </c>
      <c r="U68" s="62" t="s">
        <v>380</v>
      </c>
    </row>
    <row r="69" spans="1:21" ht="102">
      <c r="A69" s="245">
        <v>43210</v>
      </c>
      <c r="B69" s="196">
        <v>56</v>
      </c>
      <c r="C69" s="196"/>
      <c r="D69" s="196"/>
      <c r="E69" s="196"/>
      <c r="F69" s="196"/>
      <c r="G69" s="62" t="e">
        <f t="shared" si="4"/>
        <v>#DIV/0!</v>
      </c>
      <c r="H69" s="62" t="e">
        <f t="shared" si="5"/>
        <v>#DIV/0!</v>
      </c>
      <c r="I69" s="62">
        <v>1200</v>
      </c>
      <c r="J69" s="62">
        <v>1800</v>
      </c>
      <c r="K69" s="62">
        <v>6000</v>
      </c>
      <c r="L69" s="194" t="s">
        <v>329</v>
      </c>
      <c r="M69" s="62">
        <v>5</v>
      </c>
      <c r="N69" s="62">
        <v>371</v>
      </c>
      <c r="O69" s="62">
        <v>280</v>
      </c>
      <c r="P69" s="62">
        <v>50</v>
      </c>
      <c r="U69" s="589" t="s">
        <v>381</v>
      </c>
    </row>
    <row r="70" spans="1:21">
      <c r="A70" s="245">
        <v>43216</v>
      </c>
      <c r="B70" s="196">
        <v>57</v>
      </c>
      <c r="C70" s="196">
        <v>501</v>
      </c>
      <c r="D70" s="196">
        <f>227-23</f>
        <v>204</v>
      </c>
      <c r="E70" s="196">
        <v>23</v>
      </c>
      <c r="F70" s="196">
        <v>73</v>
      </c>
      <c r="G70" s="62">
        <f t="shared" si="4"/>
        <v>71.063829787234042</v>
      </c>
      <c r="H70" s="62">
        <f t="shared" si="5"/>
        <v>9.3830334190231355</v>
      </c>
      <c r="I70" s="62">
        <v>1200</v>
      </c>
      <c r="J70" s="62">
        <v>1800</v>
      </c>
      <c r="K70" s="62">
        <v>6000</v>
      </c>
      <c r="L70" s="194" t="s">
        <v>329</v>
      </c>
      <c r="M70" s="62">
        <v>5</v>
      </c>
      <c r="N70" s="62">
        <v>501</v>
      </c>
      <c r="O70" s="62">
        <v>300</v>
      </c>
      <c r="P70" s="62">
        <v>50</v>
      </c>
      <c r="Q70" s="62">
        <v>500</v>
      </c>
      <c r="R70" s="194" t="s">
        <v>371</v>
      </c>
    </row>
    <row r="71" spans="1:21">
      <c r="A71" s="245">
        <v>43217</v>
      </c>
      <c r="B71" s="196">
        <v>58</v>
      </c>
      <c r="C71" s="196"/>
      <c r="D71" s="196"/>
      <c r="E71" s="196"/>
      <c r="F71" s="196"/>
      <c r="G71" s="62" t="e">
        <f t="shared" si="4"/>
        <v>#DIV/0!</v>
      </c>
      <c r="H71" s="62" t="e">
        <f t="shared" si="5"/>
        <v>#DIV/0!</v>
      </c>
      <c r="I71" s="62">
        <v>1200</v>
      </c>
      <c r="J71" s="62">
        <v>1800</v>
      </c>
      <c r="K71" s="62">
        <v>6000</v>
      </c>
      <c r="L71" s="194" t="s">
        <v>329</v>
      </c>
      <c r="M71" s="62">
        <v>5</v>
      </c>
      <c r="N71" s="62">
        <v>679</v>
      </c>
      <c r="O71" s="62">
        <v>380</v>
      </c>
      <c r="P71" s="62">
        <v>50</v>
      </c>
      <c r="Q71" s="62">
        <v>679</v>
      </c>
      <c r="R71" s="194" t="s">
        <v>372</v>
      </c>
    </row>
    <row r="72" spans="1:21">
      <c r="A72" s="245">
        <v>43220</v>
      </c>
      <c r="B72" s="458">
        <v>59</v>
      </c>
      <c r="C72" s="196">
        <f>136+635</f>
        <v>771</v>
      </c>
      <c r="D72" s="196">
        <f>282+133-35</f>
        <v>380</v>
      </c>
      <c r="E72" s="196">
        <v>35</v>
      </c>
      <c r="F72" s="196">
        <f>13+54</f>
        <v>67</v>
      </c>
      <c r="G72" s="62">
        <f t="shared" si="4"/>
        <v>66.985230234578637</v>
      </c>
      <c r="H72" s="62">
        <f t="shared" si="5"/>
        <v>5.500821018062398</v>
      </c>
      <c r="I72" s="62">
        <v>1200</v>
      </c>
      <c r="J72" s="62">
        <v>1800</v>
      </c>
      <c r="K72" s="62">
        <v>6000</v>
      </c>
      <c r="L72" s="194" t="s">
        <v>370</v>
      </c>
      <c r="M72" s="62">
        <v>5</v>
      </c>
      <c r="P72" s="62">
        <v>50</v>
      </c>
    </row>
    <row r="73" spans="1:21">
      <c r="A73" s="245">
        <v>43221</v>
      </c>
      <c r="B73" s="458">
        <v>60</v>
      </c>
      <c r="C73" s="196"/>
      <c r="D73" s="196"/>
      <c r="E73" s="196"/>
      <c r="F73" s="196"/>
      <c r="G73" s="62" t="e">
        <f t="shared" si="4"/>
        <v>#DIV/0!</v>
      </c>
      <c r="H73" s="62" t="e">
        <f t="shared" si="5"/>
        <v>#DIV/0!</v>
      </c>
    </row>
    <row r="74" spans="1:21">
      <c r="A74" s="245">
        <v>43222</v>
      </c>
      <c r="B74" s="458">
        <v>61</v>
      </c>
      <c r="C74" s="196">
        <v>879</v>
      </c>
      <c r="D74" s="196">
        <f>338-106</f>
        <v>232</v>
      </c>
      <c r="E74" s="196">
        <v>106</v>
      </c>
      <c r="F74" s="196">
        <v>161</v>
      </c>
      <c r="G74" s="62">
        <f t="shared" si="4"/>
        <v>79.117911791179125</v>
      </c>
      <c r="H74" s="62">
        <f t="shared" si="5"/>
        <v>12.657232704402515</v>
      </c>
    </row>
    <row r="75" spans="1:21">
      <c r="A75" s="220"/>
      <c r="B75" s="458"/>
      <c r="C75" s="196"/>
      <c r="D75" s="196"/>
      <c r="E75" s="196"/>
      <c r="F75" s="196"/>
      <c r="G75" s="62" t="e">
        <f t="shared" si="4"/>
        <v>#DIV/0!</v>
      </c>
      <c r="H75" s="62" t="e">
        <f t="shared" si="5"/>
        <v>#DIV/0!</v>
      </c>
    </row>
    <row r="76" spans="1:21">
      <c r="A76" s="220"/>
      <c r="B76" s="458"/>
      <c r="C76" s="196"/>
      <c r="D76" s="196"/>
      <c r="E76" s="196"/>
      <c r="F76" s="196"/>
      <c r="G76" s="62" t="e">
        <f t="shared" si="4"/>
        <v>#DIV/0!</v>
      </c>
      <c r="H76" s="62" t="e">
        <f t="shared" si="5"/>
        <v>#DIV/0!</v>
      </c>
    </row>
    <row r="77" spans="1:21">
      <c r="A77" s="220"/>
      <c r="B77" s="458"/>
      <c r="C77" s="196"/>
      <c r="D77" s="196"/>
      <c r="E77" s="196"/>
      <c r="F77" s="196"/>
      <c r="G77" s="62" t="e">
        <f t="shared" ref="G77:G111" si="6">C77/(C77+D77)*100</f>
        <v>#DIV/0!</v>
      </c>
      <c r="H77" s="62" t="e">
        <f t="shared" si="5"/>
        <v>#DIV/0!</v>
      </c>
    </row>
    <row r="78" spans="1:21">
      <c r="A78" s="245">
        <v>43223</v>
      </c>
      <c r="B78" s="458">
        <v>62</v>
      </c>
      <c r="C78" s="196">
        <v>927</v>
      </c>
      <c r="D78" s="196">
        <f>318-34</f>
        <v>284</v>
      </c>
      <c r="E78" s="196">
        <v>34</v>
      </c>
      <c r="F78" s="196">
        <v>45</v>
      </c>
      <c r="G78" s="62">
        <f t="shared" si="6"/>
        <v>76.54830718414533</v>
      </c>
      <c r="H78" s="62">
        <f t="shared" si="5"/>
        <v>3.5828025477707004</v>
      </c>
    </row>
    <row r="79" spans="1:21">
      <c r="A79" s="425">
        <v>43224</v>
      </c>
      <c r="B79" s="463">
        <v>63</v>
      </c>
      <c r="C79" s="196"/>
      <c r="D79" s="196"/>
      <c r="E79" s="196"/>
      <c r="F79" s="196"/>
      <c r="G79" s="62" t="e">
        <f t="shared" si="6"/>
        <v>#DIV/0!</v>
      </c>
      <c r="H79" s="62" t="e">
        <f t="shared" si="5"/>
        <v>#DIV/0!</v>
      </c>
      <c r="J79" s="62">
        <v>3000</v>
      </c>
      <c r="S79" s="194" t="s">
        <v>401</v>
      </c>
    </row>
    <row r="80" spans="1:21">
      <c r="A80" s="432">
        <v>43227</v>
      </c>
      <c r="B80" s="468">
        <v>64</v>
      </c>
      <c r="C80" s="196"/>
      <c r="D80" s="196"/>
      <c r="E80" s="196"/>
      <c r="F80" s="196"/>
      <c r="G80" s="62" t="e">
        <f t="shared" si="6"/>
        <v>#DIV/0!</v>
      </c>
      <c r="H80" s="62" t="e">
        <f t="shared" si="5"/>
        <v>#DIV/0!</v>
      </c>
      <c r="J80" s="62">
        <v>3500</v>
      </c>
    </row>
    <row r="81" spans="1:10">
      <c r="A81" s="425">
        <v>43228</v>
      </c>
      <c r="B81" s="463">
        <v>65</v>
      </c>
      <c r="C81" s="196"/>
      <c r="D81" s="196"/>
      <c r="E81" s="196"/>
      <c r="F81" s="196"/>
      <c r="G81" s="62" t="e">
        <f t="shared" si="6"/>
        <v>#DIV/0!</v>
      </c>
      <c r="H81" s="62" t="e">
        <f t="shared" si="5"/>
        <v>#DIV/0!</v>
      </c>
      <c r="J81" s="62">
        <v>4000</v>
      </c>
    </row>
    <row r="82" spans="1:10">
      <c r="A82" s="409">
        <v>43229</v>
      </c>
      <c r="B82" s="375" t="s">
        <v>402</v>
      </c>
      <c r="C82" s="196"/>
      <c r="D82" s="196"/>
      <c r="E82" s="196"/>
      <c r="F82" s="196"/>
      <c r="G82" s="62" t="e">
        <f t="shared" si="6"/>
        <v>#DIV/0!</v>
      </c>
      <c r="H82" s="62" t="e">
        <f t="shared" si="5"/>
        <v>#DIV/0!</v>
      </c>
    </row>
    <row r="83" spans="1:10">
      <c r="A83" s="425">
        <v>43230</v>
      </c>
      <c r="B83" s="463">
        <v>66</v>
      </c>
      <c r="C83" s="196">
        <v>853</v>
      </c>
      <c r="D83" s="196">
        <f>385-60</f>
        <v>325</v>
      </c>
      <c r="E83" s="196">
        <v>4</v>
      </c>
      <c r="F83" s="196">
        <v>60</v>
      </c>
      <c r="G83" s="62">
        <f t="shared" si="6"/>
        <v>72.410865874363324</v>
      </c>
      <c r="H83" s="62">
        <f t="shared" si="5"/>
        <v>4.8465266558966071</v>
      </c>
    </row>
    <row r="84" spans="1:10">
      <c r="A84" s="425">
        <v>43231</v>
      </c>
      <c r="B84" s="463">
        <v>67</v>
      </c>
      <c r="C84" s="196">
        <v>789</v>
      </c>
      <c r="D84" s="196">
        <f>544-8</f>
        <v>536</v>
      </c>
      <c r="E84" s="196">
        <v>8</v>
      </c>
      <c r="F84" s="196">
        <v>114</v>
      </c>
      <c r="G84" s="62">
        <f t="shared" si="6"/>
        <v>59.547169811320757</v>
      </c>
      <c r="H84" s="62">
        <f t="shared" si="5"/>
        <v>7.9221681723419035</v>
      </c>
    </row>
    <row r="85" spans="1:10">
      <c r="A85" s="230"/>
      <c r="B85" s="453"/>
      <c r="G85" s="62" t="e">
        <f t="shared" si="6"/>
        <v>#DIV/0!</v>
      </c>
      <c r="H85" s="62" t="e">
        <f t="shared" si="5"/>
        <v>#DIV/0!</v>
      </c>
    </row>
    <row r="86" spans="1:10">
      <c r="A86" s="409"/>
      <c r="B86" s="453"/>
      <c r="G86" s="62" t="e">
        <f t="shared" si="6"/>
        <v>#DIV/0!</v>
      </c>
      <c r="H86" s="62" t="e">
        <f t="shared" si="5"/>
        <v>#DIV/0!</v>
      </c>
    </row>
    <row r="87" spans="1:10">
      <c r="A87" s="409">
        <v>43234</v>
      </c>
      <c r="B87" s="453">
        <v>68</v>
      </c>
      <c r="C87" s="62">
        <v>602</v>
      </c>
      <c r="D87" s="62">
        <f>368-11</f>
        <v>357</v>
      </c>
      <c r="E87" s="62">
        <v>11</v>
      </c>
      <c r="F87" s="62">
        <v>41</v>
      </c>
      <c r="G87" s="62">
        <f t="shared" si="6"/>
        <v>62.773722627737229</v>
      </c>
      <c r="H87" s="62">
        <f t="shared" si="5"/>
        <v>4.1000000000000005</v>
      </c>
    </row>
    <row r="88" spans="1:10">
      <c r="A88" s="425">
        <v>43235</v>
      </c>
      <c r="B88" s="463">
        <v>69</v>
      </c>
      <c r="C88" s="62">
        <v>820</v>
      </c>
      <c r="D88" s="62">
        <f>525-12</f>
        <v>513</v>
      </c>
      <c r="E88" s="62">
        <v>12</v>
      </c>
      <c r="F88" s="62">
        <v>112</v>
      </c>
      <c r="G88" s="62">
        <f t="shared" si="6"/>
        <v>61.515378844711179</v>
      </c>
      <c r="H88" s="62">
        <f t="shared" si="5"/>
        <v>7.7508650519031139</v>
      </c>
    </row>
    <row r="89" spans="1:10">
      <c r="A89" s="230"/>
      <c r="B89" s="453"/>
      <c r="G89" s="62" t="e">
        <f t="shared" si="6"/>
        <v>#DIV/0!</v>
      </c>
      <c r="H89" s="62" t="e">
        <f t="shared" si="5"/>
        <v>#DIV/0!</v>
      </c>
    </row>
    <row r="90" spans="1:10">
      <c r="A90" s="230"/>
      <c r="B90" s="453"/>
      <c r="G90" s="62" t="e">
        <f t="shared" si="6"/>
        <v>#DIV/0!</v>
      </c>
      <c r="H90" s="62" t="e">
        <f t="shared" si="5"/>
        <v>#DIV/0!</v>
      </c>
    </row>
    <row r="91" spans="1:10">
      <c r="A91" s="230"/>
      <c r="B91" s="453"/>
      <c r="G91" s="62" t="e">
        <f t="shared" si="6"/>
        <v>#DIV/0!</v>
      </c>
      <c r="H91" s="62" t="e">
        <f t="shared" si="5"/>
        <v>#DIV/0!</v>
      </c>
    </row>
    <row r="92" spans="1:10">
      <c r="A92" s="445">
        <v>43236</v>
      </c>
      <c r="B92" s="465">
        <v>70</v>
      </c>
      <c r="C92" s="62">
        <v>853</v>
      </c>
      <c r="D92" s="62">
        <f>488-14</f>
        <v>474</v>
      </c>
      <c r="E92" s="62">
        <v>14</v>
      </c>
      <c r="F92" s="62">
        <v>47</v>
      </c>
      <c r="G92" s="62">
        <f t="shared" si="6"/>
        <v>64.280331574981162</v>
      </c>
      <c r="H92" s="62">
        <f t="shared" si="5"/>
        <v>3.420669577874818</v>
      </c>
    </row>
    <row r="93" spans="1:10">
      <c r="A93" s="424">
        <v>43237</v>
      </c>
      <c r="B93" s="470">
        <v>71</v>
      </c>
      <c r="C93" s="62">
        <v>871</v>
      </c>
      <c r="D93" s="62">
        <f>777-6</f>
        <v>771</v>
      </c>
      <c r="E93" s="62">
        <v>6</v>
      </c>
      <c r="F93" s="62">
        <v>143</v>
      </c>
      <c r="G93" s="62">
        <f t="shared" si="6"/>
        <v>53.04506699147381</v>
      </c>
      <c r="H93" s="62">
        <f t="shared" si="5"/>
        <v>8.011204481792717</v>
      </c>
    </row>
    <row r="94" spans="1:10">
      <c r="A94" s="445">
        <v>43238</v>
      </c>
      <c r="B94" s="465">
        <v>72</v>
      </c>
      <c r="C94" s="62">
        <v>976</v>
      </c>
      <c r="D94" s="62">
        <f>359-20</f>
        <v>339</v>
      </c>
      <c r="E94" s="62">
        <v>20</v>
      </c>
      <c r="F94" s="62">
        <v>88</v>
      </c>
      <c r="G94" s="62">
        <f t="shared" si="6"/>
        <v>74.220532319391623</v>
      </c>
      <c r="H94" s="62">
        <f t="shared" si="5"/>
        <v>6.2722736992159662</v>
      </c>
    </row>
    <row r="95" spans="1:10">
      <c r="A95" s="230"/>
      <c r="B95" s="453"/>
      <c r="G95" s="62" t="e">
        <f t="shared" si="6"/>
        <v>#DIV/0!</v>
      </c>
      <c r="H95" s="62" t="e">
        <f t="shared" si="5"/>
        <v>#DIV/0!</v>
      </c>
    </row>
    <row r="96" spans="1:10">
      <c r="A96" s="230"/>
      <c r="B96" s="453"/>
      <c r="G96" s="62" t="e">
        <f t="shared" si="6"/>
        <v>#DIV/0!</v>
      </c>
      <c r="H96" s="62" t="e">
        <f t="shared" si="5"/>
        <v>#DIV/0!</v>
      </c>
    </row>
    <row r="97" spans="1:8">
      <c r="A97" s="425">
        <v>43241</v>
      </c>
      <c r="B97" s="463">
        <v>73</v>
      </c>
      <c r="C97" s="62">
        <v>1027</v>
      </c>
      <c r="D97" s="62">
        <f>487-12</f>
        <v>475</v>
      </c>
      <c r="E97" s="62">
        <v>12</v>
      </c>
      <c r="F97" s="62">
        <v>223</v>
      </c>
      <c r="G97" s="62">
        <f t="shared" si="6"/>
        <v>68.375499334221033</v>
      </c>
      <c r="H97" s="62">
        <f t="shared" si="5"/>
        <v>12.927536231884057</v>
      </c>
    </row>
    <row r="98" spans="1:8">
      <c r="A98" s="409">
        <v>43242</v>
      </c>
      <c r="B98" s="453">
        <v>74</v>
      </c>
      <c r="C98" s="62">
        <v>727</v>
      </c>
      <c r="D98" s="62">
        <v>600</v>
      </c>
      <c r="E98" s="62">
        <v>0</v>
      </c>
      <c r="F98" s="62">
        <v>67</v>
      </c>
      <c r="G98" s="62">
        <f t="shared" si="6"/>
        <v>54.785229841748304</v>
      </c>
      <c r="H98" s="62">
        <f t="shared" si="5"/>
        <v>4.8063127690100433</v>
      </c>
    </row>
    <row r="99" spans="1:8">
      <c r="A99" s="409"/>
      <c r="B99" s="453"/>
      <c r="G99" s="62" t="e">
        <f t="shared" si="6"/>
        <v>#DIV/0!</v>
      </c>
      <c r="H99" s="62" t="e">
        <f t="shared" si="5"/>
        <v>#DIV/0!</v>
      </c>
    </row>
    <row r="100" spans="1:8">
      <c r="A100" s="409"/>
      <c r="B100" s="453"/>
      <c r="G100" s="62" t="e">
        <f t="shared" si="6"/>
        <v>#DIV/0!</v>
      </c>
      <c r="H100" s="62" t="e">
        <f t="shared" si="5"/>
        <v>#DIV/0!</v>
      </c>
    </row>
    <row r="101" spans="1:8">
      <c r="A101" s="409"/>
      <c r="B101" s="453"/>
      <c r="G101" s="62" t="e">
        <f t="shared" si="6"/>
        <v>#DIV/0!</v>
      </c>
      <c r="H101" s="62" t="e">
        <f t="shared" si="5"/>
        <v>#DIV/0!</v>
      </c>
    </row>
    <row r="102" spans="1:8">
      <c r="A102" s="409">
        <v>43243</v>
      </c>
      <c r="B102" s="453">
        <v>75</v>
      </c>
      <c r="C102" s="62">
        <v>930</v>
      </c>
      <c r="D102" s="62">
        <f>524-24</f>
        <v>500</v>
      </c>
      <c r="E102" s="62">
        <v>24</v>
      </c>
      <c r="F102" s="62">
        <v>216</v>
      </c>
      <c r="G102" s="62">
        <f t="shared" si="6"/>
        <v>65.034965034965026</v>
      </c>
      <c r="H102" s="62">
        <f t="shared" si="5"/>
        <v>13.122721749696234</v>
      </c>
    </row>
    <row r="103" spans="1:8">
      <c r="A103" s="409">
        <v>43244</v>
      </c>
      <c r="B103" s="375" t="s">
        <v>473</v>
      </c>
      <c r="G103" s="62" t="e">
        <f t="shared" si="6"/>
        <v>#DIV/0!</v>
      </c>
      <c r="H103" s="62" t="e">
        <f t="shared" si="5"/>
        <v>#DIV/0!</v>
      </c>
    </row>
    <row r="104" spans="1:8">
      <c r="A104" s="445">
        <v>43245</v>
      </c>
      <c r="B104" s="465">
        <v>76</v>
      </c>
      <c r="C104" s="62">
        <v>893</v>
      </c>
      <c r="D104" s="62">
        <f>705-21</f>
        <v>684</v>
      </c>
      <c r="E104" s="62">
        <v>21</v>
      </c>
      <c r="F104" s="62">
        <v>64</v>
      </c>
      <c r="G104" s="62">
        <f t="shared" si="6"/>
        <v>56.626506024096393</v>
      </c>
      <c r="H104" s="62">
        <f t="shared" si="5"/>
        <v>3.9000609384521634</v>
      </c>
    </row>
    <row r="105" spans="1:8">
      <c r="A105" s="449"/>
      <c r="B105" s="465"/>
      <c r="G105" s="62" t="e">
        <f t="shared" si="6"/>
        <v>#DIV/0!</v>
      </c>
      <c r="H105" s="62" t="e">
        <f t="shared" si="5"/>
        <v>#DIV/0!</v>
      </c>
    </row>
    <row r="106" spans="1:8">
      <c r="A106" s="230"/>
      <c r="B106" s="453"/>
      <c r="G106" s="62" t="e">
        <f t="shared" si="6"/>
        <v>#DIV/0!</v>
      </c>
      <c r="H106" s="62" t="e">
        <f t="shared" si="5"/>
        <v>#DIV/0!</v>
      </c>
    </row>
    <row r="107" spans="1:8">
      <c r="A107" s="409">
        <v>43248</v>
      </c>
      <c r="B107" s="453"/>
      <c r="G107" s="62" t="e">
        <f t="shared" si="6"/>
        <v>#DIV/0!</v>
      </c>
      <c r="H107" s="62" t="e">
        <f t="shared" si="5"/>
        <v>#DIV/0!</v>
      </c>
    </row>
    <row r="108" spans="1:8">
      <c r="A108" s="409">
        <v>43249</v>
      </c>
      <c r="B108" s="453">
        <v>77</v>
      </c>
      <c r="C108" s="62">
        <v>845</v>
      </c>
      <c r="D108" s="62">
        <f>308-19</f>
        <v>289</v>
      </c>
      <c r="E108" s="62">
        <v>19</v>
      </c>
      <c r="F108" s="62">
        <v>50</v>
      </c>
      <c r="G108" s="62">
        <f t="shared" si="6"/>
        <v>74.514991181657848</v>
      </c>
      <c r="H108" s="62">
        <f t="shared" si="5"/>
        <v>4.2229729729729728</v>
      </c>
    </row>
    <row r="109" spans="1:8">
      <c r="A109" s="409">
        <v>43250</v>
      </c>
      <c r="B109" s="453">
        <v>78</v>
      </c>
      <c r="C109" s="62">
        <v>928</v>
      </c>
      <c r="D109" s="62">
        <f>642-1</f>
        <v>641</v>
      </c>
      <c r="E109" s="62">
        <v>1</v>
      </c>
      <c r="F109" s="62">
        <v>84</v>
      </c>
      <c r="G109" s="62">
        <f t="shared" si="6"/>
        <v>59.145952836201396</v>
      </c>
      <c r="H109" s="62">
        <f t="shared" si="5"/>
        <v>5.0816696914700543</v>
      </c>
    </row>
    <row r="110" spans="1:8">
      <c r="A110" s="409">
        <v>43251</v>
      </c>
      <c r="B110" s="453">
        <v>79</v>
      </c>
      <c r="C110" s="62">
        <v>973</v>
      </c>
      <c r="D110" s="62">
        <f>663-26</f>
        <v>637</v>
      </c>
      <c r="E110" s="62">
        <v>26</v>
      </c>
      <c r="F110" s="62">
        <v>216</v>
      </c>
      <c r="G110" s="62">
        <f t="shared" si="6"/>
        <v>60.434782608695649</v>
      </c>
      <c r="H110" s="62">
        <f t="shared" si="5"/>
        <v>11.829134720700987</v>
      </c>
    </row>
    <row r="111" spans="1:8">
      <c r="A111" s="409">
        <v>43252</v>
      </c>
      <c r="B111" s="453">
        <v>80</v>
      </c>
      <c r="C111" s="62">
        <v>929</v>
      </c>
      <c r="D111" s="62">
        <f>219-17</f>
        <v>202</v>
      </c>
      <c r="E111" s="62">
        <v>17</v>
      </c>
      <c r="F111" s="62">
        <v>11</v>
      </c>
      <c r="G111" s="62">
        <f t="shared" si="6"/>
        <v>82.139699381078685</v>
      </c>
      <c r="H111" s="62">
        <f t="shared" si="5"/>
        <v>0.96322241681260945</v>
      </c>
    </row>
    <row r="112" spans="1:8">
      <c r="A112" s="230"/>
      <c r="B112" s="453"/>
      <c r="H112" s="62" t="e">
        <f t="shared" si="5"/>
        <v>#DIV/0!</v>
      </c>
    </row>
    <row r="113" spans="1:8">
      <c r="A113" s="230"/>
      <c r="B113" s="453"/>
      <c r="H113" s="62" t="e">
        <f t="shared" si="5"/>
        <v>#DIV/0!</v>
      </c>
    </row>
    <row r="114" spans="1:8">
      <c r="A114" s="230"/>
      <c r="B114" s="453"/>
      <c r="H114" s="62" t="e">
        <f t="shared" si="5"/>
        <v>#DIV/0!</v>
      </c>
    </row>
    <row r="115" spans="1:8">
      <c r="A115" s="409">
        <v>43257</v>
      </c>
      <c r="B115" s="453">
        <v>81</v>
      </c>
      <c r="C115" s="62">
        <v>765</v>
      </c>
      <c r="D115" s="62">
        <f>391-7</f>
        <v>384</v>
      </c>
      <c r="E115" s="62">
        <v>7</v>
      </c>
      <c r="F115" s="62">
        <v>89</v>
      </c>
      <c r="G115" s="62">
        <f>C115/(C115+D115)*100</f>
        <v>66.579634464751962</v>
      </c>
      <c r="H115" s="62">
        <f t="shared" si="5"/>
        <v>7.1890145395799676</v>
      </c>
    </row>
    <row r="116" spans="1:8">
      <c r="A116" s="409">
        <v>43258</v>
      </c>
      <c r="B116" s="453">
        <v>82</v>
      </c>
      <c r="C116" s="62">
        <v>918</v>
      </c>
      <c r="D116" s="62">
        <f>302-35</f>
        <v>267</v>
      </c>
      <c r="E116" s="62">
        <v>35</v>
      </c>
      <c r="F116" s="62">
        <v>104</v>
      </c>
      <c r="G116" s="62">
        <f>C116/(C116+D116)*100</f>
        <v>77.468354430379748</v>
      </c>
      <c r="H116" s="62">
        <f t="shared" si="5"/>
        <v>8.0682699767261443</v>
      </c>
    </row>
    <row r="117" spans="1:8">
      <c r="A117" s="409">
        <v>43259</v>
      </c>
      <c r="B117" s="453">
        <v>83</v>
      </c>
      <c r="C117" s="62">
        <v>833</v>
      </c>
      <c r="D117" s="62">
        <f>656-36</f>
        <v>620</v>
      </c>
      <c r="E117" s="62">
        <v>36</v>
      </c>
      <c r="F117" s="62">
        <v>163</v>
      </c>
      <c r="G117" s="62">
        <f>C117/(C117+D117)*100</f>
        <v>57.329662766689601</v>
      </c>
      <c r="H117" s="62">
        <f t="shared" si="5"/>
        <v>10.086633663366337</v>
      </c>
    </row>
    <row r="118" spans="1:8">
      <c r="A118" s="230"/>
      <c r="B118" s="453"/>
      <c r="H118" s="62" t="e">
        <f t="shared" si="5"/>
        <v>#DIV/0!</v>
      </c>
    </row>
    <row r="119" spans="1:8">
      <c r="A119" s="409">
        <v>43262</v>
      </c>
      <c r="B119" s="453">
        <v>84</v>
      </c>
      <c r="C119" s="62">
        <v>710</v>
      </c>
      <c r="D119" s="62">
        <f>301-14</f>
        <v>287</v>
      </c>
      <c r="E119" s="62">
        <v>14</v>
      </c>
      <c r="F119" s="62">
        <v>167</v>
      </c>
      <c r="G119" s="62">
        <f>C119/(C119+D119)*100</f>
        <v>71.213640922768306</v>
      </c>
      <c r="H119" s="62">
        <f t="shared" si="5"/>
        <v>14.347079037800686</v>
      </c>
    </row>
    <row r="120" spans="1:8">
      <c r="A120" s="409">
        <v>43263</v>
      </c>
      <c r="B120" s="453">
        <v>85</v>
      </c>
      <c r="C120" s="62">
        <v>819</v>
      </c>
      <c r="D120" s="62">
        <f>480-63</f>
        <v>417</v>
      </c>
      <c r="E120" s="62">
        <v>63</v>
      </c>
      <c r="F120" s="62">
        <v>118</v>
      </c>
      <c r="G120" s="62">
        <f>C120/(C120+D120)*100</f>
        <v>66.262135922330103</v>
      </c>
      <c r="H120" s="62">
        <f t="shared" si="5"/>
        <v>8.7149187592319066</v>
      </c>
    </row>
  </sheetData>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H342"/>
  <sheetViews>
    <sheetView workbookViewId="0">
      <pane xSplit="2" ySplit="1" topLeftCell="C116" activePane="bottomRight" state="frozen"/>
      <selection activeCell="M24" sqref="M24"/>
      <selection pane="topRight" activeCell="M24" sqref="M24"/>
      <selection pane="bottomLeft" activeCell="M24" sqref="M24"/>
      <selection pane="bottomRight" activeCell="A152" sqref="A152"/>
    </sheetView>
  </sheetViews>
  <sheetFormatPr defaultRowHeight="12.75"/>
  <cols>
    <col min="1" max="1" width="10.7109375" style="230" customWidth="1"/>
    <col min="2" max="2" width="5.7109375" style="453" customWidth="1"/>
    <col min="3" max="6" width="5.7109375" style="220" customWidth="1"/>
    <col min="7" max="7" width="24.5703125" style="220" customWidth="1"/>
    <col min="8" max="13" width="5.7109375" style="220" customWidth="1"/>
    <col min="14" max="14" width="22" style="220" customWidth="1"/>
    <col min="15" max="15" width="6.140625" style="220" customWidth="1"/>
    <col min="16" max="16" width="7" style="220" customWidth="1"/>
    <col min="17" max="17" width="11.140625" style="220" customWidth="1"/>
    <col min="18" max="28" width="5.7109375" style="220" customWidth="1"/>
    <col min="29" max="29" width="55.5703125" style="458" customWidth="1"/>
    <col min="30" max="30" width="17.42578125" style="458" customWidth="1"/>
    <col min="31" max="31" width="19.42578125" style="458" customWidth="1"/>
    <col min="32" max="32" width="19.85546875" style="458" customWidth="1"/>
    <col min="33" max="33" width="21.42578125" style="454" customWidth="1"/>
    <col min="34" max="34" width="59.140625" style="454" customWidth="1"/>
    <col min="35" max="35" width="71.140625" style="453" customWidth="1"/>
    <col min="36" max="16384" width="9.140625" style="453"/>
  </cols>
  <sheetData>
    <row r="1" spans="1:32" s="454" customFormat="1">
      <c r="A1" s="230"/>
      <c r="B1" s="453"/>
      <c r="C1" s="220" t="s">
        <v>690</v>
      </c>
      <c r="D1" s="220" t="s">
        <v>691</v>
      </c>
      <c r="E1" s="220" t="s">
        <v>692</v>
      </c>
      <c r="F1" s="220" t="s">
        <v>693</v>
      </c>
      <c r="G1" s="220" t="s">
        <v>513</v>
      </c>
      <c r="H1" s="220"/>
      <c r="I1" s="220"/>
      <c r="J1" s="220"/>
      <c r="K1" s="220"/>
      <c r="L1" s="220"/>
      <c r="M1" s="220"/>
      <c r="N1" s="220"/>
      <c r="O1" s="220"/>
      <c r="P1" s="220"/>
      <c r="Q1" s="220"/>
      <c r="R1" s="220"/>
      <c r="S1" s="220"/>
      <c r="T1" s="220"/>
      <c r="U1" s="220"/>
      <c r="V1" s="220"/>
      <c r="W1" s="220"/>
      <c r="X1" s="220"/>
      <c r="Y1" s="220"/>
      <c r="Z1" s="220"/>
      <c r="AA1" s="220"/>
      <c r="AB1" s="220"/>
      <c r="AC1" s="458"/>
      <c r="AD1" s="458"/>
      <c r="AE1" s="458"/>
      <c r="AF1" s="458"/>
    </row>
    <row r="2" spans="1:32" s="454" customFormat="1">
      <c r="A2" s="244" t="s">
        <v>172</v>
      </c>
      <c r="B2" s="455" t="s">
        <v>173</v>
      </c>
      <c r="C2" s="220"/>
      <c r="D2" s="220"/>
      <c r="E2" s="220"/>
      <c r="F2" s="220"/>
      <c r="G2" s="220"/>
      <c r="H2" s="220"/>
      <c r="I2" s="220"/>
      <c r="J2" s="220"/>
      <c r="K2" s="220"/>
      <c r="L2" s="220"/>
      <c r="M2" s="220"/>
      <c r="N2" s="220"/>
      <c r="O2" s="220"/>
      <c r="P2" s="220"/>
      <c r="Q2" s="220"/>
      <c r="R2" s="220"/>
      <c r="S2" s="220"/>
      <c r="T2" s="220"/>
      <c r="U2" s="220"/>
      <c r="V2" s="220"/>
      <c r="W2" s="220"/>
      <c r="X2" s="220"/>
      <c r="Y2" s="220"/>
      <c r="Z2" s="220"/>
      <c r="AA2" s="220"/>
      <c r="AB2" s="220"/>
      <c r="AC2" s="458"/>
      <c r="AD2" s="458"/>
      <c r="AE2" s="458"/>
      <c r="AF2" s="458"/>
    </row>
    <row r="3" spans="1:32" s="454" customFormat="1">
      <c r="A3" s="211"/>
      <c r="B3" s="375" t="s">
        <v>198</v>
      </c>
      <c r="C3" s="576"/>
      <c r="D3" s="576"/>
      <c r="E3" s="576"/>
      <c r="F3" s="576"/>
      <c r="G3" s="576"/>
      <c r="H3" s="576"/>
      <c r="I3" s="576"/>
      <c r="J3" s="576"/>
      <c r="K3" s="576"/>
      <c r="L3" s="576"/>
      <c r="M3" s="576"/>
      <c r="N3" s="576"/>
      <c r="O3" s="576"/>
      <c r="P3" s="576"/>
      <c r="Q3" s="576"/>
      <c r="R3" s="576"/>
      <c r="S3" s="576"/>
      <c r="T3" s="576"/>
      <c r="U3" s="576"/>
      <c r="V3" s="576"/>
      <c r="W3" s="576"/>
      <c r="X3" s="576"/>
      <c r="Y3" s="576"/>
      <c r="Z3" s="576"/>
      <c r="AA3" s="576"/>
      <c r="AB3" s="576"/>
      <c r="AC3" s="458"/>
      <c r="AD3" s="458"/>
      <c r="AE3" s="458"/>
      <c r="AF3" s="458"/>
    </row>
    <row r="4" spans="1:32" s="454" customFormat="1">
      <c r="A4" s="245">
        <v>43056</v>
      </c>
      <c r="B4" s="201" t="s">
        <v>179</v>
      </c>
      <c r="C4" s="220"/>
      <c r="D4" s="220"/>
      <c r="E4" s="220"/>
      <c r="F4" s="220"/>
      <c r="G4" s="220"/>
      <c r="H4" s="220"/>
      <c r="I4" s="220"/>
      <c r="J4" s="220"/>
      <c r="K4" s="220"/>
      <c r="L4" s="220"/>
      <c r="M4" s="220"/>
      <c r="N4" s="220"/>
      <c r="O4" s="220"/>
      <c r="P4" s="220"/>
      <c r="Q4" s="220"/>
      <c r="R4" s="220"/>
      <c r="S4" s="220"/>
      <c r="T4" s="220"/>
      <c r="U4" s="220"/>
      <c r="V4" s="220"/>
      <c r="W4" s="220"/>
      <c r="X4" s="220"/>
      <c r="Y4" s="220"/>
      <c r="Z4" s="220"/>
      <c r="AA4" s="220"/>
      <c r="AB4" s="220"/>
      <c r="AC4" s="458"/>
      <c r="AD4" s="458"/>
      <c r="AE4" s="458"/>
      <c r="AF4" s="458"/>
    </row>
    <row r="5" spans="1:32" s="454" customFormat="1">
      <c r="A5" s="220"/>
      <c r="B5" s="202" t="s">
        <v>177</v>
      </c>
      <c r="C5" s="220"/>
      <c r="D5" s="220"/>
      <c r="E5" s="220"/>
      <c r="F5" s="220"/>
      <c r="G5" s="220"/>
      <c r="H5" s="220"/>
      <c r="I5" s="220"/>
      <c r="J5" s="220"/>
      <c r="K5" s="220"/>
      <c r="L5" s="220"/>
      <c r="M5" s="220"/>
      <c r="N5" s="220"/>
      <c r="O5" s="220"/>
      <c r="P5" s="220"/>
      <c r="Q5" s="220"/>
      <c r="R5" s="220"/>
      <c r="S5" s="220"/>
      <c r="T5" s="220"/>
      <c r="U5" s="220"/>
      <c r="V5" s="220"/>
      <c r="W5" s="220"/>
      <c r="X5" s="220"/>
      <c r="Y5" s="220"/>
      <c r="Z5" s="220"/>
      <c r="AA5" s="220"/>
      <c r="AB5" s="220"/>
      <c r="AC5" s="458"/>
      <c r="AD5" s="458"/>
      <c r="AE5" s="458"/>
      <c r="AF5" s="458"/>
    </row>
    <row r="6" spans="1:32" s="454" customFormat="1">
      <c r="A6" s="246">
        <v>43059</v>
      </c>
      <c r="B6" s="456">
        <v>1</v>
      </c>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458"/>
      <c r="AD6" s="458"/>
      <c r="AE6" s="458"/>
      <c r="AF6" s="458"/>
    </row>
    <row r="7" spans="1:32" s="454" customFormat="1">
      <c r="A7" s="212"/>
      <c r="B7" s="457" t="s">
        <v>185</v>
      </c>
      <c r="C7" s="220"/>
      <c r="D7" s="220"/>
      <c r="E7" s="220"/>
      <c r="F7" s="220"/>
      <c r="G7" s="220"/>
      <c r="H7" s="220"/>
      <c r="I7" s="220"/>
      <c r="J7" s="220"/>
      <c r="K7" s="220"/>
      <c r="L7" s="220"/>
      <c r="M7" s="220"/>
      <c r="N7" s="220"/>
      <c r="O7" s="220"/>
      <c r="P7" s="220"/>
      <c r="Q7" s="220"/>
      <c r="R7" s="220"/>
      <c r="S7" s="220"/>
      <c r="T7" s="220"/>
      <c r="U7" s="220"/>
      <c r="V7" s="220"/>
      <c r="W7" s="220"/>
      <c r="X7" s="220"/>
      <c r="Y7" s="220"/>
      <c r="Z7" s="220"/>
      <c r="AA7" s="220"/>
      <c r="AB7" s="220"/>
      <c r="AC7" s="458"/>
      <c r="AD7" s="458"/>
      <c r="AE7" s="458"/>
      <c r="AF7" s="458"/>
    </row>
    <row r="8" spans="1:32" s="454" customFormat="1">
      <c r="A8" s="212"/>
      <c r="B8" s="456" t="s">
        <v>186</v>
      </c>
      <c r="C8" s="220"/>
      <c r="D8" s="220"/>
      <c r="E8" s="220"/>
      <c r="F8" s="220"/>
      <c r="G8" s="220"/>
      <c r="H8" s="220"/>
      <c r="I8" s="220"/>
      <c r="J8" s="220"/>
      <c r="K8" s="220"/>
      <c r="L8" s="220"/>
      <c r="M8" s="220"/>
      <c r="N8" s="220"/>
      <c r="O8" s="220"/>
      <c r="P8" s="220"/>
      <c r="Q8" s="220"/>
      <c r="R8" s="220"/>
      <c r="S8" s="220"/>
      <c r="T8" s="220"/>
      <c r="U8" s="220"/>
      <c r="V8" s="220"/>
      <c r="W8" s="220"/>
      <c r="X8" s="220"/>
      <c r="Y8" s="220"/>
      <c r="Z8" s="220"/>
      <c r="AA8" s="220"/>
      <c r="AB8" s="220"/>
      <c r="AC8" s="458"/>
      <c r="AD8" s="458"/>
      <c r="AE8" s="458"/>
      <c r="AF8" s="458"/>
    </row>
    <row r="9" spans="1:32" s="454" customFormat="1">
      <c r="A9" s="246">
        <v>43060</v>
      </c>
      <c r="B9" s="456">
        <v>2</v>
      </c>
      <c r="C9" s="220"/>
      <c r="D9" s="220"/>
      <c r="E9" s="220"/>
      <c r="F9" s="220"/>
      <c r="G9" s="220"/>
      <c r="H9" s="220"/>
      <c r="I9" s="220"/>
      <c r="J9" s="220"/>
      <c r="K9" s="220"/>
      <c r="L9" s="220"/>
      <c r="M9" s="220"/>
      <c r="N9" s="220"/>
      <c r="O9" s="220"/>
      <c r="P9" s="220"/>
      <c r="Q9" s="220"/>
      <c r="R9" s="220"/>
      <c r="S9" s="220"/>
      <c r="T9" s="220"/>
      <c r="U9" s="220"/>
      <c r="V9" s="220"/>
      <c r="W9" s="220"/>
      <c r="X9" s="220"/>
      <c r="Y9" s="220"/>
      <c r="Z9" s="220"/>
      <c r="AA9" s="220"/>
      <c r="AB9" s="220"/>
      <c r="AC9" s="458"/>
      <c r="AD9" s="458"/>
      <c r="AE9" s="458"/>
      <c r="AF9" s="458"/>
    </row>
    <row r="10" spans="1:32" s="454" customFormat="1">
      <c r="A10" s="246">
        <v>43061</v>
      </c>
      <c r="B10" s="456">
        <v>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458"/>
      <c r="AD10" s="458"/>
      <c r="AE10" s="458"/>
      <c r="AF10" s="458"/>
    </row>
    <row r="11" spans="1:32" s="454" customFormat="1">
      <c r="A11" s="246">
        <v>43066</v>
      </c>
      <c r="B11" s="456">
        <v>4</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458"/>
      <c r="AD11" s="458"/>
      <c r="AE11" s="458"/>
      <c r="AF11" s="458"/>
    </row>
    <row r="12" spans="1:32" s="454" customFormat="1">
      <c r="A12" s="246">
        <v>43068</v>
      </c>
      <c r="B12" s="456">
        <v>5</v>
      </c>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c r="AA12" s="220"/>
      <c r="AB12" s="220"/>
      <c r="AC12" s="458"/>
      <c r="AD12" s="458"/>
      <c r="AE12" s="458"/>
      <c r="AF12" s="458"/>
    </row>
    <row r="13" spans="1:32" s="454" customFormat="1">
      <c r="A13" s="220"/>
      <c r="B13" s="458"/>
      <c r="C13" s="211" t="s">
        <v>182</v>
      </c>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458"/>
      <c r="AD13" s="458"/>
      <c r="AE13" s="458"/>
      <c r="AF13" s="458"/>
    </row>
    <row r="14" spans="1:32" s="454" customFormat="1">
      <c r="A14" s="220"/>
      <c r="B14" s="458"/>
      <c r="C14" s="220">
        <v>36.43</v>
      </c>
      <c r="D14" s="220"/>
      <c r="E14" s="220"/>
      <c r="F14" s="220"/>
      <c r="G14" s="220"/>
      <c r="H14" s="220"/>
      <c r="I14" s="220"/>
      <c r="J14" s="220"/>
      <c r="K14" s="220"/>
      <c r="L14" s="220"/>
      <c r="M14" s="220"/>
      <c r="N14" s="220"/>
      <c r="O14" s="220"/>
      <c r="P14" s="220"/>
      <c r="Q14" s="220"/>
      <c r="R14" s="220"/>
      <c r="S14" s="220"/>
      <c r="T14" s="220"/>
      <c r="U14" s="220"/>
      <c r="V14" s="220"/>
      <c r="W14" s="220"/>
      <c r="X14" s="220"/>
      <c r="Y14" s="220"/>
      <c r="Z14" s="220"/>
      <c r="AA14" s="220"/>
      <c r="AB14" s="220"/>
      <c r="AC14" s="458"/>
      <c r="AD14" s="458"/>
      <c r="AE14" s="458"/>
      <c r="AF14" s="458"/>
    </row>
    <row r="15" spans="1:32" s="454" customFormat="1">
      <c r="A15" s="246">
        <v>43069</v>
      </c>
      <c r="B15" s="456">
        <v>6</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458"/>
      <c r="AD15" s="458"/>
      <c r="AE15" s="458"/>
      <c r="AF15" s="458"/>
    </row>
    <row r="16" spans="1:32" s="454" customFormat="1">
      <c r="A16" s="246">
        <v>43070</v>
      </c>
      <c r="B16" s="456">
        <v>7</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458"/>
      <c r="AD16" s="458"/>
      <c r="AE16" s="458"/>
      <c r="AF16" s="458"/>
    </row>
    <row r="17" spans="1:32" s="454" customFormat="1">
      <c r="A17" s="245">
        <v>43073</v>
      </c>
      <c r="B17" s="375">
        <v>8</v>
      </c>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458"/>
      <c r="AD17" s="458"/>
      <c r="AE17" s="458"/>
      <c r="AF17" s="458"/>
    </row>
    <row r="18" spans="1:32" s="454" customFormat="1">
      <c r="A18" s="245">
        <v>43075</v>
      </c>
      <c r="B18" s="375">
        <v>9</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458"/>
      <c r="AD18" s="458"/>
      <c r="AE18" s="458"/>
      <c r="AF18" s="458"/>
    </row>
    <row r="19" spans="1:32" s="454" customFormat="1">
      <c r="A19" s="211" t="s">
        <v>694</v>
      </c>
      <c r="B19" s="457"/>
      <c r="C19" s="211" t="s">
        <v>160</v>
      </c>
      <c r="D19" s="211" t="s">
        <v>166</v>
      </c>
      <c r="E19" s="220"/>
      <c r="F19" s="220"/>
      <c r="G19" s="220"/>
      <c r="H19" s="220"/>
      <c r="I19" s="220"/>
      <c r="J19" s="220"/>
      <c r="K19" s="220"/>
      <c r="L19" s="220"/>
      <c r="M19" s="220"/>
      <c r="N19" s="220"/>
      <c r="O19" s="220"/>
      <c r="P19" s="220"/>
      <c r="Q19" s="220"/>
      <c r="R19" s="220"/>
      <c r="S19" s="220"/>
      <c r="T19" s="220"/>
      <c r="U19" s="220"/>
      <c r="V19" s="220"/>
      <c r="W19" s="220"/>
      <c r="X19" s="220"/>
      <c r="Y19" s="220"/>
      <c r="Z19" s="220"/>
      <c r="AA19" s="220"/>
      <c r="AB19" s="220"/>
      <c r="AC19" s="458"/>
      <c r="AD19" s="458"/>
      <c r="AE19" s="458"/>
      <c r="AF19" s="458"/>
    </row>
    <row r="20" spans="1:32" s="454" customFormat="1">
      <c r="A20" s="456" t="s">
        <v>186</v>
      </c>
      <c r="C20" s="220">
        <v>35.975999999999999</v>
      </c>
      <c r="D20" s="220">
        <v>35.475000000000001</v>
      </c>
      <c r="E20" s="220"/>
      <c r="F20" s="577"/>
      <c r="G20" s="577"/>
      <c r="H20" s="577"/>
      <c r="I20" s="577"/>
      <c r="J20" s="577"/>
      <c r="K20" s="577"/>
      <c r="L20" s="577"/>
      <c r="M20" s="577"/>
      <c r="N20" s="577"/>
      <c r="O20" s="577"/>
      <c r="P20" s="577"/>
      <c r="Q20" s="220"/>
      <c r="R20" s="577"/>
      <c r="S20" s="577"/>
      <c r="T20" s="577"/>
      <c r="U20" s="220"/>
      <c r="V20" s="220"/>
      <c r="W20" s="577"/>
      <c r="X20" s="577"/>
      <c r="Y20" s="577"/>
      <c r="Z20" s="577"/>
      <c r="AA20" s="577"/>
      <c r="AB20" s="577"/>
      <c r="AC20" s="458"/>
      <c r="AD20" s="458"/>
      <c r="AE20" s="458"/>
      <c r="AF20" s="458"/>
    </row>
    <row r="21" spans="1:32" s="454" customFormat="1">
      <c r="A21" s="245">
        <v>43076</v>
      </c>
      <c r="B21" s="375">
        <v>10</v>
      </c>
      <c r="C21" s="220"/>
      <c r="D21" s="220"/>
      <c r="E21" s="220"/>
      <c r="F21" s="220"/>
      <c r="G21" s="220"/>
      <c r="H21" s="220"/>
      <c r="I21" s="220"/>
      <c r="J21" s="220"/>
      <c r="K21" s="220"/>
      <c r="L21" s="220"/>
      <c r="M21" s="220"/>
      <c r="N21" s="220"/>
      <c r="O21" s="220"/>
      <c r="P21" s="220"/>
      <c r="Q21" s="220"/>
      <c r="R21" s="582" t="s">
        <v>804</v>
      </c>
      <c r="S21" s="583" t="s">
        <v>817</v>
      </c>
      <c r="T21" s="220"/>
      <c r="U21" s="220"/>
      <c r="V21" s="220"/>
      <c r="W21" s="220"/>
      <c r="X21" s="220"/>
      <c r="Y21" s="220"/>
      <c r="Z21" s="220"/>
      <c r="AA21" s="220"/>
      <c r="AB21" s="220"/>
      <c r="AC21" s="458"/>
      <c r="AD21" s="458"/>
      <c r="AE21" s="458"/>
      <c r="AF21" s="458"/>
    </row>
    <row r="22" spans="1:32" s="454" customFormat="1">
      <c r="A22" s="245">
        <v>43077</v>
      </c>
      <c r="B22" s="375">
        <v>11</v>
      </c>
      <c r="C22" s="220"/>
      <c r="D22" s="220"/>
      <c r="E22" s="220"/>
      <c r="F22" s="220"/>
      <c r="G22" s="220"/>
      <c r="H22" s="220"/>
      <c r="I22" s="220"/>
      <c r="J22" s="220"/>
      <c r="K22" s="220"/>
      <c r="L22" s="220"/>
      <c r="M22" s="220"/>
      <c r="N22" s="220"/>
      <c r="O22" s="220"/>
      <c r="P22" s="220"/>
      <c r="Q22" s="220"/>
      <c r="R22" s="582" t="s">
        <v>804</v>
      </c>
      <c r="S22" s="583" t="s">
        <v>817</v>
      </c>
      <c r="T22" s="220"/>
      <c r="U22" s="220"/>
      <c r="V22" s="220"/>
      <c r="W22" s="220"/>
      <c r="X22" s="220"/>
      <c r="Y22" s="220"/>
      <c r="Z22" s="220"/>
      <c r="AA22" s="220"/>
      <c r="AB22" s="220"/>
      <c r="AC22" s="458"/>
      <c r="AD22" s="458"/>
      <c r="AE22" s="458"/>
      <c r="AF22" s="458"/>
    </row>
    <row r="23" spans="1:32" s="454" customFormat="1">
      <c r="A23" s="245">
        <v>43080</v>
      </c>
      <c r="B23" s="375">
        <v>12</v>
      </c>
      <c r="C23" s="220"/>
      <c r="D23" s="220"/>
      <c r="E23" s="220"/>
      <c r="F23" s="220"/>
      <c r="G23" s="220"/>
      <c r="H23" s="220"/>
      <c r="I23" s="220"/>
      <c r="J23" s="220"/>
      <c r="K23" s="220"/>
      <c r="L23" s="220"/>
      <c r="M23" s="220"/>
      <c r="N23" s="220"/>
      <c r="O23" s="220"/>
      <c r="P23" s="220"/>
      <c r="Q23" s="220"/>
      <c r="R23" s="582" t="s">
        <v>804</v>
      </c>
      <c r="S23" s="583" t="s">
        <v>817</v>
      </c>
      <c r="T23" s="220"/>
      <c r="U23" s="220"/>
      <c r="V23" s="220"/>
      <c r="W23" s="220"/>
      <c r="X23" s="220"/>
      <c r="Y23" s="220"/>
      <c r="Z23" s="220"/>
      <c r="AA23" s="220"/>
      <c r="AB23" s="220"/>
      <c r="AC23" s="458"/>
      <c r="AD23" s="458"/>
      <c r="AE23" s="458"/>
      <c r="AF23" s="458"/>
    </row>
    <row r="24" spans="1:32" s="454" customFormat="1">
      <c r="A24" s="245">
        <v>43081</v>
      </c>
      <c r="B24" s="375">
        <v>13</v>
      </c>
      <c r="C24" s="220"/>
      <c r="D24" s="220"/>
      <c r="E24" s="220"/>
      <c r="F24" s="220"/>
      <c r="G24" s="220"/>
      <c r="H24" s="220"/>
      <c r="I24" s="220"/>
      <c r="J24" s="220"/>
      <c r="K24" s="220"/>
      <c r="L24" s="220"/>
      <c r="M24" s="220"/>
      <c r="N24" s="220"/>
      <c r="O24" s="220"/>
      <c r="P24" s="220"/>
      <c r="Q24" s="220"/>
      <c r="R24" s="582" t="s">
        <v>804</v>
      </c>
      <c r="S24" s="583" t="s">
        <v>817</v>
      </c>
      <c r="T24" s="220"/>
      <c r="U24" s="220"/>
      <c r="V24" s="220"/>
      <c r="W24" s="220"/>
      <c r="X24" s="220"/>
      <c r="Y24" s="220"/>
      <c r="Z24" s="220"/>
      <c r="AA24" s="220"/>
      <c r="AB24" s="220"/>
      <c r="AC24" s="458"/>
      <c r="AD24" s="458"/>
      <c r="AE24" s="458"/>
      <c r="AF24" s="458"/>
    </row>
    <row r="25" spans="1:32" s="454" customFormat="1">
      <c r="A25" s="245">
        <v>43082</v>
      </c>
      <c r="B25" s="375">
        <v>14</v>
      </c>
      <c r="C25" s="220"/>
      <c r="D25" s="220"/>
      <c r="E25" s="220"/>
      <c r="F25" s="220"/>
      <c r="G25" s="220"/>
      <c r="H25" s="220"/>
      <c r="I25" s="220"/>
      <c r="J25" s="220"/>
      <c r="K25" s="220"/>
      <c r="L25" s="220"/>
      <c r="M25" s="220"/>
      <c r="N25" s="220"/>
      <c r="O25" s="220"/>
      <c r="P25" s="220"/>
      <c r="Q25" s="220"/>
      <c r="R25" s="220"/>
      <c r="S25" s="220"/>
      <c r="T25" s="220"/>
      <c r="U25" s="220"/>
      <c r="V25" s="220"/>
      <c r="W25" s="220"/>
      <c r="X25" s="220"/>
      <c r="Y25" s="220"/>
      <c r="Z25" s="220"/>
      <c r="AA25" s="220"/>
      <c r="AB25" s="220"/>
      <c r="AC25" s="458"/>
      <c r="AD25" s="458"/>
      <c r="AE25" s="458"/>
      <c r="AF25" s="458"/>
    </row>
    <row r="26" spans="1:32" s="454" customFormat="1">
      <c r="A26" s="245">
        <v>43083</v>
      </c>
      <c r="B26" s="375">
        <v>15</v>
      </c>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458"/>
      <c r="AD26" s="458"/>
      <c r="AE26" s="458"/>
      <c r="AF26" s="458"/>
    </row>
    <row r="27" spans="1:32" s="454" customFormat="1">
      <c r="A27" s="245">
        <v>43084</v>
      </c>
      <c r="B27" s="375">
        <v>16</v>
      </c>
      <c r="C27" s="220"/>
      <c r="D27" s="220"/>
      <c r="E27" s="220"/>
      <c r="F27" s="220"/>
      <c r="G27" s="220"/>
      <c r="H27" s="220"/>
      <c r="I27" s="220"/>
      <c r="J27" s="220"/>
      <c r="K27" s="220"/>
      <c r="L27" s="220"/>
      <c r="M27" s="220"/>
      <c r="N27" s="220"/>
      <c r="O27" s="220"/>
      <c r="P27" s="220"/>
      <c r="Q27" s="220"/>
      <c r="R27" s="220"/>
      <c r="S27" s="220"/>
      <c r="T27" s="220"/>
      <c r="U27" s="220"/>
      <c r="V27" s="220"/>
      <c r="W27" s="220"/>
      <c r="X27" s="220"/>
      <c r="Y27" s="220"/>
      <c r="Z27" s="220"/>
      <c r="AA27" s="220"/>
      <c r="AB27" s="220"/>
      <c r="AC27" s="575"/>
      <c r="AD27" s="458"/>
      <c r="AE27" s="458"/>
      <c r="AF27" s="458"/>
    </row>
    <row r="28" spans="1:32" s="454" customFormat="1">
      <c r="A28" s="220"/>
      <c r="B28" s="458"/>
      <c r="C28" s="211" t="s">
        <v>162</v>
      </c>
      <c r="D28" s="211" t="s">
        <v>169</v>
      </c>
      <c r="E28" s="220"/>
      <c r="F28" s="577"/>
      <c r="G28" s="577"/>
      <c r="H28" s="577"/>
      <c r="I28" s="577"/>
      <c r="J28" s="577"/>
      <c r="K28" s="577"/>
      <c r="L28" s="577"/>
      <c r="M28" s="577"/>
      <c r="N28" s="577"/>
      <c r="O28" s="577"/>
      <c r="P28" s="577"/>
      <c r="Q28" s="577"/>
      <c r="R28" s="577"/>
      <c r="S28" s="577"/>
      <c r="T28" s="577"/>
      <c r="U28" s="220"/>
      <c r="V28" s="220"/>
      <c r="W28" s="577"/>
      <c r="X28" s="577"/>
      <c r="Y28" s="577"/>
      <c r="Z28" s="577"/>
      <c r="AA28" s="577"/>
      <c r="AB28" s="577"/>
      <c r="AC28" s="458"/>
      <c r="AD28" s="458"/>
      <c r="AE28" s="458"/>
      <c r="AF28" s="458"/>
    </row>
    <row r="29" spans="1:32" s="454" customFormat="1">
      <c r="A29" s="220"/>
      <c r="B29" s="458"/>
      <c r="C29" s="220">
        <v>36.450000000000003</v>
      </c>
      <c r="D29" s="220">
        <v>36.130000000000003</v>
      </c>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458"/>
      <c r="AD29" s="458"/>
      <c r="AE29" s="458"/>
      <c r="AF29" s="458"/>
    </row>
    <row r="30" spans="1:32" s="454" customFormat="1">
      <c r="A30" s="245">
        <v>43085</v>
      </c>
      <c r="B30" s="375">
        <v>17</v>
      </c>
      <c r="C30" s="220"/>
      <c r="D30" s="220"/>
      <c r="E30" s="220"/>
      <c r="F30" s="220"/>
      <c r="G30" s="220"/>
      <c r="H30" s="220"/>
      <c r="I30" s="220"/>
      <c r="J30" s="220"/>
      <c r="K30" s="220"/>
      <c r="L30" s="220"/>
      <c r="M30" s="220"/>
      <c r="N30" s="220"/>
      <c r="O30" s="220"/>
      <c r="P30" s="220"/>
      <c r="Q30" s="220"/>
      <c r="R30" s="220"/>
      <c r="S30" s="220"/>
      <c r="T30" s="220"/>
      <c r="U30" s="220"/>
      <c r="V30" s="220"/>
      <c r="W30" s="220"/>
      <c r="X30" s="220"/>
      <c r="Y30" s="220"/>
      <c r="Z30" s="220"/>
      <c r="AA30" s="220"/>
      <c r="AB30" s="220"/>
      <c r="AC30" s="458"/>
      <c r="AD30" s="458"/>
      <c r="AE30" s="458"/>
      <c r="AF30" s="458"/>
    </row>
    <row r="31" spans="1:32" s="454" customFormat="1">
      <c r="A31" s="245">
        <v>43086</v>
      </c>
      <c r="B31" s="375">
        <v>18</v>
      </c>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c r="AA31" s="220"/>
      <c r="AB31" s="220"/>
      <c r="AC31" s="458"/>
      <c r="AD31" s="458"/>
      <c r="AE31" s="458"/>
      <c r="AF31" s="458"/>
    </row>
    <row r="32" spans="1:32" s="454" customFormat="1">
      <c r="A32" s="245">
        <v>43087</v>
      </c>
      <c r="B32" s="375">
        <v>19</v>
      </c>
      <c r="C32" s="220"/>
      <c r="D32" s="220"/>
      <c r="E32" s="220"/>
      <c r="F32" s="220"/>
      <c r="G32" s="220"/>
      <c r="H32" s="220"/>
      <c r="I32" s="220"/>
      <c r="J32" s="220"/>
      <c r="K32" s="220"/>
      <c r="L32" s="220"/>
      <c r="M32" s="220"/>
      <c r="N32" s="220"/>
      <c r="O32" s="220"/>
      <c r="P32" s="220"/>
      <c r="Q32" s="220"/>
      <c r="R32" s="220"/>
      <c r="S32" s="220"/>
      <c r="T32" s="220"/>
      <c r="U32" s="220"/>
      <c r="V32" s="220"/>
      <c r="W32" s="220"/>
      <c r="X32" s="220"/>
      <c r="Y32" s="220"/>
      <c r="Z32" s="220"/>
      <c r="AA32" s="220"/>
      <c r="AB32" s="220"/>
      <c r="AC32" s="458"/>
      <c r="AD32" s="458"/>
      <c r="AE32" s="458"/>
      <c r="AF32" s="458"/>
    </row>
    <row r="33" spans="1:32">
      <c r="A33" s="220"/>
      <c r="B33" s="454" t="s">
        <v>185</v>
      </c>
      <c r="C33" s="211" t="s">
        <v>163</v>
      </c>
      <c r="D33" s="211" t="s">
        <v>183</v>
      </c>
    </row>
    <row r="34" spans="1:32">
      <c r="A34" s="245"/>
      <c r="B34" s="375" t="s">
        <v>186</v>
      </c>
      <c r="C34" s="220">
        <v>37.06</v>
      </c>
      <c r="D34" s="220">
        <v>36.130000000000003</v>
      </c>
    </row>
    <row r="35" spans="1:32">
      <c r="A35" s="245">
        <v>43089</v>
      </c>
      <c r="B35" s="375">
        <v>20</v>
      </c>
    </row>
    <row r="36" spans="1:32">
      <c r="A36" s="245">
        <v>43090</v>
      </c>
      <c r="B36" s="375">
        <v>21</v>
      </c>
      <c r="F36" s="577"/>
      <c r="G36" s="577"/>
      <c r="H36" s="577"/>
      <c r="I36" s="577"/>
      <c r="J36" s="577"/>
      <c r="K36" s="577"/>
      <c r="L36" s="577"/>
      <c r="M36" s="577"/>
      <c r="N36" s="577"/>
      <c r="O36" s="577"/>
      <c r="P36" s="577"/>
      <c r="Q36" s="577"/>
      <c r="R36" s="577"/>
      <c r="S36" s="577"/>
      <c r="T36" s="577"/>
      <c r="W36" s="577"/>
      <c r="X36" s="577"/>
      <c r="Y36" s="577"/>
      <c r="Z36" s="577"/>
      <c r="AA36" s="577"/>
      <c r="AB36" s="577"/>
    </row>
    <row r="37" spans="1:32">
      <c r="A37" s="220"/>
      <c r="B37" s="454" t="s">
        <v>185</v>
      </c>
      <c r="C37" s="211" t="s">
        <v>163</v>
      </c>
    </row>
    <row r="38" spans="1:32">
      <c r="A38" s="220"/>
      <c r="B38" s="375" t="s">
        <v>186</v>
      </c>
      <c r="C38" s="220">
        <v>37.14</v>
      </c>
    </row>
    <row r="39" spans="1:32">
      <c r="A39" s="245">
        <v>43108</v>
      </c>
      <c r="B39" s="375">
        <v>22</v>
      </c>
      <c r="F39" s="577"/>
      <c r="G39" s="577"/>
      <c r="H39" s="577"/>
      <c r="I39" s="577"/>
      <c r="J39" s="577"/>
      <c r="K39" s="577"/>
      <c r="L39" s="577"/>
      <c r="M39" s="577"/>
      <c r="N39" s="577"/>
      <c r="O39" s="577"/>
      <c r="P39" s="577"/>
      <c r="Q39" s="577"/>
      <c r="R39" s="577"/>
      <c r="S39" s="577"/>
      <c r="T39" s="577"/>
    </row>
    <row r="40" spans="1:32">
      <c r="A40" s="247">
        <v>43109</v>
      </c>
      <c r="B40" s="375">
        <v>23</v>
      </c>
      <c r="F40" s="577"/>
      <c r="G40" s="577"/>
      <c r="H40" s="577"/>
      <c r="I40" s="577"/>
      <c r="J40" s="577"/>
      <c r="K40" s="577"/>
      <c r="L40" s="577"/>
      <c r="M40" s="577"/>
      <c r="N40" s="577"/>
      <c r="O40" s="577"/>
      <c r="P40" s="577"/>
      <c r="Q40" s="577"/>
      <c r="R40" s="577"/>
      <c r="S40" s="577"/>
      <c r="T40" s="577"/>
      <c r="W40" s="577"/>
      <c r="X40" s="577"/>
      <c r="Y40" s="577"/>
      <c r="Z40" s="577"/>
      <c r="AA40" s="577"/>
      <c r="AB40" s="577"/>
    </row>
    <row r="41" spans="1:32">
      <c r="A41" s="245">
        <v>43110</v>
      </c>
      <c r="B41" s="375">
        <v>24</v>
      </c>
      <c r="F41" s="577"/>
      <c r="P41" s="577"/>
      <c r="T41" s="577"/>
    </row>
    <row r="42" spans="1:32">
      <c r="A42" s="245">
        <v>43111</v>
      </c>
      <c r="B42" s="375">
        <v>25</v>
      </c>
      <c r="F42" s="577"/>
      <c r="P42" s="577"/>
      <c r="T42" s="577"/>
    </row>
    <row r="43" spans="1:32">
      <c r="A43" s="245">
        <v>43112</v>
      </c>
      <c r="B43" s="375">
        <v>26</v>
      </c>
      <c r="F43" s="577"/>
      <c r="T43" s="577"/>
    </row>
    <row r="44" spans="1:32">
      <c r="A44" s="245">
        <v>43126</v>
      </c>
      <c r="B44" s="375">
        <v>27</v>
      </c>
      <c r="F44" s="577"/>
      <c r="G44" s="577"/>
      <c r="H44" s="577"/>
      <c r="I44" s="577"/>
      <c r="J44" s="577"/>
      <c r="K44" s="577"/>
      <c r="L44" s="577"/>
      <c r="M44" s="577"/>
      <c r="N44" s="577"/>
      <c r="O44" s="577"/>
      <c r="P44" s="577"/>
      <c r="Q44" s="577"/>
      <c r="R44" s="577"/>
      <c r="S44" s="577"/>
      <c r="T44" s="577"/>
      <c r="W44" s="577"/>
      <c r="X44" s="577"/>
      <c r="Y44" s="577"/>
      <c r="Z44" s="577"/>
      <c r="AA44" s="577"/>
      <c r="AB44" s="577"/>
    </row>
    <row r="45" spans="1:32">
      <c r="A45" s="245">
        <v>43147</v>
      </c>
      <c r="B45" s="375">
        <v>28</v>
      </c>
      <c r="R45" s="582" t="s">
        <v>804</v>
      </c>
      <c r="S45" s="583" t="s">
        <v>817</v>
      </c>
    </row>
    <row r="46" spans="1:32">
      <c r="A46" s="245">
        <v>43151</v>
      </c>
      <c r="B46" s="375" t="s">
        <v>270</v>
      </c>
    </row>
    <row r="47" spans="1:32">
      <c r="A47" s="245">
        <v>43152</v>
      </c>
      <c r="B47" s="375">
        <v>29</v>
      </c>
    </row>
    <row r="48" spans="1:32" s="454" customFormat="1">
      <c r="A48" s="220"/>
      <c r="B48" s="454" t="s">
        <v>185</v>
      </c>
      <c r="C48" s="220"/>
      <c r="D48" s="220"/>
      <c r="E48" s="220"/>
      <c r="F48" s="220"/>
      <c r="G48" s="220"/>
      <c r="H48" s="211" t="s">
        <v>190</v>
      </c>
      <c r="I48" s="211" t="s">
        <v>191</v>
      </c>
      <c r="J48" s="211" t="s">
        <v>192</v>
      </c>
      <c r="K48" s="211" t="s">
        <v>193</v>
      </c>
      <c r="L48" s="211" t="s">
        <v>194</v>
      </c>
      <c r="M48" s="211" t="s">
        <v>195</v>
      </c>
      <c r="N48" s="220"/>
      <c r="O48" s="220"/>
      <c r="P48" s="220"/>
      <c r="Q48" s="220"/>
      <c r="R48" s="220"/>
      <c r="S48" s="220"/>
      <c r="T48" s="220"/>
      <c r="U48" s="220"/>
      <c r="V48" s="220"/>
      <c r="W48" s="220"/>
      <c r="X48" s="220"/>
      <c r="Y48" s="220"/>
      <c r="Z48" s="220"/>
      <c r="AA48" s="220"/>
      <c r="AB48" s="220"/>
      <c r="AC48" s="458"/>
      <c r="AD48" s="458"/>
      <c r="AE48" s="458"/>
      <c r="AF48" s="458"/>
    </row>
    <row r="49" spans="1:32" s="454" customFormat="1">
      <c r="A49" s="230"/>
      <c r="B49" s="375" t="s">
        <v>186</v>
      </c>
      <c r="C49" s="220"/>
      <c r="D49" s="220"/>
      <c r="E49" s="220"/>
      <c r="F49" s="220"/>
      <c r="G49" s="220"/>
      <c r="H49" s="220">
        <v>48.363</v>
      </c>
      <c r="I49" s="220">
        <v>48.563000000000002</v>
      </c>
      <c r="J49" s="220">
        <v>48.263000000000005</v>
      </c>
      <c r="K49" s="220">
        <v>46.063000000000002</v>
      </c>
      <c r="L49" s="220">
        <v>46.063000000000002</v>
      </c>
      <c r="M49" s="220">
        <v>46.063000000000002</v>
      </c>
      <c r="N49" s="220"/>
      <c r="O49" s="220"/>
      <c r="P49" s="220"/>
      <c r="Q49" s="220"/>
      <c r="R49" s="220"/>
      <c r="S49" s="220"/>
      <c r="T49" s="220"/>
      <c r="U49" s="220"/>
      <c r="V49" s="220"/>
      <c r="W49" s="220"/>
      <c r="X49" s="220"/>
      <c r="Y49" s="220"/>
      <c r="Z49" s="220"/>
      <c r="AA49" s="220"/>
      <c r="AB49" s="220"/>
      <c r="AC49" s="458"/>
      <c r="AD49" s="458"/>
      <c r="AE49" s="458"/>
      <c r="AF49" s="458"/>
    </row>
    <row r="50" spans="1:32" s="454" customFormat="1">
      <c r="A50" s="245">
        <v>43153</v>
      </c>
      <c r="B50" s="375">
        <v>30</v>
      </c>
      <c r="C50" s="220"/>
      <c r="D50" s="220"/>
      <c r="E50" s="220"/>
      <c r="F50" s="577"/>
      <c r="G50" s="577"/>
      <c r="H50" s="577"/>
      <c r="I50" s="577"/>
      <c r="J50" s="577"/>
      <c r="K50" s="577"/>
      <c r="L50" s="577"/>
      <c r="M50" s="577"/>
      <c r="N50" s="577"/>
      <c r="O50" s="577"/>
      <c r="P50" s="577"/>
      <c r="Q50" s="577"/>
      <c r="R50" s="582" t="s">
        <v>804</v>
      </c>
      <c r="S50" s="583" t="s">
        <v>817</v>
      </c>
      <c r="T50" s="577"/>
      <c r="U50" s="220"/>
      <c r="V50" s="220"/>
      <c r="W50" s="220"/>
      <c r="X50" s="220"/>
      <c r="Y50" s="220"/>
      <c r="Z50" s="220"/>
      <c r="AA50" s="220"/>
      <c r="AB50" s="220"/>
      <c r="AC50" s="458"/>
      <c r="AD50" s="458"/>
      <c r="AE50" s="458"/>
      <c r="AF50" s="458"/>
    </row>
    <row r="51" spans="1:32" s="508" customFormat="1">
      <c r="A51" s="518">
        <v>43154</v>
      </c>
      <c r="B51" s="519">
        <v>31</v>
      </c>
      <c r="C51" s="220" t="s">
        <v>182</v>
      </c>
      <c r="D51" s="220" t="s">
        <v>166</v>
      </c>
      <c r="E51" s="220" t="s">
        <v>160</v>
      </c>
      <c r="F51" s="458" t="s">
        <v>169</v>
      </c>
      <c r="G51" s="220"/>
      <c r="H51" s="220"/>
      <c r="I51" s="220"/>
      <c r="J51" s="220"/>
      <c r="K51" s="220"/>
      <c r="L51" s="220"/>
      <c r="M51" s="220"/>
      <c r="N51" s="211" t="s">
        <v>805</v>
      </c>
      <c r="O51" s="582" t="s">
        <v>803</v>
      </c>
      <c r="P51" s="582" t="s">
        <v>802</v>
      </c>
      <c r="Q51" s="582" t="s">
        <v>801</v>
      </c>
      <c r="R51" s="582" t="s">
        <v>804</v>
      </c>
      <c r="S51" s="211" t="s">
        <v>799</v>
      </c>
      <c r="T51" s="220"/>
      <c r="U51" s="220"/>
      <c r="V51" s="220"/>
      <c r="W51" s="220"/>
      <c r="X51" s="220"/>
      <c r="Y51" s="220"/>
      <c r="Z51" s="220"/>
      <c r="AA51" s="220"/>
      <c r="AB51" s="220"/>
      <c r="AC51" s="458"/>
      <c r="AD51" s="458"/>
      <c r="AE51" s="458"/>
      <c r="AF51" s="458"/>
    </row>
    <row r="52" spans="1:32" s="454" customFormat="1">
      <c r="A52" s="245">
        <v>43159</v>
      </c>
      <c r="B52" s="375" t="s">
        <v>339</v>
      </c>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458"/>
      <c r="AD52" s="458"/>
      <c r="AE52" s="458"/>
      <c r="AF52" s="458"/>
    </row>
    <row r="53" spans="1:32" s="454" customFormat="1">
      <c r="A53" s="245">
        <v>43160</v>
      </c>
      <c r="B53" s="375" t="s">
        <v>340</v>
      </c>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458"/>
      <c r="AD53" s="458"/>
      <c r="AE53" s="458"/>
      <c r="AF53" s="458"/>
    </row>
    <row r="54" spans="1:32" s="454" customFormat="1">
      <c r="A54" s="245">
        <v>43161</v>
      </c>
      <c r="B54" s="458">
        <v>32</v>
      </c>
      <c r="C54" s="220"/>
      <c r="D54" s="220"/>
      <c r="E54" s="220"/>
      <c r="F54" s="220"/>
      <c r="G54" s="220"/>
      <c r="H54" s="220"/>
      <c r="I54" s="220"/>
      <c r="J54" s="220"/>
      <c r="K54" s="220"/>
      <c r="L54" s="220"/>
      <c r="M54" s="220"/>
      <c r="N54" s="220"/>
      <c r="O54" s="220"/>
      <c r="P54" s="220"/>
      <c r="Q54" s="220"/>
      <c r="R54" s="582" t="s">
        <v>804</v>
      </c>
      <c r="S54" s="211" t="s">
        <v>816</v>
      </c>
      <c r="T54" s="220"/>
      <c r="U54" s="220"/>
      <c r="V54" s="220"/>
      <c r="W54" s="220"/>
      <c r="X54" s="220"/>
      <c r="Y54" s="220"/>
      <c r="Z54" s="220"/>
      <c r="AA54" s="220"/>
      <c r="AB54" s="220"/>
      <c r="AC54" s="458"/>
      <c r="AD54" s="458"/>
      <c r="AE54" s="458"/>
      <c r="AF54" s="458"/>
    </row>
    <row r="55" spans="1:32" s="454" customFormat="1">
      <c r="A55" s="245">
        <v>43164</v>
      </c>
      <c r="B55" s="375" t="s">
        <v>341</v>
      </c>
      <c r="C55" s="220"/>
      <c r="D55" s="220"/>
      <c r="E55" s="220"/>
      <c r="F55" s="220"/>
      <c r="G55" s="220"/>
      <c r="H55" s="220"/>
      <c r="I55" s="220"/>
      <c r="J55" s="220"/>
      <c r="K55" s="220"/>
      <c r="L55" s="220"/>
      <c r="M55" s="220"/>
      <c r="N55" s="220"/>
      <c r="O55" s="220"/>
      <c r="P55" s="220"/>
      <c r="Q55" s="220"/>
      <c r="R55" s="582"/>
      <c r="S55" s="220"/>
      <c r="T55" s="220"/>
      <c r="U55" s="220"/>
      <c r="V55" s="220"/>
      <c r="W55" s="220"/>
      <c r="X55" s="220"/>
      <c r="Y55" s="220"/>
      <c r="Z55" s="220"/>
      <c r="AA55" s="220"/>
      <c r="AB55" s="220"/>
      <c r="AC55" s="458"/>
      <c r="AD55" s="458"/>
      <c r="AE55" s="458"/>
      <c r="AF55" s="458"/>
    </row>
    <row r="56" spans="1:32" s="454" customFormat="1">
      <c r="A56" s="245">
        <v>43165</v>
      </c>
      <c r="B56" s="458">
        <v>33</v>
      </c>
      <c r="C56" s="220"/>
      <c r="D56" s="220"/>
      <c r="E56" s="220"/>
      <c r="F56" s="577"/>
      <c r="G56" s="577"/>
      <c r="H56" s="577"/>
      <c r="I56" s="577"/>
      <c r="J56" s="577"/>
      <c r="K56" s="577"/>
      <c r="L56" s="577"/>
      <c r="M56" s="577"/>
      <c r="N56" s="577"/>
      <c r="O56" s="577"/>
      <c r="P56" s="577"/>
      <c r="Q56" s="577"/>
      <c r="R56" s="582" t="s">
        <v>804</v>
      </c>
      <c r="S56" s="583" t="s">
        <v>817</v>
      </c>
      <c r="T56" s="220"/>
      <c r="U56" s="220"/>
      <c r="V56" s="220"/>
      <c r="W56" s="577"/>
      <c r="X56" s="577"/>
      <c r="Y56" s="577"/>
      <c r="Z56" s="577"/>
      <c r="AA56" s="577"/>
      <c r="AB56" s="577"/>
      <c r="AC56" s="458"/>
      <c r="AD56" s="458"/>
      <c r="AE56" s="458"/>
      <c r="AF56" s="458"/>
    </row>
    <row r="57" spans="1:32" s="454" customFormat="1">
      <c r="A57" s="245">
        <v>43166</v>
      </c>
      <c r="B57" s="458">
        <v>34</v>
      </c>
      <c r="C57" s="220"/>
      <c r="D57" s="220"/>
      <c r="E57" s="220"/>
      <c r="F57" s="577"/>
      <c r="G57" s="220"/>
      <c r="H57" s="220"/>
      <c r="I57" s="220"/>
      <c r="J57" s="220"/>
      <c r="K57" s="220"/>
      <c r="L57" s="220"/>
      <c r="M57" s="220"/>
      <c r="N57" s="220"/>
      <c r="O57" s="220"/>
      <c r="P57" s="220"/>
      <c r="Q57" s="220"/>
      <c r="R57" s="582" t="s">
        <v>804</v>
      </c>
      <c r="S57" s="583" t="s">
        <v>817</v>
      </c>
      <c r="T57" s="220"/>
      <c r="U57" s="220"/>
      <c r="V57" s="220"/>
      <c r="W57" s="220"/>
      <c r="X57" s="220"/>
      <c r="Y57" s="220"/>
      <c r="Z57" s="220"/>
      <c r="AA57" s="220"/>
      <c r="AB57" s="220"/>
      <c r="AC57" s="458"/>
      <c r="AD57" s="458"/>
      <c r="AE57" s="458"/>
      <c r="AF57" s="458"/>
    </row>
    <row r="58" spans="1:32" s="464" customFormat="1">
      <c r="A58" s="482">
        <v>43167</v>
      </c>
      <c r="B58" s="483">
        <v>35</v>
      </c>
      <c r="C58" s="220" t="s">
        <v>163</v>
      </c>
      <c r="D58" s="220" t="s">
        <v>166</v>
      </c>
      <c r="E58" s="220" t="s">
        <v>160</v>
      </c>
      <c r="F58" s="458" t="s">
        <v>169</v>
      </c>
      <c r="G58" s="577"/>
      <c r="H58" s="577"/>
      <c r="I58" s="577"/>
      <c r="J58" s="577"/>
      <c r="K58" s="577"/>
      <c r="L58" s="577"/>
      <c r="M58" s="577"/>
      <c r="N58" s="211" t="s">
        <v>805</v>
      </c>
      <c r="O58" s="582" t="s">
        <v>803</v>
      </c>
      <c r="P58" s="582" t="s">
        <v>802</v>
      </c>
      <c r="Q58" s="582" t="s">
        <v>801</v>
      </c>
      <c r="R58" s="582" t="s">
        <v>804</v>
      </c>
      <c r="S58" s="220"/>
      <c r="T58" s="220"/>
      <c r="U58" s="211" t="s">
        <v>798</v>
      </c>
      <c r="V58" s="220"/>
      <c r="W58" s="220"/>
      <c r="X58" s="220"/>
      <c r="Y58" s="220"/>
      <c r="Z58" s="220"/>
      <c r="AA58" s="220"/>
      <c r="AB58" s="220"/>
      <c r="AC58" s="458"/>
      <c r="AD58" s="458"/>
      <c r="AE58" s="458"/>
      <c r="AF58" s="458"/>
    </row>
    <row r="59" spans="1:32" s="454" customFormat="1">
      <c r="A59" s="245">
        <v>43168</v>
      </c>
      <c r="B59" s="458">
        <v>36</v>
      </c>
      <c r="C59" s="220"/>
      <c r="D59" s="220"/>
      <c r="E59" s="220"/>
      <c r="F59" s="577"/>
      <c r="G59" s="220"/>
      <c r="H59" s="220"/>
      <c r="I59" s="220"/>
      <c r="J59" s="220"/>
      <c r="K59" s="220"/>
      <c r="L59" s="220"/>
      <c r="M59" s="220"/>
      <c r="N59" s="220"/>
      <c r="Q59" s="220"/>
      <c r="R59" s="220"/>
      <c r="S59" s="211" t="s">
        <v>800</v>
      </c>
      <c r="T59" s="220"/>
      <c r="U59" s="220"/>
      <c r="V59" s="220"/>
      <c r="W59" s="220"/>
      <c r="X59" s="220"/>
      <c r="Y59" s="220"/>
      <c r="Z59" s="220"/>
      <c r="AA59" s="220"/>
      <c r="AB59" s="220"/>
      <c r="AC59" s="458"/>
      <c r="AD59" s="458"/>
      <c r="AE59" s="458"/>
      <c r="AF59" s="458"/>
    </row>
    <row r="60" spans="1:32" s="454" customFormat="1">
      <c r="A60" s="245">
        <v>43171</v>
      </c>
      <c r="B60" s="375" t="s">
        <v>337</v>
      </c>
      <c r="C60" s="220"/>
      <c r="D60" s="220"/>
      <c r="E60" s="220"/>
      <c r="F60" s="577"/>
      <c r="G60" s="220"/>
      <c r="H60" s="220"/>
      <c r="I60" s="220"/>
      <c r="J60" s="220"/>
      <c r="K60" s="220"/>
      <c r="L60" s="220"/>
      <c r="M60" s="220"/>
      <c r="N60" s="220"/>
      <c r="O60" s="220"/>
      <c r="P60" s="220"/>
      <c r="Q60" s="220"/>
      <c r="R60" s="220"/>
      <c r="S60" s="220"/>
      <c r="T60" s="220"/>
      <c r="U60" s="220"/>
      <c r="V60" s="220"/>
      <c r="W60" s="220"/>
      <c r="X60" s="220"/>
      <c r="Y60" s="220"/>
      <c r="Z60" s="220"/>
      <c r="AA60" s="220"/>
      <c r="AB60" s="220"/>
      <c r="AC60" s="458"/>
      <c r="AD60" s="458"/>
      <c r="AE60" s="458"/>
      <c r="AF60" s="458"/>
    </row>
    <row r="61" spans="1:32" s="454" customFormat="1">
      <c r="A61" s="245">
        <v>43173</v>
      </c>
      <c r="B61" s="375" t="s">
        <v>338</v>
      </c>
      <c r="C61" s="220"/>
      <c r="D61" s="220"/>
      <c r="E61" s="220"/>
      <c r="F61" s="577"/>
      <c r="G61" s="220"/>
      <c r="H61" s="220"/>
      <c r="I61" s="220"/>
      <c r="J61" s="220"/>
      <c r="K61" s="220"/>
      <c r="L61" s="220"/>
      <c r="M61" s="220"/>
      <c r="N61" s="220"/>
      <c r="O61" s="220"/>
      <c r="P61" s="220"/>
      <c r="Q61" s="220"/>
      <c r="R61" s="220"/>
      <c r="S61" s="220"/>
      <c r="T61" s="220"/>
      <c r="U61" s="220"/>
      <c r="V61" s="220"/>
      <c r="W61" s="220"/>
      <c r="X61" s="220"/>
      <c r="Y61" s="220"/>
      <c r="Z61" s="220"/>
      <c r="AA61" s="220"/>
      <c r="AB61" s="220"/>
      <c r="AC61" s="458"/>
      <c r="AD61" s="458"/>
      <c r="AE61" s="458"/>
      <c r="AF61" s="458"/>
    </row>
    <row r="62" spans="1:32" s="454" customFormat="1">
      <c r="A62" s="245">
        <v>43174</v>
      </c>
      <c r="B62" s="458">
        <v>37</v>
      </c>
      <c r="C62" s="220"/>
      <c r="D62" s="220"/>
      <c r="E62" s="220"/>
      <c r="F62" s="577"/>
      <c r="G62" s="220"/>
      <c r="H62" s="220"/>
      <c r="I62" s="220"/>
      <c r="J62" s="220"/>
      <c r="K62" s="220"/>
      <c r="L62" s="220"/>
      <c r="M62" s="220"/>
      <c r="N62" s="220"/>
      <c r="O62" s="220"/>
      <c r="P62" s="220"/>
      <c r="Q62" s="220"/>
      <c r="R62" s="220"/>
      <c r="S62" s="220"/>
      <c r="T62" s="220"/>
      <c r="U62" s="220"/>
      <c r="V62" s="220"/>
      <c r="W62" s="220"/>
      <c r="X62" s="220"/>
      <c r="Y62" s="220"/>
      <c r="Z62" s="220"/>
      <c r="AA62" s="220"/>
      <c r="AB62" s="220"/>
      <c r="AC62" s="458"/>
      <c r="AD62" s="458"/>
      <c r="AE62" s="458"/>
      <c r="AF62" s="458"/>
    </row>
    <row r="63" spans="1:32" s="490" customFormat="1">
      <c r="A63" s="482">
        <v>43175</v>
      </c>
      <c r="B63" s="483">
        <v>38</v>
      </c>
      <c r="C63" s="220" t="s">
        <v>163</v>
      </c>
      <c r="D63" s="220" t="s">
        <v>166</v>
      </c>
      <c r="E63" s="220" t="s">
        <v>160</v>
      </c>
      <c r="F63" s="458" t="s">
        <v>169</v>
      </c>
      <c r="G63" s="577"/>
      <c r="H63" s="577"/>
      <c r="I63" s="577"/>
      <c r="J63" s="577"/>
      <c r="K63" s="577"/>
      <c r="L63" s="577"/>
      <c r="M63" s="220"/>
      <c r="N63" s="211" t="s">
        <v>805</v>
      </c>
      <c r="O63" s="582" t="s">
        <v>803</v>
      </c>
      <c r="P63" s="582" t="s">
        <v>802</v>
      </c>
      <c r="Q63" s="582" t="s">
        <v>801</v>
      </c>
      <c r="R63" s="582" t="s">
        <v>804</v>
      </c>
      <c r="S63" s="211" t="s">
        <v>799</v>
      </c>
      <c r="T63" s="220"/>
      <c r="U63" s="220"/>
      <c r="V63" s="220"/>
      <c r="W63" s="220"/>
      <c r="X63" s="211" t="s">
        <v>811</v>
      </c>
      <c r="Y63" s="220"/>
      <c r="Z63" s="220"/>
      <c r="AA63" s="220"/>
      <c r="AB63" s="220"/>
      <c r="AC63" s="458"/>
      <c r="AD63" s="458"/>
      <c r="AE63" s="458"/>
      <c r="AF63" s="458"/>
    </row>
    <row r="64" spans="1:32" s="454" customFormat="1">
      <c r="A64" s="245"/>
      <c r="B64" s="375" t="s">
        <v>336</v>
      </c>
      <c r="C64" s="220"/>
      <c r="D64" s="220"/>
      <c r="E64" s="220"/>
      <c r="F64" s="577"/>
      <c r="G64" s="220"/>
      <c r="H64" s="220"/>
      <c r="I64" s="220"/>
      <c r="J64" s="220"/>
      <c r="K64" s="220"/>
      <c r="L64" s="220"/>
      <c r="M64" s="220"/>
      <c r="N64" s="220"/>
      <c r="O64" s="220"/>
      <c r="P64" s="220"/>
      <c r="Q64" s="220"/>
      <c r="R64" s="220"/>
      <c r="S64" s="220"/>
      <c r="T64" s="220"/>
      <c r="U64" s="220"/>
      <c r="V64" s="220"/>
      <c r="W64" s="220"/>
      <c r="X64" s="220"/>
      <c r="Y64" s="220"/>
      <c r="Z64" s="220"/>
      <c r="AA64" s="220"/>
      <c r="AB64" s="220"/>
      <c r="AC64" s="458"/>
      <c r="AD64" s="458"/>
      <c r="AE64" s="458"/>
      <c r="AF64" s="458"/>
    </row>
    <row r="65" spans="1:32" s="454" customFormat="1" ht="12" customHeight="1">
      <c r="A65" s="245">
        <v>43179</v>
      </c>
      <c r="B65" s="458">
        <v>39</v>
      </c>
      <c r="C65" s="220"/>
      <c r="D65" s="220"/>
      <c r="E65" s="220"/>
      <c r="F65" s="577"/>
      <c r="G65" s="220"/>
      <c r="H65" s="220"/>
      <c r="I65" s="220"/>
      <c r="J65" s="220"/>
      <c r="K65" s="220"/>
      <c r="L65" s="220"/>
      <c r="M65" s="220"/>
      <c r="N65" s="220"/>
      <c r="O65" s="220"/>
      <c r="P65" s="220"/>
      <c r="Q65" s="220"/>
      <c r="R65" s="220"/>
      <c r="S65" s="220"/>
      <c r="T65" s="220"/>
      <c r="U65" s="220"/>
      <c r="V65" s="220"/>
      <c r="W65" s="220"/>
      <c r="X65" s="220"/>
      <c r="Y65" s="220"/>
      <c r="Z65" s="220"/>
      <c r="AA65" s="220"/>
      <c r="AB65" s="220"/>
      <c r="AC65" s="458"/>
      <c r="AD65" s="458"/>
      <c r="AE65" s="458"/>
      <c r="AF65" s="458"/>
    </row>
    <row r="66" spans="1:32" s="454" customFormat="1">
      <c r="A66" s="245">
        <v>43180</v>
      </c>
      <c r="B66" s="458">
        <v>40</v>
      </c>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575"/>
      <c r="AD66" s="458"/>
      <c r="AE66" s="458"/>
      <c r="AF66" s="458"/>
    </row>
    <row r="67" spans="1:32" s="454" customFormat="1">
      <c r="A67" s="245">
        <v>43181</v>
      </c>
      <c r="B67" s="458">
        <v>41</v>
      </c>
      <c r="C67" s="220"/>
      <c r="D67" s="220"/>
      <c r="E67" s="220"/>
      <c r="F67" s="220"/>
      <c r="G67" s="220"/>
      <c r="H67" s="220"/>
      <c r="I67" s="220"/>
      <c r="J67" s="220"/>
      <c r="K67" s="220"/>
      <c r="L67" s="220"/>
      <c r="M67" s="220"/>
      <c r="N67" s="220"/>
      <c r="O67" s="220"/>
      <c r="P67" s="220"/>
      <c r="Q67" s="220"/>
      <c r="R67" s="582" t="s">
        <v>804</v>
      </c>
      <c r="S67" s="220"/>
      <c r="T67" s="220"/>
      <c r="U67" s="220"/>
      <c r="V67" s="220"/>
      <c r="W67" s="220"/>
      <c r="X67" s="220"/>
      <c r="Y67" s="220"/>
      <c r="Z67" s="220"/>
      <c r="AA67" s="220"/>
      <c r="AB67" s="220"/>
      <c r="AC67" s="458"/>
      <c r="AD67" s="458"/>
      <c r="AE67" s="458"/>
      <c r="AF67" s="458"/>
    </row>
    <row r="68" spans="1:32" s="466" customFormat="1">
      <c r="A68" s="445">
        <v>43182</v>
      </c>
      <c r="B68" s="465">
        <v>42</v>
      </c>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458"/>
      <c r="AD68" s="458"/>
      <c r="AE68" s="458"/>
      <c r="AF68" s="458"/>
    </row>
    <row r="69" spans="1:32" s="454" customFormat="1">
      <c r="A69" s="245"/>
      <c r="B69" s="375" t="s">
        <v>335</v>
      </c>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c r="AA69" s="220"/>
      <c r="AB69" s="220"/>
      <c r="AC69" s="458"/>
      <c r="AD69" s="458"/>
      <c r="AE69" s="458"/>
      <c r="AF69" s="458"/>
    </row>
    <row r="70" spans="1:32" s="454" customFormat="1">
      <c r="A70" s="245">
        <v>43186</v>
      </c>
      <c r="B70" s="458">
        <v>43</v>
      </c>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c r="AA70" s="220"/>
      <c r="AB70" s="220"/>
      <c r="AC70" s="458"/>
      <c r="AD70" s="458"/>
      <c r="AE70" s="458"/>
      <c r="AF70" s="458"/>
    </row>
    <row r="71" spans="1:32" s="454" customFormat="1">
      <c r="A71" s="245">
        <v>43187</v>
      </c>
      <c r="B71" s="458">
        <v>44</v>
      </c>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c r="AA71" s="220"/>
      <c r="AB71" s="220"/>
      <c r="AC71" s="458"/>
      <c r="AD71" s="458"/>
      <c r="AE71" s="458"/>
      <c r="AF71" s="458"/>
    </row>
    <row r="72" spans="1:32" s="454" customFormat="1">
      <c r="A72" s="580">
        <v>43188</v>
      </c>
      <c r="B72" s="581">
        <v>45</v>
      </c>
      <c r="C72" s="220"/>
      <c r="D72" s="220"/>
      <c r="E72" s="220"/>
      <c r="F72" s="220"/>
      <c r="G72" s="220"/>
      <c r="H72" s="220"/>
      <c r="I72" s="220"/>
      <c r="J72" s="220"/>
      <c r="K72" s="220"/>
      <c r="L72" s="220"/>
      <c r="M72" s="220"/>
      <c r="N72" s="220"/>
      <c r="P72" s="220"/>
      <c r="Q72" s="220"/>
      <c r="S72" s="579" t="s">
        <v>731</v>
      </c>
      <c r="T72" s="220"/>
      <c r="U72" s="220"/>
      <c r="V72" s="220"/>
      <c r="W72" s="220"/>
      <c r="X72" s="220"/>
      <c r="Y72" s="220"/>
      <c r="Z72" s="220"/>
      <c r="AA72" s="220"/>
      <c r="AB72" s="220"/>
      <c r="AC72" s="458"/>
      <c r="AD72" s="458"/>
      <c r="AE72" s="458"/>
      <c r="AF72" s="458"/>
    </row>
    <row r="73" spans="1:32" s="508" customFormat="1">
      <c r="A73" s="518">
        <v>43189</v>
      </c>
      <c r="B73" s="519">
        <v>46</v>
      </c>
      <c r="C73" s="220" t="s">
        <v>182</v>
      </c>
      <c r="D73" s="220" t="s">
        <v>162</v>
      </c>
      <c r="E73" s="220" t="s">
        <v>170</v>
      </c>
      <c r="F73" s="220" t="s">
        <v>160</v>
      </c>
      <c r="G73" s="220"/>
      <c r="H73" s="220"/>
      <c r="I73" s="220"/>
      <c r="J73" s="220"/>
      <c r="K73" s="220"/>
      <c r="L73" s="220"/>
      <c r="M73" s="220"/>
      <c r="N73" s="211" t="s">
        <v>805</v>
      </c>
      <c r="O73" s="582" t="s">
        <v>803</v>
      </c>
      <c r="P73" s="582" t="s">
        <v>802</v>
      </c>
      <c r="Q73" s="582" t="s">
        <v>801</v>
      </c>
      <c r="R73" s="582" t="s">
        <v>804</v>
      </c>
      <c r="S73" s="211" t="s">
        <v>814</v>
      </c>
      <c r="T73" s="220"/>
      <c r="U73" s="220"/>
      <c r="V73" s="220"/>
      <c r="W73" s="220"/>
      <c r="X73" s="220"/>
      <c r="Y73" s="220"/>
      <c r="Z73" s="220"/>
      <c r="AA73" s="220"/>
      <c r="AB73" s="220"/>
      <c r="AC73" s="458"/>
      <c r="AD73" s="458"/>
      <c r="AE73" s="458"/>
      <c r="AF73" s="458"/>
    </row>
    <row r="74" spans="1:32" s="454" customFormat="1">
      <c r="A74" s="245">
        <v>43192</v>
      </c>
      <c r="B74" s="375" t="s">
        <v>334</v>
      </c>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c r="AA74" s="220"/>
      <c r="AB74" s="220"/>
      <c r="AC74" s="458"/>
      <c r="AD74" s="458"/>
      <c r="AE74" s="458"/>
      <c r="AF74" s="458"/>
    </row>
    <row r="75" spans="1:32" s="454" customFormat="1">
      <c r="A75" s="245">
        <v>43193</v>
      </c>
      <c r="B75" s="458">
        <v>47</v>
      </c>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c r="AA75" s="220"/>
      <c r="AB75" s="220"/>
      <c r="AC75" s="458"/>
      <c r="AD75" s="458"/>
      <c r="AE75" s="458"/>
      <c r="AF75" s="458"/>
    </row>
    <row r="76" spans="1:32" s="564" customFormat="1">
      <c r="A76" s="557">
        <v>43194</v>
      </c>
      <c r="B76" s="558">
        <v>48</v>
      </c>
      <c r="C76" s="220"/>
      <c r="D76" s="220"/>
      <c r="E76" s="220"/>
      <c r="F76" s="220"/>
      <c r="G76" s="220"/>
      <c r="H76" s="220"/>
      <c r="I76" s="220"/>
      <c r="J76" s="220"/>
      <c r="K76" s="220"/>
      <c r="L76" s="220"/>
      <c r="M76" s="220"/>
      <c r="N76" s="220"/>
      <c r="O76" s="220"/>
      <c r="P76" s="220"/>
      <c r="Q76" s="220"/>
      <c r="R76" s="582" t="s">
        <v>804</v>
      </c>
      <c r="S76" s="583" t="s">
        <v>817</v>
      </c>
      <c r="T76" s="220"/>
      <c r="U76" s="220"/>
      <c r="V76" s="220"/>
      <c r="W76" s="220"/>
      <c r="X76" s="220"/>
      <c r="Y76" s="220"/>
      <c r="Z76" s="220"/>
      <c r="AA76" s="220"/>
      <c r="AB76" s="220"/>
      <c r="AC76" s="458"/>
      <c r="AD76" s="458"/>
      <c r="AE76" s="458"/>
      <c r="AF76" s="458"/>
    </row>
    <row r="77" spans="1:32" s="454" customFormat="1">
      <c r="A77" s="245">
        <v>43195</v>
      </c>
      <c r="B77" s="458">
        <v>49</v>
      </c>
      <c r="C77" s="220"/>
      <c r="D77" s="220"/>
      <c r="E77" s="220"/>
      <c r="F77" s="220"/>
      <c r="G77" s="220"/>
      <c r="H77" s="220"/>
      <c r="I77" s="220"/>
      <c r="J77" s="220"/>
      <c r="K77" s="220"/>
      <c r="L77" s="220"/>
      <c r="M77" s="220"/>
      <c r="N77" s="220"/>
      <c r="O77" s="220"/>
      <c r="P77" s="220"/>
      <c r="Q77" s="220"/>
      <c r="R77" s="220"/>
      <c r="S77" s="583" t="s">
        <v>817</v>
      </c>
      <c r="T77" s="220"/>
      <c r="U77" s="220"/>
      <c r="V77" s="220"/>
      <c r="W77" s="220"/>
      <c r="X77" s="220"/>
      <c r="Y77" s="220"/>
      <c r="Z77" s="220"/>
      <c r="AA77" s="220"/>
      <c r="AB77" s="220"/>
      <c r="AC77" s="458"/>
      <c r="AD77" s="458"/>
      <c r="AE77" s="458"/>
      <c r="AF77" s="458"/>
    </row>
    <row r="78" spans="1:32" s="454" customFormat="1">
      <c r="A78" s="245">
        <v>43196</v>
      </c>
      <c r="B78" s="458">
        <v>50</v>
      </c>
      <c r="C78" s="220"/>
      <c r="D78" s="220"/>
      <c r="E78" s="220"/>
      <c r="F78" s="220"/>
      <c r="G78" s="220"/>
      <c r="H78" s="220"/>
      <c r="I78" s="220"/>
      <c r="J78" s="220"/>
      <c r="K78" s="220"/>
      <c r="L78" s="220"/>
      <c r="M78" s="220"/>
      <c r="N78" s="220"/>
      <c r="O78" s="582"/>
      <c r="P78" s="582"/>
      <c r="Q78" s="582"/>
      <c r="R78" s="582" t="s">
        <v>804</v>
      </c>
      <c r="S78" s="211" t="s">
        <v>812</v>
      </c>
      <c r="T78" s="220"/>
      <c r="U78" s="220"/>
      <c r="V78" s="220"/>
      <c r="W78" s="220"/>
      <c r="X78" s="220"/>
      <c r="Y78" s="220"/>
      <c r="Z78" s="220"/>
      <c r="AA78" s="220"/>
      <c r="AB78" s="220"/>
      <c r="AC78" s="458"/>
      <c r="AD78" s="458"/>
      <c r="AE78" s="458"/>
      <c r="AF78" s="458"/>
    </row>
    <row r="79" spans="1:32" s="454" customFormat="1">
      <c r="A79" s="245">
        <v>43199</v>
      </c>
      <c r="B79" s="375" t="s">
        <v>350</v>
      </c>
      <c r="C79" s="220"/>
      <c r="D79" s="220"/>
      <c r="E79" s="220"/>
      <c r="F79" s="220"/>
      <c r="G79" s="220"/>
      <c r="H79" s="220"/>
      <c r="I79" s="220"/>
      <c r="J79" s="220"/>
      <c r="K79" s="220"/>
      <c r="L79" s="220"/>
      <c r="M79" s="220"/>
      <c r="N79" s="220"/>
      <c r="O79" s="220"/>
      <c r="P79" s="220"/>
      <c r="Q79" s="220"/>
      <c r="R79" s="220"/>
      <c r="S79" s="220"/>
      <c r="T79" s="220"/>
      <c r="U79" s="211" t="s">
        <v>813</v>
      </c>
      <c r="V79" s="220"/>
      <c r="W79" s="220"/>
      <c r="X79" s="220"/>
      <c r="Y79" s="220"/>
      <c r="Z79" s="220"/>
      <c r="AA79" s="220"/>
      <c r="AB79" s="220"/>
      <c r="AC79" s="458"/>
      <c r="AD79" s="458"/>
      <c r="AE79" s="458"/>
      <c r="AF79" s="458"/>
    </row>
    <row r="80" spans="1:32" s="464" customFormat="1">
      <c r="A80" s="425">
        <v>43200</v>
      </c>
      <c r="B80" s="463">
        <v>51</v>
      </c>
      <c r="C80" s="220"/>
      <c r="D80" s="220"/>
      <c r="E80" s="220"/>
      <c r="F80" s="220"/>
      <c r="G80" s="220"/>
      <c r="H80" s="220"/>
      <c r="I80" s="220"/>
      <c r="J80" s="220"/>
      <c r="K80" s="220"/>
      <c r="L80" s="220"/>
      <c r="M80" s="220"/>
      <c r="N80" s="220"/>
      <c r="O80" s="220"/>
      <c r="P80" s="220"/>
      <c r="Q80" s="220"/>
      <c r="R80" s="220"/>
      <c r="S80" s="220"/>
      <c r="T80" s="220"/>
      <c r="U80" s="220"/>
      <c r="V80" s="220"/>
      <c r="W80" s="220"/>
      <c r="X80" s="220"/>
      <c r="Y80" s="220"/>
      <c r="Z80" s="220"/>
      <c r="AA80" s="220"/>
      <c r="AB80" s="220"/>
      <c r="AC80" s="458"/>
      <c r="AD80" s="458"/>
      <c r="AE80" s="458"/>
      <c r="AF80" s="458"/>
    </row>
    <row r="81" spans="1:34" s="454" customFormat="1">
      <c r="A81" s="245">
        <v>43201</v>
      </c>
      <c r="B81" s="458">
        <v>52</v>
      </c>
      <c r="C81" s="220"/>
      <c r="D81" s="220"/>
      <c r="E81" s="220"/>
      <c r="F81" s="220"/>
      <c r="G81" s="220"/>
      <c r="H81" s="220"/>
      <c r="I81" s="220"/>
      <c r="J81" s="220"/>
      <c r="K81" s="220"/>
      <c r="L81" s="220"/>
      <c r="M81" s="220"/>
      <c r="N81" s="220"/>
      <c r="O81" s="220"/>
      <c r="P81" s="220"/>
      <c r="Q81" s="220"/>
      <c r="R81" s="220"/>
      <c r="S81" s="220"/>
      <c r="T81" s="220"/>
      <c r="U81" s="220"/>
      <c r="V81" s="220"/>
      <c r="W81" s="220"/>
      <c r="X81" s="220"/>
      <c r="Y81" s="220"/>
      <c r="Z81" s="220"/>
      <c r="AA81" s="220"/>
      <c r="AB81" s="220"/>
      <c r="AC81" s="458"/>
      <c r="AD81" s="458"/>
      <c r="AE81" s="458"/>
      <c r="AF81" s="458"/>
    </row>
    <row r="82" spans="1:34" s="552" customFormat="1">
      <c r="A82" s="555">
        <v>43202</v>
      </c>
      <c r="B82" s="556">
        <v>53</v>
      </c>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c r="AA82" s="220"/>
      <c r="AB82" s="220"/>
      <c r="AC82" s="458"/>
      <c r="AD82" s="458"/>
      <c r="AE82" s="458"/>
      <c r="AF82" s="458"/>
    </row>
    <row r="83" spans="1:34" s="552" customFormat="1">
      <c r="A83" s="555">
        <v>43203</v>
      </c>
      <c r="B83" s="556">
        <v>54</v>
      </c>
      <c r="C83" s="220"/>
      <c r="D83" s="220"/>
      <c r="E83" s="220"/>
      <c r="F83" s="220"/>
      <c r="G83" s="220"/>
      <c r="H83" s="220"/>
      <c r="I83" s="220"/>
      <c r="J83" s="220"/>
      <c r="K83" s="220"/>
      <c r="L83" s="220"/>
      <c r="M83" s="220"/>
      <c r="N83" s="220"/>
      <c r="O83" s="220"/>
      <c r="P83" s="220"/>
      <c r="Q83" s="220"/>
      <c r="R83" s="582" t="s">
        <v>804</v>
      </c>
      <c r="S83" s="220"/>
      <c r="T83" s="220"/>
      <c r="U83" s="220"/>
      <c r="V83" s="220"/>
      <c r="W83" s="220"/>
      <c r="X83" s="220"/>
      <c r="Y83" s="220"/>
      <c r="Z83" s="220"/>
      <c r="AA83" s="220"/>
      <c r="AB83" s="220"/>
      <c r="AC83" s="458"/>
      <c r="AD83" s="458"/>
      <c r="AE83" s="458"/>
      <c r="AF83" s="458"/>
    </row>
    <row r="84" spans="1:34" s="454" customFormat="1">
      <c r="A84" s="245">
        <v>43207</v>
      </c>
      <c r="B84" s="375" t="s">
        <v>332</v>
      </c>
      <c r="C84" s="220"/>
      <c r="D84" s="220"/>
      <c r="E84" s="220"/>
      <c r="F84" s="220"/>
      <c r="G84" s="220"/>
      <c r="H84" s="220"/>
      <c r="I84" s="220"/>
      <c r="J84" s="220"/>
      <c r="K84" s="220"/>
      <c r="L84" s="220"/>
      <c r="M84" s="220"/>
      <c r="N84" s="458"/>
      <c r="O84" s="220"/>
      <c r="P84" s="220"/>
      <c r="Q84" s="220"/>
      <c r="R84" s="220"/>
      <c r="S84" s="220"/>
      <c r="T84" s="220"/>
      <c r="U84" s="220"/>
      <c r="V84" s="220"/>
      <c r="W84" s="220"/>
      <c r="X84" s="220"/>
      <c r="Y84" s="220"/>
      <c r="Z84" s="220"/>
      <c r="AA84" s="220"/>
      <c r="AB84" s="220"/>
      <c r="AC84" s="458"/>
      <c r="AD84" s="458"/>
      <c r="AE84" s="458"/>
      <c r="AF84" s="458"/>
    </row>
    <row r="85" spans="1:34" s="454" customFormat="1">
      <c r="A85" s="245">
        <v>43208</v>
      </c>
      <c r="B85" s="375" t="s">
        <v>333</v>
      </c>
      <c r="C85" s="220"/>
      <c r="D85" s="220"/>
      <c r="E85" s="220"/>
      <c r="F85" s="220"/>
      <c r="G85" s="220"/>
      <c r="H85" s="220"/>
      <c r="I85" s="220"/>
      <c r="J85" s="220"/>
      <c r="K85" s="220"/>
      <c r="L85" s="220"/>
      <c r="M85" s="220"/>
      <c r="N85" s="458"/>
      <c r="O85" s="220"/>
      <c r="P85" s="220"/>
      <c r="Q85" s="220"/>
      <c r="R85" s="220"/>
      <c r="S85" s="220"/>
      <c r="T85" s="220"/>
      <c r="U85" s="220"/>
      <c r="V85" s="220"/>
      <c r="W85" s="220"/>
      <c r="X85" s="220"/>
      <c r="Y85" s="220"/>
      <c r="Z85" s="220"/>
      <c r="AA85" s="220"/>
      <c r="AB85" s="220"/>
      <c r="AC85" s="458"/>
      <c r="AD85" s="458"/>
      <c r="AE85" s="458"/>
      <c r="AF85" s="458"/>
    </row>
    <row r="86" spans="1:34" s="454" customFormat="1">
      <c r="A86" s="245">
        <v>43209</v>
      </c>
      <c r="B86" s="458">
        <v>55</v>
      </c>
      <c r="C86" s="220"/>
      <c r="D86" s="220"/>
      <c r="E86" s="220"/>
      <c r="F86" s="220"/>
      <c r="G86" s="220"/>
      <c r="H86" s="220"/>
      <c r="I86" s="220"/>
      <c r="J86" s="220"/>
      <c r="K86" s="220"/>
      <c r="L86" s="220"/>
      <c r="M86" s="220"/>
      <c r="N86" s="458"/>
      <c r="O86" s="220"/>
      <c r="P86" s="220"/>
      <c r="Q86" s="220"/>
      <c r="R86" s="220"/>
      <c r="S86" s="220"/>
      <c r="T86" s="220"/>
      <c r="U86" s="220"/>
      <c r="V86" s="220"/>
      <c r="W86" s="220"/>
      <c r="X86" s="220"/>
      <c r="Y86" s="220"/>
      <c r="Z86" s="220"/>
      <c r="AA86" s="220"/>
      <c r="AB86" s="220"/>
      <c r="AC86" s="458"/>
      <c r="AD86" s="458"/>
      <c r="AE86" s="458"/>
      <c r="AF86" s="458"/>
    </row>
    <row r="87" spans="1:34" s="454" customFormat="1">
      <c r="A87" s="245">
        <v>43210</v>
      </c>
      <c r="B87" s="458">
        <v>56</v>
      </c>
      <c r="C87" s="220"/>
      <c r="D87" s="220"/>
      <c r="E87" s="220"/>
      <c r="F87" s="220"/>
      <c r="G87" s="220"/>
      <c r="H87" s="220"/>
      <c r="I87" s="220"/>
      <c r="J87" s="220"/>
      <c r="K87" s="220"/>
      <c r="L87" s="220"/>
      <c r="M87" s="220"/>
      <c r="N87" s="458"/>
      <c r="O87" s="220"/>
      <c r="P87" s="220"/>
      <c r="Q87" s="220"/>
      <c r="R87" s="220"/>
      <c r="S87" s="220"/>
      <c r="T87" s="220"/>
      <c r="U87" s="220"/>
      <c r="V87" s="220"/>
      <c r="W87" s="220"/>
      <c r="X87" s="220"/>
      <c r="Y87" s="220"/>
      <c r="Z87" s="220"/>
      <c r="AA87" s="220"/>
      <c r="AB87" s="220"/>
      <c r="AC87" s="458"/>
      <c r="AD87" s="458"/>
      <c r="AE87" s="458"/>
      <c r="AF87" s="458"/>
    </row>
    <row r="88" spans="1:34">
      <c r="A88" s="245">
        <v>43213</v>
      </c>
      <c r="B88" s="375" t="s">
        <v>342</v>
      </c>
      <c r="N88" s="458"/>
    </row>
    <row r="89" spans="1:34">
      <c r="A89" s="245">
        <v>43214</v>
      </c>
      <c r="B89" s="375" t="s">
        <v>343</v>
      </c>
      <c r="N89" s="458"/>
    </row>
    <row r="90" spans="1:34">
      <c r="A90" s="245">
        <v>43215</v>
      </c>
      <c r="B90" s="375" t="s">
        <v>344</v>
      </c>
      <c r="N90" s="458"/>
    </row>
    <row r="91" spans="1:34" s="554" customFormat="1">
      <c r="A91" s="549">
        <v>43216</v>
      </c>
      <c r="B91" s="519">
        <v>57</v>
      </c>
      <c r="C91" s="220" t="s">
        <v>171</v>
      </c>
      <c r="D91" s="220" t="s">
        <v>162</v>
      </c>
      <c r="E91" s="220" t="s">
        <v>160</v>
      </c>
      <c r="F91" s="220" t="s">
        <v>166</v>
      </c>
      <c r="G91" s="220"/>
      <c r="H91" s="220"/>
      <c r="I91" s="220"/>
      <c r="J91" s="220"/>
      <c r="K91" s="220"/>
      <c r="L91" s="220"/>
      <c r="M91" s="220"/>
      <c r="N91" s="458"/>
      <c r="P91" s="220"/>
      <c r="Q91" s="220"/>
      <c r="R91" s="582" t="s">
        <v>804</v>
      </c>
      <c r="S91" s="211" t="s">
        <v>818</v>
      </c>
      <c r="T91" s="220"/>
      <c r="U91" s="220"/>
      <c r="V91" s="220"/>
      <c r="W91" s="220"/>
      <c r="X91" s="220"/>
      <c r="Y91" s="220"/>
      <c r="Z91" s="220"/>
      <c r="AA91" s="220"/>
      <c r="AB91" s="220"/>
      <c r="AC91" s="458"/>
      <c r="AD91" s="458"/>
      <c r="AE91" s="458"/>
      <c r="AF91" s="458"/>
      <c r="AG91" s="552"/>
      <c r="AH91" s="552"/>
    </row>
    <row r="92" spans="1:34" s="510" customFormat="1">
      <c r="A92" s="509">
        <v>43217</v>
      </c>
      <c r="B92" s="510">
        <v>58</v>
      </c>
      <c r="C92" s="220" t="s">
        <v>171</v>
      </c>
      <c r="D92" s="220" t="s">
        <v>162</v>
      </c>
      <c r="E92" s="220" t="s">
        <v>160</v>
      </c>
      <c r="F92" s="220" t="s">
        <v>166</v>
      </c>
      <c r="G92" s="220"/>
      <c r="H92" s="220"/>
      <c r="I92" s="220"/>
      <c r="J92" s="220"/>
      <c r="K92" s="220"/>
      <c r="L92" s="220"/>
      <c r="M92" s="220"/>
      <c r="N92" s="211" t="s">
        <v>805</v>
      </c>
      <c r="O92" s="582" t="s">
        <v>803</v>
      </c>
      <c r="P92" s="582" t="s">
        <v>802</v>
      </c>
      <c r="Q92" s="582" t="s">
        <v>801</v>
      </c>
      <c r="R92" s="582" t="s">
        <v>804</v>
      </c>
      <c r="S92" s="211"/>
      <c r="T92" s="220"/>
      <c r="U92" s="220"/>
      <c r="V92" s="220"/>
      <c r="W92" s="220"/>
      <c r="X92" s="220"/>
      <c r="Y92" s="220"/>
      <c r="Z92" s="220"/>
      <c r="AA92" s="220"/>
      <c r="AB92" s="220"/>
      <c r="AC92" s="458"/>
      <c r="AD92" s="458"/>
      <c r="AE92" s="458"/>
      <c r="AF92" s="458"/>
      <c r="AG92" s="507"/>
      <c r="AH92" s="507"/>
    </row>
    <row r="93" spans="1:34">
      <c r="A93" s="245">
        <v>43220</v>
      </c>
      <c r="B93" s="519">
        <v>59</v>
      </c>
      <c r="N93" s="375" t="s">
        <v>732</v>
      </c>
      <c r="S93" s="211"/>
    </row>
    <row r="94" spans="1:34">
      <c r="A94" s="245">
        <v>43221</v>
      </c>
      <c r="B94" s="458">
        <v>60</v>
      </c>
      <c r="N94" s="458"/>
    </row>
    <row r="95" spans="1:34">
      <c r="A95" s="245">
        <v>43222</v>
      </c>
      <c r="B95" s="458">
        <v>61</v>
      </c>
      <c r="C95" s="220" t="s">
        <v>182</v>
      </c>
      <c r="D95" s="220" t="s">
        <v>170</v>
      </c>
      <c r="E95" s="220" t="s">
        <v>169</v>
      </c>
      <c r="F95" s="220" t="s">
        <v>167</v>
      </c>
      <c r="N95" s="458"/>
    </row>
    <row r="96" spans="1:34">
      <c r="A96" s="220"/>
      <c r="B96" s="458"/>
      <c r="C96" s="375" t="s">
        <v>182</v>
      </c>
      <c r="D96" s="220" t="s">
        <v>170</v>
      </c>
      <c r="E96" s="220" t="s">
        <v>169</v>
      </c>
      <c r="F96" s="211" t="s">
        <v>167</v>
      </c>
      <c r="H96" s="211" t="s">
        <v>190</v>
      </c>
      <c r="I96" s="211" t="s">
        <v>191</v>
      </c>
      <c r="J96" s="211" t="s">
        <v>192</v>
      </c>
      <c r="N96" s="458"/>
    </row>
    <row r="97" spans="1:34">
      <c r="A97" s="220"/>
      <c r="B97" s="458"/>
      <c r="C97" s="453">
        <v>36.745599999999996</v>
      </c>
      <c r="D97" s="220">
        <v>36.517400000000002</v>
      </c>
      <c r="E97" s="220">
        <v>37.267400000000002</v>
      </c>
      <c r="F97" s="220">
        <v>35.317399999999999</v>
      </c>
      <c r="H97" s="220">
        <v>48.521700000000003</v>
      </c>
      <c r="I97" s="220">
        <v>48.521700000000003</v>
      </c>
      <c r="J97" s="220">
        <v>48.521700000000003</v>
      </c>
      <c r="N97" s="458"/>
    </row>
    <row r="98" spans="1:34">
      <c r="A98" s="245">
        <v>43223</v>
      </c>
      <c r="B98" s="458">
        <v>62</v>
      </c>
      <c r="N98" s="458"/>
    </row>
    <row r="99" spans="1:34" s="463" customFormat="1">
      <c r="A99" s="425">
        <v>43224</v>
      </c>
      <c r="B99" s="544">
        <v>63</v>
      </c>
      <c r="C99" s="220" t="s">
        <v>182</v>
      </c>
      <c r="D99" s="220" t="s">
        <v>170</v>
      </c>
      <c r="E99" s="220" t="s">
        <v>169</v>
      </c>
      <c r="F99" s="220" t="s">
        <v>167</v>
      </c>
      <c r="G99" s="220"/>
      <c r="H99" s="220"/>
      <c r="I99" s="220"/>
      <c r="J99" s="220"/>
      <c r="K99" s="220"/>
      <c r="L99" s="220"/>
      <c r="M99" s="220"/>
      <c r="N99" s="458"/>
      <c r="O99" s="220"/>
      <c r="P99" s="220"/>
      <c r="Q99" s="220"/>
      <c r="R99" s="582" t="s">
        <v>804</v>
      </c>
      <c r="S99" s="211" t="s">
        <v>818</v>
      </c>
      <c r="T99" s="220"/>
      <c r="U99" s="220"/>
      <c r="V99" s="220"/>
      <c r="W99" s="220"/>
      <c r="X99" s="220"/>
      <c r="Y99" s="220"/>
      <c r="Z99" s="220"/>
      <c r="AA99" s="220"/>
      <c r="AB99" s="220"/>
      <c r="AC99" s="458"/>
      <c r="AD99" s="458"/>
      <c r="AE99" s="458"/>
      <c r="AF99" s="458"/>
      <c r="AG99" s="464"/>
      <c r="AH99" s="464"/>
    </row>
    <row r="100" spans="1:34" s="468" customFormat="1">
      <c r="A100" s="432">
        <v>43227</v>
      </c>
      <c r="B100" s="468">
        <v>64</v>
      </c>
      <c r="C100" s="220"/>
      <c r="D100" s="220"/>
      <c r="E100" s="220"/>
      <c r="F100" s="220"/>
      <c r="G100" s="220"/>
      <c r="H100" s="220"/>
      <c r="I100" s="220"/>
      <c r="J100" s="220"/>
      <c r="K100" s="220"/>
      <c r="L100" s="220"/>
      <c r="M100" s="220"/>
      <c r="N100" s="458"/>
      <c r="O100" s="220"/>
      <c r="P100" s="220"/>
      <c r="Q100" s="220"/>
      <c r="R100" s="220"/>
      <c r="S100" s="220"/>
      <c r="T100" s="220"/>
      <c r="U100" s="220"/>
      <c r="V100" s="220"/>
      <c r="W100" s="220"/>
      <c r="X100" s="220"/>
      <c r="Y100" s="220"/>
      <c r="Z100" s="220"/>
      <c r="AA100" s="220"/>
      <c r="AB100" s="220"/>
      <c r="AC100" s="458"/>
      <c r="AD100" s="458"/>
      <c r="AE100" s="458"/>
      <c r="AF100" s="458"/>
      <c r="AG100" s="469"/>
      <c r="AH100" s="469"/>
    </row>
    <row r="101" spans="1:34" s="483" customFormat="1">
      <c r="A101" s="482">
        <v>43228</v>
      </c>
      <c r="B101" s="510">
        <v>65</v>
      </c>
      <c r="C101" s="220" t="s">
        <v>182</v>
      </c>
      <c r="D101" s="431" t="s">
        <v>170</v>
      </c>
      <c r="E101" s="220" t="s">
        <v>169</v>
      </c>
      <c r="F101" s="431" t="s">
        <v>167</v>
      </c>
      <c r="G101" s="220"/>
      <c r="H101" s="220"/>
      <c r="I101" s="220"/>
      <c r="J101" s="220"/>
      <c r="K101" s="220"/>
      <c r="L101" s="220"/>
      <c r="M101" s="220"/>
      <c r="N101" s="211" t="s">
        <v>805</v>
      </c>
      <c r="O101" s="582" t="s">
        <v>803</v>
      </c>
      <c r="P101" s="582" t="s">
        <v>802</v>
      </c>
      <c r="Q101" s="582" t="s">
        <v>801</v>
      </c>
      <c r="R101" s="582" t="s">
        <v>804</v>
      </c>
      <c r="S101" s="211" t="s">
        <v>718</v>
      </c>
      <c r="T101" s="220"/>
      <c r="U101" s="220"/>
      <c r="V101" s="220"/>
      <c r="W101" s="220"/>
      <c r="X101" s="220"/>
      <c r="Y101" s="220"/>
      <c r="Z101" s="220"/>
      <c r="AA101" s="220"/>
      <c r="AB101" s="220"/>
      <c r="AC101" s="458"/>
      <c r="AD101" s="458"/>
      <c r="AE101" s="458"/>
      <c r="AF101" s="458"/>
      <c r="AG101" s="490"/>
      <c r="AH101" s="490"/>
    </row>
    <row r="102" spans="1:34">
      <c r="A102" s="409">
        <v>43229</v>
      </c>
      <c r="B102" s="375" t="s">
        <v>402</v>
      </c>
      <c r="N102" s="458"/>
    </row>
    <row r="103" spans="1:34" s="463" customFormat="1">
      <c r="A103" s="425">
        <v>43230</v>
      </c>
      <c r="B103" s="463">
        <v>66</v>
      </c>
      <c r="C103" s="220"/>
      <c r="D103" s="220"/>
      <c r="E103" s="220"/>
      <c r="F103" s="220"/>
      <c r="G103" s="220"/>
      <c r="H103" s="220"/>
      <c r="I103" s="220"/>
      <c r="J103" s="220"/>
      <c r="K103" s="220"/>
      <c r="L103" s="220"/>
      <c r="M103" s="220"/>
      <c r="N103" s="458"/>
      <c r="P103" s="220"/>
      <c r="Q103" s="220"/>
      <c r="R103" s="582" t="s">
        <v>804</v>
      </c>
      <c r="S103" s="211" t="s">
        <v>818</v>
      </c>
      <c r="T103" s="220"/>
      <c r="U103" s="220"/>
      <c r="V103" s="220"/>
      <c r="W103" s="220"/>
      <c r="X103" s="220"/>
      <c r="Y103" s="220"/>
      <c r="Z103" s="220"/>
      <c r="AA103" s="220"/>
      <c r="AB103" s="220"/>
      <c r="AC103" s="458"/>
      <c r="AD103" s="458"/>
      <c r="AE103" s="458"/>
      <c r="AF103" s="458"/>
      <c r="AG103" s="464"/>
      <c r="AH103" s="464"/>
    </row>
    <row r="104" spans="1:34" s="483" customFormat="1">
      <c r="A104" s="482">
        <v>43231</v>
      </c>
      <c r="B104" s="510">
        <v>67</v>
      </c>
      <c r="C104" s="220" t="s">
        <v>182</v>
      </c>
      <c r="D104" s="431" t="s">
        <v>170</v>
      </c>
      <c r="E104" s="220" t="s">
        <v>169</v>
      </c>
      <c r="F104" s="584" t="s">
        <v>167</v>
      </c>
      <c r="G104" s="220"/>
      <c r="H104" s="220"/>
      <c r="I104" s="220"/>
      <c r="J104" s="220"/>
      <c r="K104" s="220"/>
      <c r="L104" s="220"/>
      <c r="M104" s="220"/>
      <c r="N104" s="211" t="s">
        <v>805</v>
      </c>
      <c r="O104" s="582" t="s">
        <v>803</v>
      </c>
      <c r="P104" s="582" t="s">
        <v>802</v>
      </c>
      <c r="Q104" s="582" t="s">
        <v>801</v>
      </c>
      <c r="R104" s="582" t="s">
        <v>804</v>
      </c>
      <c r="S104" s="211" t="s">
        <v>718</v>
      </c>
      <c r="T104" s="220"/>
      <c r="U104" s="220"/>
      <c r="V104" s="220"/>
      <c r="W104" s="220"/>
      <c r="X104" s="220"/>
      <c r="Y104" s="220"/>
      <c r="Z104" s="220"/>
      <c r="AA104" s="220"/>
      <c r="AB104" s="220"/>
      <c r="AC104" s="458"/>
      <c r="AD104" s="458"/>
      <c r="AE104" s="458"/>
      <c r="AF104" s="458"/>
      <c r="AG104" s="490"/>
      <c r="AH104" s="490"/>
    </row>
    <row r="105" spans="1:34">
      <c r="K105" s="211" t="s">
        <v>193</v>
      </c>
      <c r="L105" s="211" t="s">
        <v>194</v>
      </c>
      <c r="M105" s="211" t="s">
        <v>195</v>
      </c>
      <c r="N105" s="458"/>
    </row>
    <row r="106" spans="1:34">
      <c r="A106" s="409"/>
      <c r="H106" s="453"/>
      <c r="I106" s="453"/>
      <c r="J106" s="453"/>
      <c r="K106" s="220">
        <v>46.380400000000002</v>
      </c>
      <c r="L106" s="220">
        <v>46.380400000000002</v>
      </c>
      <c r="M106" s="220">
        <v>46.380400000000002</v>
      </c>
      <c r="N106" s="575"/>
    </row>
    <row r="107" spans="1:34">
      <c r="A107" s="499">
        <v>43234</v>
      </c>
      <c r="B107" s="500">
        <v>68</v>
      </c>
      <c r="C107" s="220" t="s">
        <v>171</v>
      </c>
      <c r="D107" s="220" t="s">
        <v>162</v>
      </c>
      <c r="E107" s="431" t="s">
        <v>160</v>
      </c>
      <c r="F107" s="584" t="s">
        <v>166</v>
      </c>
      <c r="N107" s="211" t="s">
        <v>808</v>
      </c>
      <c r="O107" s="582" t="s">
        <v>803</v>
      </c>
      <c r="P107" s="582" t="s">
        <v>802</v>
      </c>
      <c r="Q107" s="582" t="s">
        <v>801</v>
      </c>
      <c r="R107" s="582" t="s">
        <v>804</v>
      </c>
    </row>
    <row r="108" spans="1:34" s="463" customFormat="1">
      <c r="A108" s="482">
        <v>43235</v>
      </c>
      <c r="B108" s="483">
        <v>69</v>
      </c>
      <c r="C108" s="220" t="s">
        <v>171</v>
      </c>
      <c r="D108" s="220" t="s">
        <v>162</v>
      </c>
      <c r="E108" s="220" t="s">
        <v>160</v>
      </c>
      <c r="F108" s="220" t="s">
        <v>166</v>
      </c>
      <c r="G108" s="220"/>
      <c r="H108" s="220"/>
      <c r="I108" s="220"/>
      <c r="J108" s="220"/>
      <c r="K108" s="220"/>
      <c r="L108" s="220"/>
      <c r="M108" s="220"/>
      <c r="N108" s="211" t="s">
        <v>834</v>
      </c>
      <c r="O108" s="220"/>
      <c r="P108" s="220"/>
      <c r="Q108" s="220"/>
      <c r="R108" s="582" t="s">
        <v>804</v>
      </c>
      <c r="S108" s="211" t="s">
        <v>819</v>
      </c>
      <c r="T108" s="220"/>
      <c r="U108" s="220"/>
      <c r="V108" s="220"/>
      <c r="W108" s="220"/>
      <c r="X108" s="220"/>
      <c r="Y108" s="220"/>
      <c r="Z108" s="220"/>
      <c r="AA108" s="220"/>
      <c r="AB108" s="220"/>
      <c r="AC108" s="458"/>
      <c r="AD108" s="458"/>
      <c r="AE108" s="458"/>
      <c r="AF108" s="458"/>
      <c r="AG108" s="464"/>
      <c r="AH108" s="464"/>
    </row>
    <row r="109" spans="1:34">
      <c r="C109" s="220" t="s">
        <v>171</v>
      </c>
      <c r="D109" s="220" t="s">
        <v>162</v>
      </c>
      <c r="E109" s="220" t="s">
        <v>160</v>
      </c>
      <c r="F109" s="220" t="s">
        <v>166</v>
      </c>
      <c r="K109" s="211" t="s">
        <v>193</v>
      </c>
      <c r="L109" s="211" t="s">
        <v>194</v>
      </c>
      <c r="M109" s="211" t="s">
        <v>195</v>
      </c>
      <c r="N109" s="458"/>
    </row>
    <row r="110" spans="1:34">
      <c r="C110" s="220">
        <v>35.817399999999999</v>
      </c>
      <c r="D110" s="220">
        <v>36.767400000000002</v>
      </c>
      <c r="E110" s="220">
        <v>36.293399999999998</v>
      </c>
      <c r="F110" s="220">
        <v>35.792400000000001</v>
      </c>
      <c r="K110" s="220">
        <v>46.856500000000004</v>
      </c>
      <c r="L110" s="220">
        <v>46.856500000000004</v>
      </c>
      <c r="M110" s="220">
        <v>46.856500000000004</v>
      </c>
      <c r="N110" s="458"/>
    </row>
    <row r="111" spans="1:34" s="465" customFormat="1">
      <c r="A111" s="445">
        <v>43236</v>
      </c>
      <c r="B111" s="465">
        <v>70</v>
      </c>
      <c r="C111" s="220"/>
      <c r="D111" s="220"/>
      <c r="E111" s="220"/>
      <c r="F111" s="220"/>
      <c r="G111" s="220"/>
      <c r="H111" s="220"/>
      <c r="I111" s="220"/>
      <c r="J111" s="220"/>
      <c r="K111" s="220"/>
      <c r="L111" s="220"/>
      <c r="M111" s="220"/>
      <c r="N111" s="458"/>
      <c r="O111" s="220"/>
      <c r="P111" s="220"/>
      <c r="Q111" s="220"/>
      <c r="R111" s="220"/>
      <c r="S111" s="220"/>
      <c r="T111" s="220"/>
      <c r="U111" s="220"/>
      <c r="V111" s="220"/>
      <c r="W111" s="220"/>
      <c r="X111" s="220"/>
      <c r="Y111" s="220"/>
      <c r="Z111" s="220"/>
      <c r="AA111" s="220"/>
      <c r="AB111" s="220"/>
      <c r="AC111" s="458"/>
      <c r="AD111" s="458"/>
      <c r="AE111" s="458"/>
      <c r="AF111" s="458"/>
      <c r="AG111" s="466"/>
      <c r="AH111" s="466"/>
    </row>
    <row r="112" spans="1:34" s="492" customFormat="1">
      <c r="A112" s="424">
        <v>43237</v>
      </c>
      <c r="B112" s="470">
        <v>71</v>
      </c>
      <c r="C112" s="220" t="s">
        <v>182</v>
      </c>
      <c r="D112" s="220" t="s">
        <v>170</v>
      </c>
      <c r="E112" s="220" t="s">
        <v>169</v>
      </c>
      <c r="F112" s="220" t="s">
        <v>167</v>
      </c>
      <c r="G112" s="220"/>
      <c r="H112" s="220"/>
      <c r="I112" s="220"/>
      <c r="J112" s="220"/>
      <c r="K112" s="220"/>
      <c r="L112" s="220"/>
      <c r="M112" s="220"/>
      <c r="N112" s="458"/>
      <c r="O112" s="220"/>
      <c r="P112" s="220"/>
      <c r="Q112" s="220"/>
      <c r="R112" s="220"/>
      <c r="S112" s="220"/>
      <c r="T112" s="220"/>
      <c r="U112" s="220"/>
      <c r="V112" s="220"/>
      <c r="W112" s="220"/>
      <c r="X112" s="220"/>
      <c r="Y112" s="220"/>
      <c r="Z112" s="220"/>
      <c r="AA112" s="220"/>
      <c r="AB112" s="220"/>
      <c r="AC112" s="458"/>
      <c r="AD112" s="458"/>
      <c r="AE112" s="458"/>
      <c r="AF112" s="458"/>
      <c r="AG112" s="496"/>
      <c r="AH112" s="496"/>
    </row>
    <row r="113" spans="1:34" s="465" customFormat="1">
      <c r="A113" s="445">
        <v>43238</v>
      </c>
      <c r="B113" s="465">
        <v>72</v>
      </c>
      <c r="C113" s="220"/>
      <c r="D113" s="220"/>
      <c r="E113" s="220"/>
      <c r="F113" s="220"/>
      <c r="G113" s="220"/>
      <c r="H113" s="220"/>
      <c r="I113" s="220"/>
      <c r="J113" s="220"/>
      <c r="K113" s="220"/>
      <c r="L113" s="220"/>
      <c r="M113" s="220"/>
      <c r="N113" s="458"/>
      <c r="O113" s="220"/>
      <c r="P113" s="220"/>
      <c r="Q113" s="220"/>
      <c r="R113" s="220"/>
      <c r="S113" s="220"/>
      <c r="T113" s="220"/>
      <c r="U113" s="220"/>
      <c r="V113" s="220"/>
      <c r="W113" s="220"/>
      <c r="X113" s="220"/>
      <c r="Y113" s="220"/>
      <c r="Z113" s="220"/>
      <c r="AA113" s="220"/>
      <c r="AB113" s="220"/>
      <c r="AC113" s="458"/>
      <c r="AD113" s="458"/>
      <c r="AE113" s="458"/>
      <c r="AF113" s="458"/>
      <c r="AG113" s="466"/>
      <c r="AH113" s="466"/>
    </row>
    <row r="114" spans="1:34" s="483" customFormat="1">
      <c r="A114" s="482">
        <v>43241</v>
      </c>
      <c r="B114" s="510">
        <v>73</v>
      </c>
      <c r="C114" s="220" t="s">
        <v>182</v>
      </c>
      <c r="D114" s="431" t="s">
        <v>170</v>
      </c>
      <c r="E114" s="220" t="s">
        <v>169</v>
      </c>
      <c r="F114" s="584" t="s">
        <v>167</v>
      </c>
      <c r="G114" s="220"/>
      <c r="H114" s="220"/>
      <c r="I114" s="220"/>
      <c r="J114" s="220"/>
      <c r="K114" s="220"/>
      <c r="L114" s="220"/>
      <c r="M114" s="220"/>
      <c r="N114" s="211" t="s">
        <v>805</v>
      </c>
      <c r="O114" s="582" t="s">
        <v>803</v>
      </c>
      <c r="P114" s="582" t="s">
        <v>802</v>
      </c>
      <c r="Q114" s="582" t="s">
        <v>801</v>
      </c>
      <c r="R114" s="582" t="s">
        <v>804</v>
      </c>
      <c r="S114" s="220"/>
      <c r="T114" s="220"/>
      <c r="U114" s="220"/>
      <c r="V114" s="220"/>
      <c r="W114" s="211" t="s">
        <v>809</v>
      </c>
      <c r="X114" s="220"/>
      <c r="Y114" s="220"/>
      <c r="Z114" s="220"/>
      <c r="AA114" s="220"/>
      <c r="AB114" s="220"/>
      <c r="AC114" s="458"/>
      <c r="AD114" s="458"/>
      <c r="AE114" s="458"/>
      <c r="AF114" s="458"/>
      <c r="AG114" s="490"/>
      <c r="AH114" s="490"/>
    </row>
    <row r="115" spans="1:34">
      <c r="A115" s="409">
        <v>43242</v>
      </c>
      <c r="B115" s="453">
        <v>74</v>
      </c>
      <c r="C115" s="220" t="s">
        <v>182</v>
      </c>
      <c r="D115" s="220" t="s">
        <v>170</v>
      </c>
      <c r="E115" s="220" t="s">
        <v>169</v>
      </c>
      <c r="F115" s="220" t="s">
        <v>167</v>
      </c>
      <c r="N115" s="458"/>
    </row>
    <row r="116" spans="1:34">
      <c r="A116" s="409"/>
      <c r="C116" s="220" t="s">
        <v>182</v>
      </c>
      <c r="D116" s="220" t="s">
        <v>170</v>
      </c>
      <c r="E116" s="220" t="s">
        <v>169</v>
      </c>
      <c r="F116" s="220" t="s">
        <v>167</v>
      </c>
      <c r="N116" s="458"/>
    </row>
    <row r="117" spans="1:34">
      <c r="A117" s="409"/>
      <c r="C117" s="220">
        <v>37.062999999999995</v>
      </c>
      <c r="D117" s="220">
        <v>36.834800000000001</v>
      </c>
      <c r="E117" s="220">
        <v>37.584800000000001</v>
      </c>
      <c r="F117" s="220">
        <v>35.634799999999998</v>
      </c>
      <c r="N117" s="458"/>
    </row>
    <row r="118" spans="1:34">
      <c r="A118" s="499">
        <v>43243</v>
      </c>
      <c r="B118" s="500">
        <v>75</v>
      </c>
      <c r="C118" s="220" t="s">
        <v>182</v>
      </c>
      <c r="D118" s="220" t="s">
        <v>170</v>
      </c>
      <c r="E118" s="220" t="s">
        <v>169</v>
      </c>
      <c r="F118" s="584" t="s">
        <v>167</v>
      </c>
      <c r="N118" s="211" t="s">
        <v>834</v>
      </c>
    </row>
    <row r="119" spans="1:34">
      <c r="A119" s="409">
        <v>43244</v>
      </c>
      <c r="B119" s="375" t="s">
        <v>473</v>
      </c>
      <c r="N119" s="458"/>
    </row>
    <row r="120" spans="1:34" s="465" customFormat="1">
      <c r="A120" s="445">
        <v>43245</v>
      </c>
      <c r="B120" s="465">
        <v>76</v>
      </c>
      <c r="C120" s="220"/>
      <c r="D120" s="220"/>
      <c r="E120" s="220"/>
      <c r="F120" s="220"/>
      <c r="G120" s="220"/>
      <c r="H120" s="220"/>
      <c r="I120" s="220"/>
      <c r="J120" s="220"/>
      <c r="K120" s="220"/>
      <c r="L120" s="220"/>
      <c r="M120" s="220"/>
      <c r="N120" s="458"/>
      <c r="O120" s="220"/>
      <c r="P120" s="220"/>
      <c r="Q120" s="220"/>
      <c r="R120" s="220"/>
      <c r="S120" s="220"/>
      <c r="T120" s="220"/>
      <c r="U120" s="220"/>
      <c r="V120" s="220"/>
      <c r="W120" s="220"/>
      <c r="X120" s="220"/>
      <c r="Y120" s="220"/>
      <c r="Z120" s="220"/>
      <c r="AA120" s="220"/>
      <c r="AB120" s="220"/>
      <c r="AC120" s="458"/>
      <c r="AD120" s="458"/>
      <c r="AE120" s="458"/>
      <c r="AF120" s="458"/>
      <c r="AG120" s="466"/>
      <c r="AH120" s="466"/>
    </row>
    <row r="121" spans="1:34">
      <c r="A121" s="409">
        <v>43248</v>
      </c>
    </row>
    <row r="122" spans="1:34">
      <c r="A122" s="409">
        <v>43249</v>
      </c>
      <c r="B122" s="453">
        <v>77</v>
      </c>
    </row>
    <row r="123" spans="1:34" s="454" customFormat="1">
      <c r="A123" s="409">
        <v>43250</v>
      </c>
      <c r="B123" s="453">
        <v>78</v>
      </c>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c r="AA123" s="220"/>
      <c r="AB123" s="220"/>
      <c r="AC123" s="458"/>
      <c r="AD123" s="458"/>
      <c r="AE123" s="458"/>
      <c r="AF123" s="458"/>
    </row>
    <row r="124" spans="1:34" s="454" customFormat="1">
      <c r="A124" s="499">
        <v>43251</v>
      </c>
      <c r="B124" s="500">
        <v>79</v>
      </c>
      <c r="C124" s="220"/>
      <c r="D124" s="220"/>
      <c r="E124" s="220"/>
      <c r="F124" s="220"/>
      <c r="G124" s="220"/>
      <c r="H124" s="220"/>
      <c r="I124" s="220"/>
      <c r="J124" s="220"/>
      <c r="K124" s="220"/>
      <c r="L124" s="220"/>
      <c r="M124" s="220"/>
      <c r="N124" s="211" t="s">
        <v>834</v>
      </c>
      <c r="O124" s="220"/>
      <c r="P124" s="220"/>
      <c r="Q124" s="220"/>
      <c r="R124" s="582" t="s">
        <v>804</v>
      </c>
      <c r="S124" s="220"/>
      <c r="T124" s="220"/>
      <c r="U124" s="220"/>
      <c r="V124" s="220"/>
      <c r="W124" s="220"/>
      <c r="X124" s="220"/>
      <c r="Y124" s="220"/>
      <c r="Z124" s="220"/>
      <c r="AA124" s="220"/>
      <c r="AB124" s="220"/>
      <c r="AC124" s="458"/>
      <c r="AD124" s="458"/>
      <c r="AE124" s="458"/>
      <c r="AF124" s="458"/>
    </row>
    <row r="125" spans="1:34" s="454" customFormat="1">
      <c r="A125" s="499">
        <v>43252</v>
      </c>
      <c r="B125" s="500">
        <v>80</v>
      </c>
      <c r="C125" s="220" t="s">
        <v>171</v>
      </c>
      <c r="D125" s="220" t="s">
        <v>162</v>
      </c>
      <c r="E125" s="220" t="s">
        <v>160</v>
      </c>
      <c r="F125" s="220" t="s">
        <v>166</v>
      </c>
      <c r="G125" s="220"/>
      <c r="H125" s="220"/>
      <c r="I125" s="220"/>
      <c r="J125" s="220"/>
      <c r="K125" s="220"/>
      <c r="L125" s="220"/>
      <c r="M125" s="220"/>
      <c r="N125" s="220"/>
      <c r="O125" s="220"/>
      <c r="P125" s="220"/>
      <c r="Q125" s="220"/>
      <c r="R125" s="220"/>
      <c r="S125" s="220"/>
      <c r="T125" s="220"/>
      <c r="U125" s="220"/>
      <c r="V125" s="220"/>
      <c r="W125" s="220"/>
      <c r="X125" s="220"/>
      <c r="Y125" s="220"/>
      <c r="Z125" s="220"/>
      <c r="AA125" s="220"/>
      <c r="AB125" s="220"/>
      <c r="AC125" s="458"/>
      <c r="AD125" s="458"/>
      <c r="AE125" s="458"/>
      <c r="AF125" s="458"/>
    </row>
    <row r="126" spans="1:34" s="454" customFormat="1">
      <c r="A126" s="230"/>
      <c r="B126" s="453"/>
      <c r="C126" s="220" t="s">
        <v>171</v>
      </c>
      <c r="D126" s="220" t="s">
        <v>162</v>
      </c>
      <c r="E126" s="220" t="s">
        <v>160</v>
      </c>
      <c r="F126" s="220" t="s">
        <v>166</v>
      </c>
      <c r="G126" s="220"/>
      <c r="H126" s="220"/>
      <c r="I126" s="220"/>
      <c r="J126" s="220"/>
      <c r="K126" s="220"/>
      <c r="L126" s="220"/>
      <c r="M126" s="220"/>
      <c r="N126" s="220"/>
      <c r="O126" s="220"/>
      <c r="P126" s="220"/>
      <c r="Q126" s="220"/>
      <c r="R126" s="220"/>
      <c r="S126" s="220"/>
      <c r="T126" s="220"/>
      <c r="U126" s="220"/>
      <c r="V126" s="220"/>
      <c r="W126" s="220"/>
      <c r="X126" s="220"/>
      <c r="Y126" s="220"/>
      <c r="Z126" s="220"/>
      <c r="AA126" s="220"/>
      <c r="AB126" s="220"/>
      <c r="AC126" s="458"/>
      <c r="AD126" s="458"/>
      <c r="AE126" s="458"/>
      <c r="AF126" s="458"/>
    </row>
    <row r="127" spans="1:34" s="454" customFormat="1">
      <c r="A127" s="230"/>
      <c r="B127" s="453"/>
      <c r="C127" s="220">
        <v>36.134799999999998</v>
      </c>
      <c r="D127" s="220">
        <v>37.084800000000001</v>
      </c>
      <c r="E127" s="220">
        <v>36.610799999999998</v>
      </c>
      <c r="F127" s="220">
        <v>36.1098</v>
      </c>
      <c r="G127" s="220"/>
      <c r="H127" s="220"/>
      <c r="I127" s="220"/>
      <c r="J127" s="220"/>
      <c r="K127" s="220"/>
      <c r="L127" s="220"/>
      <c r="M127" s="220"/>
      <c r="N127" s="220"/>
      <c r="O127" s="220"/>
      <c r="P127" s="220"/>
      <c r="Q127" s="220"/>
      <c r="R127" s="220"/>
      <c r="S127" s="220"/>
      <c r="T127" s="220"/>
      <c r="U127" s="220"/>
      <c r="V127" s="220"/>
      <c r="W127" s="220"/>
      <c r="X127" s="220"/>
      <c r="Y127" s="220"/>
      <c r="Z127" s="220"/>
      <c r="AA127" s="220"/>
      <c r="AB127" s="220"/>
      <c r="AC127" s="458"/>
      <c r="AD127" s="458"/>
      <c r="AE127" s="458"/>
      <c r="AF127" s="458"/>
    </row>
    <row r="128" spans="1:34" s="454" customFormat="1">
      <c r="A128" s="409">
        <v>43257</v>
      </c>
      <c r="B128" s="453">
        <v>81</v>
      </c>
      <c r="C128" s="220" t="s">
        <v>182</v>
      </c>
      <c r="D128" s="220" t="s">
        <v>170</v>
      </c>
      <c r="E128" s="220" t="s">
        <v>169</v>
      </c>
      <c r="F128" s="220" t="s">
        <v>167</v>
      </c>
      <c r="G128" s="220"/>
      <c r="H128" s="220"/>
      <c r="I128" s="220"/>
      <c r="J128" s="220"/>
      <c r="K128" s="220"/>
      <c r="L128" s="220"/>
      <c r="M128" s="220"/>
      <c r="N128" s="220"/>
      <c r="O128" s="220"/>
      <c r="P128" s="220"/>
      <c r="Q128" s="220"/>
      <c r="R128" s="220"/>
      <c r="S128" s="220"/>
      <c r="T128" s="220"/>
      <c r="U128" s="220"/>
      <c r="V128" s="220"/>
      <c r="W128" s="220"/>
      <c r="X128" s="220"/>
      <c r="Y128" s="220"/>
      <c r="Z128" s="220"/>
      <c r="AA128" s="220"/>
      <c r="AB128" s="220"/>
      <c r="AC128" s="458"/>
      <c r="AD128" s="458"/>
      <c r="AE128" s="458"/>
      <c r="AF128" s="458"/>
    </row>
    <row r="129" spans="1:32" s="454" customFormat="1">
      <c r="A129" s="409">
        <v>43258</v>
      </c>
      <c r="B129" s="453">
        <v>82</v>
      </c>
      <c r="C129" s="220" t="s">
        <v>182</v>
      </c>
      <c r="D129" s="220" t="s">
        <v>170</v>
      </c>
      <c r="E129" s="220" t="s">
        <v>169</v>
      </c>
      <c r="F129" s="220" t="s">
        <v>167</v>
      </c>
      <c r="G129" s="220"/>
      <c r="H129" s="220"/>
      <c r="I129" s="220"/>
      <c r="J129" s="220"/>
      <c r="K129" s="220"/>
      <c r="L129" s="220"/>
      <c r="M129" s="220"/>
      <c r="N129" s="220"/>
      <c r="O129" s="220"/>
      <c r="P129" s="220"/>
      <c r="Q129" s="220"/>
      <c r="R129" s="220"/>
      <c r="S129" s="220"/>
      <c r="T129" s="220"/>
      <c r="U129" s="220"/>
      <c r="V129" s="220"/>
      <c r="W129" s="220"/>
      <c r="X129" s="220"/>
      <c r="Y129" s="220"/>
      <c r="Z129" s="220"/>
      <c r="AA129" s="220"/>
      <c r="AB129" s="220"/>
      <c r="AC129" s="458"/>
      <c r="AD129" s="458"/>
      <c r="AE129" s="458"/>
      <c r="AF129" s="458"/>
    </row>
    <row r="130" spans="1:32" s="508" customFormat="1">
      <c r="A130" s="499">
        <v>43259</v>
      </c>
      <c r="B130" s="500">
        <v>83</v>
      </c>
      <c r="C130" s="220" t="s">
        <v>182</v>
      </c>
      <c r="D130" s="431" t="s">
        <v>170</v>
      </c>
      <c r="E130" s="220" t="s">
        <v>169</v>
      </c>
      <c r="F130" s="584" t="s">
        <v>167</v>
      </c>
      <c r="G130" s="220"/>
      <c r="H130" s="220"/>
      <c r="I130" s="220"/>
      <c r="J130" s="220"/>
      <c r="K130" s="220"/>
      <c r="L130" s="220"/>
      <c r="M130" s="220"/>
      <c r="N130" s="211" t="s">
        <v>805</v>
      </c>
      <c r="O130" s="582" t="s">
        <v>803</v>
      </c>
      <c r="P130" s="582" t="s">
        <v>802</v>
      </c>
      <c r="Q130" s="582" t="s">
        <v>801</v>
      </c>
      <c r="R130" s="582" t="s">
        <v>804</v>
      </c>
      <c r="S130" s="220"/>
      <c r="T130" s="220"/>
      <c r="U130" s="220"/>
      <c r="V130" s="220"/>
      <c r="W130" s="211" t="s">
        <v>809</v>
      </c>
      <c r="X130" s="220"/>
      <c r="Y130" s="220"/>
      <c r="Z130" s="211" t="s">
        <v>810</v>
      </c>
      <c r="AA130" s="220"/>
      <c r="AB130" s="220"/>
      <c r="AC130" s="458"/>
      <c r="AD130" s="458"/>
      <c r="AE130" s="458"/>
      <c r="AF130" s="458"/>
    </row>
    <row r="131" spans="1:32" s="454" customFormat="1">
      <c r="A131" s="230"/>
      <c r="B131" s="453"/>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c r="AA131" s="220"/>
      <c r="AB131" s="220"/>
      <c r="AC131" s="458"/>
      <c r="AD131" s="458"/>
      <c r="AE131" s="458"/>
      <c r="AF131" s="458"/>
    </row>
    <row r="132" spans="1:32" s="454" customFormat="1">
      <c r="A132" s="409">
        <v>43262</v>
      </c>
      <c r="B132" s="453">
        <v>84</v>
      </c>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c r="AA132" s="220"/>
      <c r="AB132" s="220"/>
      <c r="AC132" s="458"/>
      <c r="AD132" s="458"/>
      <c r="AE132" s="458"/>
      <c r="AF132" s="458"/>
    </row>
    <row r="133" spans="1:32" s="454" customFormat="1">
      <c r="A133" s="409">
        <v>43263</v>
      </c>
      <c r="B133" s="453">
        <v>85</v>
      </c>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c r="AA133" s="220"/>
      <c r="AB133" s="220"/>
      <c r="AC133" s="458"/>
      <c r="AD133" s="458"/>
      <c r="AE133" s="458"/>
      <c r="AF133" s="458"/>
    </row>
    <row r="134" spans="1:32" s="454" customFormat="1">
      <c r="A134" s="409">
        <v>43264</v>
      </c>
      <c r="B134" s="453">
        <v>86</v>
      </c>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c r="AA134" s="220"/>
      <c r="AB134" s="220"/>
      <c r="AC134" s="458"/>
      <c r="AD134" s="458"/>
      <c r="AE134" s="458"/>
      <c r="AF134" s="458"/>
    </row>
    <row r="135" spans="1:32" s="454" customFormat="1">
      <c r="A135" s="409">
        <v>43265</v>
      </c>
      <c r="B135" s="453">
        <v>87</v>
      </c>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c r="AA135" s="220"/>
      <c r="AB135" s="220"/>
      <c r="AC135" s="458"/>
      <c r="AD135" s="458"/>
      <c r="AE135" s="458"/>
      <c r="AF135" s="458"/>
    </row>
    <row r="136" spans="1:32" s="454" customFormat="1">
      <c r="A136" s="409">
        <v>43266</v>
      </c>
      <c r="B136" s="453">
        <v>88</v>
      </c>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c r="AA136" s="220"/>
      <c r="AB136" s="220"/>
      <c r="AC136" s="458"/>
      <c r="AD136" s="458"/>
      <c r="AE136" s="458"/>
      <c r="AF136" s="458"/>
    </row>
    <row r="137" spans="1:32" s="454" customFormat="1">
      <c r="A137" s="409">
        <v>43269</v>
      </c>
      <c r="B137" s="62">
        <v>89</v>
      </c>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c r="AA137" s="220"/>
      <c r="AB137" s="220"/>
      <c r="AC137" s="458"/>
      <c r="AD137" s="458"/>
      <c r="AE137" s="458"/>
      <c r="AF137" s="458"/>
    </row>
    <row r="138" spans="1:32" s="454" customFormat="1">
      <c r="A138" s="409">
        <v>43270</v>
      </c>
      <c r="B138" s="62">
        <v>90</v>
      </c>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c r="AA138" s="220"/>
      <c r="AB138" s="220"/>
      <c r="AC138" s="458"/>
      <c r="AD138" s="458"/>
      <c r="AE138" s="458"/>
      <c r="AF138" s="458"/>
    </row>
    <row r="139" spans="1:32" s="454" customFormat="1">
      <c r="A139" s="409">
        <v>43271</v>
      </c>
      <c r="B139" s="62">
        <v>91</v>
      </c>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c r="AA139" s="220"/>
      <c r="AB139" s="220"/>
      <c r="AC139" s="458"/>
      <c r="AD139" s="458"/>
      <c r="AE139" s="458"/>
      <c r="AF139" s="458"/>
    </row>
    <row r="140" spans="1:32" s="508" customFormat="1">
      <c r="A140" s="499">
        <v>43272</v>
      </c>
      <c r="B140" s="528">
        <v>92</v>
      </c>
      <c r="C140" s="220" t="s">
        <v>182</v>
      </c>
      <c r="D140" s="431" t="s">
        <v>170</v>
      </c>
      <c r="E140" s="220" t="s">
        <v>169</v>
      </c>
      <c r="F140" s="584" t="s">
        <v>167</v>
      </c>
      <c r="G140" s="220"/>
      <c r="H140" s="220"/>
      <c r="I140" s="220"/>
      <c r="J140" s="220"/>
      <c r="K140" s="220"/>
      <c r="L140" s="220"/>
      <c r="M140" s="220"/>
      <c r="N140" s="211" t="s">
        <v>805</v>
      </c>
      <c r="O140" s="582" t="s">
        <v>803</v>
      </c>
      <c r="P140" s="582" t="s">
        <v>802</v>
      </c>
      <c r="Q140" s="582" t="s">
        <v>801</v>
      </c>
      <c r="R140" s="582" t="s">
        <v>804</v>
      </c>
      <c r="S140" s="211" t="s">
        <v>806</v>
      </c>
      <c r="T140" s="220"/>
      <c r="U140" s="220"/>
      <c r="V140" s="220"/>
      <c r="W140" s="211" t="s">
        <v>809</v>
      </c>
      <c r="X140" s="220"/>
      <c r="Y140" s="220"/>
      <c r="Z140" s="220"/>
      <c r="AA140" s="220"/>
      <c r="AB140" s="220"/>
      <c r="AC140" s="458"/>
      <c r="AD140" s="458"/>
      <c r="AE140" s="458"/>
      <c r="AF140" s="458"/>
    </row>
    <row r="141" spans="1:32" s="508" customFormat="1">
      <c r="A141" s="409">
        <v>43273</v>
      </c>
      <c r="B141" s="62">
        <v>93</v>
      </c>
      <c r="C141" s="220" t="s">
        <v>182</v>
      </c>
      <c r="D141" s="220" t="s">
        <v>170</v>
      </c>
      <c r="E141" s="220" t="s">
        <v>169</v>
      </c>
      <c r="F141" s="220" t="s">
        <v>167</v>
      </c>
      <c r="G141" s="220"/>
      <c r="H141" s="220"/>
      <c r="I141" s="220"/>
      <c r="J141" s="220"/>
      <c r="K141" s="220"/>
      <c r="L141" s="220"/>
      <c r="M141" s="220"/>
      <c r="N141" s="220"/>
      <c r="O141" s="220"/>
      <c r="P141" s="220"/>
      <c r="Q141" s="220"/>
      <c r="R141" s="220"/>
      <c r="S141" s="220"/>
      <c r="T141" s="220"/>
      <c r="U141" s="220"/>
      <c r="V141" s="220"/>
      <c r="W141" s="220"/>
      <c r="X141" s="220"/>
      <c r="Y141" s="220"/>
      <c r="Z141" s="220"/>
      <c r="AA141" s="220"/>
      <c r="AB141" s="220"/>
      <c r="AC141" s="458"/>
      <c r="AD141" s="458"/>
      <c r="AE141" s="458"/>
      <c r="AF141" s="458"/>
    </row>
    <row r="142" spans="1:32" s="454" customFormat="1">
      <c r="A142" s="499">
        <v>43276</v>
      </c>
      <c r="B142" s="587">
        <v>94</v>
      </c>
      <c r="C142" s="431" t="s">
        <v>182</v>
      </c>
      <c r="D142" s="220" t="s">
        <v>170</v>
      </c>
      <c r="E142" s="431" t="s">
        <v>169</v>
      </c>
      <c r="F142" s="431" t="s">
        <v>167</v>
      </c>
      <c r="G142" s="220"/>
      <c r="H142" s="220"/>
      <c r="I142" s="220"/>
      <c r="J142" s="220"/>
      <c r="K142" s="220"/>
      <c r="L142" s="220"/>
      <c r="M142" s="220"/>
      <c r="N142" s="211" t="s">
        <v>834</v>
      </c>
      <c r="O142" s="220"/>
      <c r="P142" s="220"/>
      <c r="Q142" s="220"/>
      <c r="R142" s="220"/>
      <c r="S142" s="220"/>
      <c r="T142" s="220"/>
      <c r="U142" s="220"/>
      <c r="V142" s="220"/>
      <c r="W142" s="220"/>
      <c r="X142" s="220"/>
      <c r="Y142" s="220"/>
      <c r="Z142" s="220"/>
      <c r="AA142" s="220"/>
      <c r="AB142" s="220"/>
      <c r="AC142" s="458"/>
      <c r="AD142" s="458"/>
      <c r="AE142" s="458"/>
      <c r="AF142" s="458"/>
    </row>
    <row r="143" spans="1:32" s="454" customFormat="1">
      <c r="A143" s="409"/>
      <c r="B143" s="62"/>
      <c r="C143" s="220" t="s">
        <v>182</v>
      </c>
      <c r="D143" s="220" t="s">
        <v>170</v>
      </c>
      <c r="E143" s="220" t="s">
        <v>169</v>
      </c>
      <c r="F143" s="220" t="s">
        <v>167</v>
      </c>
      <c r="G143" s="220"/>
      <c r="H143" s="211" t="s">
        <v>190</v>
      </c>
      <c r="I143" s="211" t="s">
        <v>191</v>
      </c>
      <c r="J143" s="211" t="s">
        <v>192</v>
      </c>
      <c r="K143" s="220"/>
      <c r="L143" s="220"/>
      <c r="M143" s="220"/>
      <c r="N143" s="220"/>
      <c r="O143" s="220"/>
      <c r="P143" s="220"/>
      <c r="Q143" s="220"/>
      <c r="R143" s="220"/>
      <c r="S143" s="220"/>
      <c r="T143" s="220"/>
      <c r="U143" s="220"/>
      <c r="V143" s="220"/>
      <c r="W143" s="220"/>
      <c r="X143" s="220"/>
      <c r="Y143" s="220"/>
      <c r="Z143" s="220"/>
      <c r="AA143" s="220"/>
      <c r="AB143" s="220"/>
      <c r="AC143" s="458"/>
      <c r="AD143" s="458"/>
      <c r="AE143" s="458"/>
      <c r="AF143" s="458"/>
    </row>
    <row r="144" spans="1:32" s="454" customFormat="1">
      <c r="A144" s="230"/>
      <c r="B144" s="453"/>
      <c r="C144" s="220">
        <v>37.380399999999995</v>
      </c>
      <c r="D144" s="220">
        <v>37.152200000000001</v>
      </c>
      <c r="E144" s="220">
        <v>37.902200000000001</v>
      </c>
      <c r="F144" s="220">
        <v>35.952199999999998</v>
      </c>
      <c r="G144" s="220"/>
      <c r="H144" s="220">
        <v>48.839100000000002</v>
      </c>
      <c r="I144" s="220">
        <v>48.839100000000002</v>
      </c>
      <c r="J144" s="220">
        <v>48.839100000000002</v>
      </c>
      <c r="K144" s="220"/>
      <c r="L144" s="220"/>
      <c r="M144" s="220"/>
      <c r="N144" s="220"/>
      <c r="O144" s="220"/>
      <c r="P144" s="220"/>
      <c r="Q144" s="220"/>
      <c r="R144" s="220"/>
      <c r="S144" s="220"/>
      <c r="T144" s="220"/>
      <c r="U144" s="220"/>
      <c r="V144" s="220"/>
      <c r="W144" s="220"/>
      <c r="X144" s="220"/>
      <c r="Y144" s="220"/>
      <c r="Z144" s="220"/>
      <c r="AA144" s="220"/>
      <c r="AB144" s="220"/>
      <c r="AC144" s="458"/>
      <c r="AD144" s="458"/>
      <c r="AE144" s="458"/>
      <c r="AF144" s="458"/>
    </row>
    <row r="145" spans="1:32" s="454" customFormat="1">
      <c r="A145" s="499">
        <v>43277</v>
      </c>
      <c r="B145" s="587">
        <v>95</v>
      </c>
      <c r="C145" s="220" t="s">
        <v>182</v>
      </c>
      <c r="D145" s="220" t="s">
        <v>170</v>
      </c>
      <c r="E145" s="220" t="s">
        <v>169</v>
      </c>
      <c r="F145" s="431" t="s">
        <v>167</v>
      </c>
      <c r="G145" s="220"/>
      <c r="H145" s="220"/>
      <c r="I145" s="220"/>
      <c r="J145" s="220"/>
      <c r="K145" s="220"/>
      <c r="L145" s="220"/>
      <c r="M145" s="220"/>
      <c r="N145" s="211" t="s">
        <v>834</v>
      </c>
      <c r="O145" s="220"/>
      <c r="P145" s="220"/>
      <c r="Q145" s="220"/>
      <c r="R145" s="220"/>
      <c r="S145" s="220"/>
      <c r="T145" s="220"/>
      <c r="U145" s="220"/>
      <c r="V145" s="220"/>
      <c r="W145" s="220"/>
      <c r="X145" s="220"/>
      <c r="Y145" s="220"/>
      <c r="Z145" s="220"/>
      <c r="AA145" s="220"/>
      <c r="AB145" s="220"/>
      <c r="AC145" s="458"/>
      <c r="AD145" s="458"/>
      <c r="AE145" s="458"/>
      <c r="AF145" s="458"/>
    </row>
    <row r="146" spans="1:32" s="454" customFormat="1">
      <c r="A146" s="409">
        <v>43278</v>
      </c>
      <c r="B146" s="586">
        <v>96</v>
      </c>
      <c r="C146" s="431" t="s">
        <v>182</v>
      </c>
      <c r="D146" s="220" t="s">
        <v>170</v>
      </c>
      <c r="E146" s="220" t="s">
        <v>169</v>
      </c>
      <c r="F146" s="431" t="s">
        <v>167</v>
      </c>
      <c r="G146" s="220"/>
      <c r="H146" s="220"/>
      <c r="I146" s="220"/>
      <c r="J146" s="220"/>
      <c r="K146" s="220"/>
      <c r="L146" s="220"/>
      <c r="M146" s="220"/>
      <c r="N146" s="220"/>
      <c r="O146" s="220"/>
      <c r="P146" s="220"/>
      <c r="Q146" s="220"/>
      <c r="R146" s="220"/>
      <c r="S146" s="220"/>
      <c r="T146" s="220"/>
      <c r="U146" s="220"/>
      <c r="V146" s="220"/>
      <c r="W146" s="220"/>
      <c r="X146" s="220"/>
      <c r="Y146" s="220"/>
      <c r="Z146" s="220"/>
      <c r="AA146" s="220"/>
      <c r="AB146" s="220"/>
      <c r="AC146" s="458"/>
      <c r="AD146" s="458"/>
      <c r="AE146" s="458"/>
      <c r="AF146" s="458"/>
    </row>
    <row r="147" spans="1:32" s="454" customFormat="1">
      <c r="A147" s="409">
        <v>43279</v>
      </c>
      <c r="B147" s="62">
        <v>97</v>
      </c>
      <c r="C147" s="220" t="s">
        <v>182</v>
      </c>
      <c r="D147" s="220" t="s">
        <v>170</v>
      </c>
      <c r="E147" s="220" t="s">
        <v>169</v>
      </c>
      <c r="F147" s="220" t="s">
        <v>167</v>
      </c>
      <c r="G147" s="220"/>
      <c r="H147" s="220"/>
      <c r="I147" s="220"/>
      <c r="J147" s="220"/>
      <c r="K147" s="220"/>
      <c r="L147" s="220"/>
      <c r="M147" s="220"/>
      <c r="N147" s="220"/>
      <c r="O147" s="220"/>
      <c r="P147" s="220"/>
      <c r="Q147" s="220"/>
      <c r="R147" s="220"/>
      <c r="S147" s="220"/>
      <c r="T147" s="220"/>
      <c r="U147" s="220"/>
      <c r="V147" s="220"/>
      <c r="W147" s="220"/>
      <c r="X147" s="220"/>
      <c r="Y147" s="220"/>
      <c r="Z147" s="220"/>
      <c r="AA147" s="220"/>
      <c r="AB147" s="220"/>
      <c r="AC147" s="458"/>
      <c r="AD147" s="458"/>
      <c r="AE147" s="458"/>
      <c r="AF147" s="458"/>
    </row>
    <row r="148" spans="1:32" s="454" customFormat="1">
      <c r="A148" s="409">
        <v>43280</v>
      </c>
      <c r="B148" s="62">
        <v>98</v>
      </c>
      <c r="C148" s="220" t="s">
        <v>182</v>
      </c>
      <c r="D148" s="220" t="s">
        <v>170</v>
      </c>
      <c r="E148" s="220" t="s">
        <v>169</v>
      </c>
      <c r="F148" s="220" t="s">
        <v>167</v>
      </c>
      <c r="G148" s="220"/>
      <c r="H148" s="220"/>
      <c r="I148" s="220"/>
      <c r="J148" s="220"/>
      <c r="K148" s="220"/>
      <c r="L148" s="220"/>
      <c r="M148" s="220"/>
      <c r="N148" s="220"/>
      <c r="O148" s="220"/>
      <c r="P148" s="220"/>
      <c r="Q148" s="220"/>
      <c r="R148" s="220"/>
      <c r="S148" s="220"/>
      <c r="T148" s="220"/>
      <c r="U148" s="220"/>
      <c r="V148" s="220"/>
      <c r="W148" s="220"/>
      <c r="X148" s="220"/>
      <c r="Y148" s="220"/>
      <c r="Z148" s="220"/>
      <c r="AA148" s="220"/>
      <c r="AB148" s="220"/>
      <c r="AC148" s="458"/>
      <c r="AD148" s="458"/>
      <c r="AE148" s="458"/>
      <c r="AF148" s="458"/>
    </row>
    <row r="149" spans="1:32" s="454" customFormat="1">
      <c r="A149" s="230"/>
      <c r="B149" s="62"/>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c r="AA149" s="220"/>
      <c r="AB149" s="220"/>
      <c r="AC149" s="458"/>
      <c r="AD149" s="458"/>
      <c r="AE149" s="458"/>
      <c r="AF149" s="458"/>
    </row>
    <row r="150" spans="1:32" s="454" customFormat="1">
      <c r="A150" s="409">
        <v>43283</v>
      </c>
      <c r="B150" s="194" t="s">
        <v>577</v>
      </c>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c r="AA150" s="220"/>
      <c r="AB150" s="220"/>
      <c r="AC150" s="458"/>
      <c r="AD150" s="458"/>
      <c r="AE150" s="458"/>
      <c r="AF150" s="458"/>
    </row>
    <row r="151" spans="1:32" s="454" customFormat="1">
      <c r="A151" s="409">
        <v>43284</v>
      </c>
      <c r="B151" s="62">
        <v>99</v>
      </c>
      <c r="C151" s="211" t="s">
        <v>171</v>
      </c>
      <c r="D151" s="211" t="s">
        <v>162</v>
      </c>
      <c r="E151" s="211" t="s">
        <v>160</v>
      </c>
      <c r="F151" s="211" t="s">
        <v>166</v>
      </c>
      <c r="G151" s="220"/>
      <c r="H151" s="220"/>
      <c r="I151" s="220"/>
      <c r="J151" s="220"/>
      <c r="K151" s="220"/>
      <c r="L151" s="220"/>
      <c r="M151" s="220"/>
      <c r="N151" s="220"/>
      <c r="O151" s="220"/>
      <c r="P151" s="220"/>
      <c r="Q151" s="220"/>
      <c r="R151" s="582" t="s">
        <v>804</v>
      </c>
      <c r="S151" s="211" t="s">
        <v>821</v>
      </c>
      <c r="T151" s="220"/>
      <c r="U151" s="220"/>
      <c r="V151" s="220"/>
      <c r="W151" s="220"/>
      <c r="X151" s="220"/>
      <c r="Y151" s="220"/>
      <c r="Z151" s="220"/>
      <c r="AA151" s="220"/>
      <c r="AB151" s="220"/>
      <c r="AC151" s="458"/>
      <c r="AD151" s="458"/>
      <c r="AE151" s="458"/>
      <c r="AF151" s="458"/>
    </row>
    <row r="152" spans="1:32" s="454" customFormat="1">
      <c r="A152" s="499">
        <v>43286</v>
      </c>
      <c r="B152" s="528">
        <v>100</v>
      </c>
      <c r="C152" s="431" t="s">
        <v>171</v>
      </c>
      <c r="D152" s="211" t="s">
        <v>162</v>
      </c>
      <c r="E152" s="211" t="s">
        <v>160</v>
      </c>
      <c r="F152" s="584" t="s">
        <v>166</v>
      </c>
      <c r="G152" s="220"/>
      <c r="H152" s="220"/>
      <c r="I152" s="220"/>
      <c r="J152" s="220"/>
      <c r="K152" s="220"/>
      <c r="L152" s="220"/>
      <c r="M152" s="220"/>
      <c r="N152" s="211" t="s">
        <v>808</v>
      </c>
      <c r="O152" s="582" t="s">
        <v>803</v>
      </c>
      <c r="P152" s="582" t="s">
        <v>802</v>
      </c>
      <c r="Q152" s="582" t="s">
        <v>801</v>
      </c>
      <c r="R152" s="582" t="s">
        <v>804</v>
      </c>
      <c r="S152" s="220"/>
      <c r="T152" s="220"/>
      <c r="U152" s="220"/>
      <c r="V152" s="220"/>
      <c r="W152" s="588" t="s">
        <v>823</v>
      </c>
      <c r="X152" s="220"/>
      <c r="Y152" s="220"/>
      <c r="Z152" s="220"/>
      <c r="AA152" s="220"/>
      <c r="AB152" s="220"/>
      <c r="AC152" s="458"/>
      <c r="AD152" s="458"/>
      <c r="AE152" s="458"/>
      <c r="AF152" s="458"/>
    </row>
    <row r="153" spans="1:32" s="454" customFormat="1">
      <c r="A153" s="409">
        <v>43287</v>
      </c>
      <c r="B153" s="62">
        <v>101</v>
      </c>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c r="AA153" s="220"/>
      <c r="AB153" s="220"/>
      <c r="AC153" s="458"/>
      <c r="AD153" s="458"/>
      <c r="AE153" s="458"/>
      <c r="AF153" s="458"/>
    </row>
    <row r="154" spans="1:32" s="454" customFormat="1">
      <c r="A154" s="230"/>
      <c r="B154" s="62"/>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c r="AA154" s="220"/>
      <c r="AB154" s="220"/>
      <c r="AC154" s="458"/>
      <c r="AD154" s="458"/>
      <c r="AE154" s="458"/>
      <c r="AF154" s="458"/>
    </row>
    <row r="155" spans="1:32" s="454" customFormat="1">
      <c r="A155" s="409">
        <v>43290</v>
      </c>
      <c r="B155" s="62">
        <v>102</v>
      </c>
      <c r="C155" s="211" t="s">
        <v>171</v>
      </c>
      <c r="D155" s="211" t="s">
        <v>162</v>
      </c>
      <c r="E155" s="211" t="s">
        <v>160</v>
      </c>
      <c r="F155" s="211" t="s">
        <v>166</v>
      </c>
      <c r="G155" s="220"/>
      <c r="H155" s="220"/>
      <c r="I155" s="220"/>
      <c r="J155" s="220"/>
      <c r="K155" s="220"/>
      <c r="L155" s="220"/>
      <c r="M155" s="220"/>
      <c r="N155" s="220"/>
      <c r="O155" s="220"/>
      <c r="P155" s="220"/>
      <c r="Q155" s="220"/>
      <c r="R155" s="220"/>
      <c r="S155" s="220"/>
      <c r="T155" s="220"/>
      <c r="U155" s="220"/>
      <c r="V155" s="220"/>
      <c r="W155" s="220"/>
      <c r="X155" s="220"/>
      <c r="Y155" s="220"/>
      <c r="Z155" s="220"/>
      <c r="AA155" s="220"/>
      <c r="AB155" s="220"/>
      <c r="AC155" s="458"/>
      <c r="AD155" s="458"/>
      <c r="AE155" s="458"/>
      <c r="AF155" s="458"/>
    </row>
    <row r="156" spans="1:32" s="454" customFormat="1">
      <c r="A156" s="230"/>
      <c r="B156" s="62"/>
      <c r="C156" s="211" t="s">
        <v>171</v>
      </c>
      <c r="D156" s="220"/>
      <c r="E156" s="220"/>
      <c r="F156" s="211" t="s">
        <v>166</v>
      </c>
      <c r="G156" s="220"/>
      <c r="H156" s="211" t="s">
        <v>163</v>
      </c>
      <c r="I156" s="211" t="s">
        <v>168</v>
      </c>
      <c r="J156" s="211" t="s">
        <v>183</v>
      </c>
      <c r="K156" s="220"/>
      <c r="L156" s="220"/>
      <c r="M156" s="220"/>
      <c r="N156" s="220"/>
      <c r="O156" s="220"/>
      <c r="P156" s="220"/>
      <c r="Q156" s="220"/>
      <c r="R156" s="220"/>
      <c r="S156" s="220"/>
      <c r="T156" s="220"/>
      <c r="U156" s="220"/>
      <c r="V156" s="220"/>
      <c r="W156" s="220"/>
      <c r="X156" s="220"/>
      <c r="Y156" s="220"/>
      <c r="Z156" s="220"/>
      <c r="AA156" s="220"/>
      <c r="AB156" s="220"/>
      <c r="AC156" s="458"/>
      <c r="AD156" s="458"/>
      <c r="AE156" s="458"/>
      <c r="AF156" s="458"/>
    </row>
    <row r="157" spans="1:32" s="454" customFormat="1">
      <c r="A157" s="230"/>
      <c r="B157" s="62"/>
      <c r="C157" s="220">
        <v>36.610900000000001</v>
      </c>
      <c r="D157" s="220"/>
      <c r="E157" s="220"/>
      <c r="F157" s="220">
        <v>36.585900000000002</v>
      </c>
      <c r="G157" s="220"/>
      <c r="H157" s="220">
        <v>37.6173</v>
      </c>
      <c r="I157" s="220">
        <v>35.714150000000004</v>
      </c>
      <c r="J157" s="220">
        <v>36.610900000000001</v>
      </c>
      <c r="K157" s="220"/>
      <c r="L157" s="220"/>
      <c r="M157" s="220"/>
      <c r="N157" s="220"/>
      <c r="O157" s="220"/>
      <c r="P157" s="220"/>
      <c r="Q157" s="220"/>
      <c r="R157" s="220"/>
      <c r="S157" s="220"/>
      <c r="T157" s="220"/>
      <c r="U157" s="220"/>
      <c r="V157" s="220"/>
      <c r="W157" s="220"/>
      <c r="X157" s="220"/>
      <c r="Y157" s="220"/>
      <c r="Z157" s="220"/>
      <c r="AA157" s="220"/>
      <c r="AB157" s="220"/>
      <c r="AC157" s="458"/>
      <c r="AD157" s="458"/>
      <c r="AE157" s="458"/>
      <c r="AF157" s="458"/>
    </row>
    <row r="158" spans="1:32" s="454" customFormat="1">
      <c r="A158" s="409">
        <v>43291</v>
      </c>
      <c r="B158" s="62">
        <v>103</v>
      </c>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c r="AA158" s="220"/>
      <c r="AB158" s="220"/>
      <c r="AC158" s="458"/>
      <c r="AD158" s="458"/>
      <c r="AE158" s="458"/>
      <c r="AF158" s="458"/>
    </row>
    <row r="159" spans="1:32" s="454" customFormat="1">
      <c r="A159" s="409">
        <v>43292</v>
      </c>
      <c r="B159" s="62">
        <v>104</v>
      </c>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c r="AA159" s="220"/>
      <c r="AB159" s="220"/>
      <c r="AC159" s="458"/>
      <c r="AD159" s="458"/>
      <c r="AE159" s="458"/>
      <c r="AF159" s="458"/>
    </row>
    <row r="160" spans="1:32" s="454" customFormat="1">
      <c r="A160" s="409">
        <v>43293</v>
      </c>
      <c r="B160" s="62">
        <v>105</v>
      </c>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c r="AA160" s="220"/>
      <c r="AB160" s="220"/>
      <c r="AC160" s="458"/>
      <c r="AD160" s="458"/>
      <c r="AE160" s="458"/>
      <c r="AF160" s="458"/>
    </row>
    <row r="161" spans="1:32" s="454" customFormat="1">
      <c r="A161" s="409">
        <v>43294</v>
      </c>
      <c r="B161" s="62">
        <v>106</v>
      </c>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c r="AA161" s="220"/>
      <c r="AB161" s="220"/>
      <c r="AC161" s="458"/>
      <c r="AD161" s="458"/>
      <c r="AE161" s="458"/>
      <c r="AF161" s="458"/>
    </row>
    <row r="162" spans="1:32" s="454" customFormat="1">
      <c r="A162" s="409">
        <v>43297</v>
      </c>
      <c r="B162" s="62">
        <v>107</v>
      </c>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c r="AA162" s="220"/>
      <c r="AB162" s="220"/>
      <c r="AC162" s="458"/>
      <c r="AD162" s="458"/>
      <c r="AE162" s="458"/>
      <c r="AF162" s="458"/>
    </row>
    <row r="163" spans="1:32" s="454" customFormat="1">
      <c r="A163" s="409">
        <v>43298</v>
      </c>
      <c r="B163" s="62">
        <v>108</v>
      </c>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c r="AA163" s="220"/>
      <c r="AB163" s="220"/>
      <c r="AC163" s="458"/>
      <c r="AD163" s="458"/>
      <c r="AE163" s="458"/>
      <c r="AF163" s="458"/>
    </row>
    <row r="164" spans="1:32" s="454" customFormat="1">
      <c r="A164" s="409">
        <v>43299</v>
      </c>
      <c r="B164" s="62">
        <v>109</v>
      </c>
      <c r="C164" s="220" t="s">
        <v>182</v>
      </c>
      <c r="D164" s="220" t="s">
        <v>170</v>
      </c>
      <c r="E164" s="220" t="s">
        <v>169</v>
      </c>
      <c r="F164" s="220" t="s">
        <v>167</v>
      </c>
      <c r="G164" s="220"/>
      <c r="H164" s="220"/>
      <c r="I164" s="220"/>
      <c r="J164" s="220"/>
      <c r="K164" s="220"/>
      <c r="L164" s="220"/>
      <c r="M164" s="220"/>
      <c r="N164" s="220"/>
      <c r="O164" s="220"/>
      <c r="P164" s="220"/>
      <c r="Q164" s="220"/>
      <c r="R164" s="220"/>
      <c r="S164" s="220"/>
      <c r="T164" s="220"/>
      <c r="U164" s="220"/>
      <c r="V164" s="220"/>
      <c r="W164" s="220"/>
      <c r="X164" s="220"/>
      <c r="Y164" s="220"/>
      <c r="Z164" s="220"/>
      <c r="AA164" s="220"/>
      <c r="AB164" s="220"/>
      <c r="AC164" s="458"/>
      <c r="AD164" s="458"/>
      <c r="AE164" s="458"/>
      <c r="AF164" s="458"/>
    </row>
    <row r="165" spans="1:32" s="454" customFormat="1">
      <c r="A165" s="230"/>
      <c r="B165" s="62"/>
      <c r="C165" s="220" t="s">
        <v>182</v>
      </c>
      <c r="D165" s="220" t="s">
        <v>170</v>
      </c>
      <c r="E165" s="220" t="s">
        <v>169</v>
      </c>
      <c r="F165" s="220" t="s">
        <v>167</v>
      </c>
      <c r="G165" s="220"/>
      <c r="H165" s="220"/>
      <c r="I165" s="220"/>
      <c r="J165" s="220"/>
      <c r="K165" s="220"/>
      <c r="L165" s="220"/>
      <c r="M165" s="220"/>
      <c r="N165" s="220"/>
      <c r="O165" s="220"/>
      <c r="P165" s="220"/>
      <c r="Q165" s="220"/>
      <c r="R165" s="220"/>
      <c r="S165" s="220"/>
      <c r="T165" s="220"/>
      <c r="U165" s="220"/>
      <c r="V165" s="220"/>
      <c r="W165" s="220"/>
      <c r="X165" s="220"/>
      <c r="Y165" s="220"/>
      <c r="Z165" s="220"/>
      <c r="AA165" s="220"/>
      <c r="AB165" s="220"/>
      <c r="AC165" s="458"/>
      <c r="AD165" s="458"/>
      <c r="AE165" s="458"/>
      <c r="AF165" s="458"/>
    </row>
    <row r="166" spans="1:32" s="454" customFormat="1">
      <c r="A166" s="230"/>
      <c r="B166" s="62"/>
      <c r="C166" s="220">
        <v>37.856499999999997</v>
      </c>
      <c r="D166" s="220">
        <v>37.628300000000003</v>
      </c>
      <c r="E166" s="220">
        <v>38.378300000000003</v>
      </c>
      <c r="F166" s="220">
        <v>36.4283</v>
      </c>
      <c r="G166" s="220"/>
      <c r="H166" s="220"/>
      <c r="I166" s="220"/>
      <c r="J166" s="220"/>
      <c r="K166" s="220"/>
      <c r="L166" s="220"/>
      <c r="M166" s="220"/>
      <c r="N166" s="220"/>
      <c r="O166" s="220"/>
      <c r="P166" s="220"/>
      <c r="Q166" s="220"/>
      <c r="R166" s="220"/>
      <c r="S166" s="220"/>
      <c r="T166" s="220"/>
      <c r="U166" s="220"/>
      <c r="V166" s="220"/>
      <c r="W166" s="220"/>
      <c r="X166" s="220"/>
      <c r="Y166" s="220"/>
      <c r="Z166" s="220"/>
      <c r="AA166" s="220"/>
      <c r="AB166" s="220"/>
      <c r="AC166" s="458"/>
      <c r="AD166" s="458"/>
      <c r="AE166" s="458"/>
      <c r="AF166" s="458"/>
    </row>
    <row r="167" spans="1:32" s="454" customFormat="1">
      <c r="A167" s="409">
        <v>43300</v>
      </c>
      <c r="B167" s="194" t="s">
        <v>578</v>
      </c>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c r="AA167" s="220"/>
      <c r="AB167" s="220"/>
      <c r="AC167" s="458"/>
      <c r="AD167" s="458"/>
      <c r="AE167" s="458"/>
      <c r="AF167" s="458"/>
    </row>
    <row r="168" spans="1:32" s="454" customFormat="1">
      <c r="A168" s="409">
        <v>43301</v>
      </c>
      <c r="B168" s="62">
        <v>110</v>
      </c>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c r="AA168" s="220"/>
      <c r="AB168" s="220"/>
      <c r="AC168" s="458"/>
      <c r="AD168" s="458"/>
      <c r="AE168" s="458"/>
      <c r="AF168" s="458"/>
    </row>
    <row r="169" spans="1:32" s="454" customFormat="1">
      <c r="A169" s="409">
        <v>43304</v>
      </c>
      <c r="B169" s="62">
        <v>111</v>
      </c>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c r="AA169" s="220"/>
      <c r="AB169" s="220"/>
      <c r="AC169" s="458"/>
      <c r="AD169" s="458"/>
      <c r="AE169" s="458"/>
      <c r="AF169" s="458"/>
    </row>
    <row r="170" spans="1:32" s="454" customFormat="1">
      <c r="A170" s="409">
        <v>43305</v>
      </c>
      <c r="B170" s="62">
        <v>112</v>
      </c>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c r="AA170" s="220"/>
      <c r="AB170" s="220"/>
      <c r="AC170" s="458"/>
      <c r="AD170" s="458"/>
      <c r="AE170" s="458"/>
      <c r="AF170" s="458"/>
    </row>
    <row r="171" spans="1:32" s="454" customFormat="1">
      <c r="A171" s="509">
        <v>43306</v>
      </c>
      <c r="B171" s="574">
        <v>113</v>
      </c>
      <c r="C171" s="431" t="s">
        <v>171</v>
      </c>
      <c r="D171" s="431" t="s">
        <v>162</v>
      </c>
      <c r="E171" s="585" t="s">
        <v>160</v>
      </c>
      <c r="F171" s="211" t="s">
        <v>166</v>
      </c>
      <c r="G171" s="220"/>
      <c r="H171" s="220"/>
      <c r="I171" s="220"/>
      <c r="J171" s="220"/>
      <c r="K171" s="220"/>
      <c r="L171" s="220"/>
      <c r="M171" s="575"/>
      <c r="N171" s="211" t="s">
        <v>805</v>
      </c>
      <c r="O171" s="582" t="s">
        <v>803</v>
      </c>
      <c r="P171" s="582" t="s">
        <v>802</v>
      </c>
      <c r="Q171" s="582" t="s">
        <v>801</v>
      </c>
      <c r="R171" s="582" t="s">
        <v>804</v>
      </c>
      <c r="S171" s="220"/>
      <c r="T171" s="220"/>
      <c r="U171" s="220"/>
      <c r="V171" s="220"/>
      <c r="W171" s="220"/>
      <c r="X171" s="220"/>
      <c r="Y171" s="220"/>
      <c r="Z171" s="220"/>
      <c r="AA171" s="220"/>
      <c r="AB171" s="220"/>
      <c r="AC171" s="458"/>
      <c r="AD171" s="458"/>
      <c r="AE171" s="458"/>
      <c r="AF171" s="458"/>
    </row>
    <row r="172" spans="1:32" s="454" customFormat="1">
      <c r="A172" s="509">
        <v>43307</v>
      </c>
      <c r="B172" s="574">
        <v>114</v>
      </c>
      <c r="C172" s="431" t="s">
        <v>171</v>
      </c>
      <c r="D172" s="431" t="s">
        <v>162</v>
      </c>
      <c r="E172" s="585" t="s">
        <v>160</v>
      </c>
      <c r="F172" s="211" t="s">
        <v>166</v>
      </c>
      <c r="G172" s="220"/>
      <c r="H172" s="220"/>
      <c r="I172" s="220"/>
      <c r="J172" s="220"/>
      <c r="K172" s="220"/>
      <c r="L172" s="220"/>
      <c r="M172" s="575"/>
      <c r="N172" s="211" t="s">
        <v>805</v>
      </c>
      <c r="O172" s="582" t="s">
        <v>803</v>
      </c>
      <c r="P172" s="582" t="s">
        <v>802</v>
      </c>
      <c r="Q172" s="582" t="s">
        <v>801</v>
      </c>
      <c r="R172" s="582" t="s">
        <v>804</v>
      </c>
      <c r="S172" s="211" t="s">
        <v>807</v>
      </c>
      <c r="T172" s="220"/>
      <c r="U172" s="220"/>
      <c r="V172" s="220"/>
      <c r="W172" s="220"/>
      <c r="X172" s="220"/>
      <c r="Y172" s="220"/>
      <c r="Z172" s="220"/>
      <c r="AA172" s="220"/>
      <c r="AB172" s="220"/>
      <c r="AC172" s="458"/>
      <c r="AD172" s="458"/>
      <c r="AE172" s="458"/>
      <c r="AF172" s="458"/>
    </row>
    <row r="173" spans="1:32" s="454" customFormat="1">
      <c r="A173" s="566">
        <v>43308</v>
      </c>
      <c r="B173" s="567">
        <v>115</v>
      </c>
      <c r="C173" s="211" t="s">
        <v>171</v>
      </c>
      <c r="D173" s="211" t="s">
        <v>162</v>
      </c>
      <c r="E173" s="211" t="s">
        <v>160</v>
      </c>
      <c r="F173" s="211" t="s">
        <v>166</v>
      </c>
      <c r="G173" s="220"/>
      <c r="H173" s="220"/>
      <c r="I173" s="220"/>
      <c r="J173" s="220"/>
      <c r="K173" s="220"/>
      <c r="L173" s="220"/>
      <c r="M173" s="220"/>
      <c r="N173" s="220"/>
      <c r="O173" s="220"/>
      <c r="P173" s="220"/>
      <c r="Q173" s="220"/>
      <c r="R173" s="220"/>
      <c r="S173" s="220"/>
      <c r="T173" s="220"/>
      <c r="U173" s="220"/>
      <c r="V173" s="220"/>
      <c r="W173" s="220"/>
      <c r="X173" s="220"/>
      <c r="Y173" s="220"/>
      <c r="Z173" s="220"/>
      <c r="AA173" s="220"/>
      <c r="AB173" s="220"/>
      <c r="AC173" s="458"/>
      <c r="AD173" s="458"/>
      <c r="AE173" s="458"/>
      <c r="AF173" s="458"/>
    </row>
    <row r="174" spans="1:32" s="454" customFormat="1">
      <c r="A174" s="230"/>
      <c r="B174" s="62"/>
      <c r="C174" s="220"/>
      <c r="D174" s="220"/>
      <c r="E174" s="220"/>
      <c r="F174" s="211" t="s">
        <v>166</v>
      </c>
      <c r="G174" s="220"/>
      <c r="H174" s="211" t="s">
        <v>167</v>
      </c>
      <c r="I174" s="220"/>
      <c r="J174" s="220"/>
      <c r="K174" s="220"/>
      <c r="L174" s="220"/>
      <c r="M174" s="220"/>
      <c r="N174" s="220"/>
      <c r="O174" s="220"/>
      <c r="P174" s="220"/>
      <c r="Q174" s="220"/>
      <c r="R174" s="220"/>
      <c r="S174" s="220"/>
      <c r="T174" s="220"/>
      <c r="U174" s="220"/>
      <c r="V174" s="220"/>
      <c r="W174" s="220"/>
      <c r="X174" s="220"/>
      <c r="Y174" s="220"/>
      <c r="Z174" s="220"/>
      <c r="AA174" s="220"/>
      <c r="AB174" s="220"/>
      <c r="AC174" s="458"/>
      <c r="AD174" s="458"/>
      <c r="AE174" s="458"/>
      <c r="AF174" s="458"/>
    </row>
    <row r="175" spans="1:32" s="454" customFormat="1">
      <c r="A175" s="230"/>
      <c r="B175" s="62"/>
      <c r="C175" s="220"/>
      <c r="D175" s="220"/>
      <c r="E175" s="220"/>
      <c r="F175" s="220">
        <v>37.5381</v>
      </c>
      <c r="G175" s="220"/>
      <c r="H175" s="220">
        <v>36.507649999999998</v>
      </c>
      <c r="I175" s="220"/>
      <c r="J175" s="220"/>
      <c r="K175" s="220"/>
      <c r="L175" s="220"/>
      <c r="M175" s="220"/>
      <c r="N175" s="220"/>
      <c r="O175" s="220"/>
      <c r="P175" s="220"/>
      <c r="Q175" s="220"/>
      <c r="R175" s="220"/>
      <c r="S175" s="220"/>
      <c r="T175" s="220"/>
      <c r="U175" s="220"/>
      <c r="V175" s="220"/>
      <c r="W175" s="220"/>
      <c r="X175" s="220"/>
      <c r="Y175" s="220"/>
      <c r="Z175" s="220"/>
      <c r="AA175" s="220"/>
      <c r="AB175" s="220"/>
      <c r="AC175" s="458"/>
      <c r="AD175" s="458"/>
      <c r="AE175" s="458"/>
      <c r="AF175" s="458"/>
    </row>
    <row r="176" spans="1:32" s="454" customFormat="1">
      <c r="A176" s="409">
        <v>43311</v>
      </c>
      <c r="B176" s="62">
        <v>116</v>
      </c>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c r="AA176" s="220"/>
      <c r="AB176" s="220"/>
      <c r="AC176" s="458"/>
      <c r="AD176" s="458"/>
      <c r="AE176" s="458"/>
      <c r="AF176" s="458"/>
    </row>
    <row r="177" spans="1:34" s="454" customFormat="1">
      <c r="A177" s="409">
        <v>43312</v>
      </c>
      <c r="B177" s="62">
        <v>117</v>
      </c>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c r="AA177" s="220"/>
      <c r="AB177" s="220"/>
      <c r="AC177" s="458"/>
      <c r="AD177" s="458"/>
      <c r="AE177" s="458"/>
      <c r="AF177" s="458"/>
    </row>
    <row r="178" spans="1:34" s="454" customFormat="1">
      <c r="A178" s="409">
        <v>43313</v>
      </c>
      <c r="B178" s="62">
        <v>118</v>
      </c>
      <c r="C178" s="220" t="s">
        <v>182</v>
      </c>
      <c r="D178" s="220" t="s">
        <v>170</v>
      </c>
      <c r="E178" s="220" t="s">
        <v>169</v>
      </c>
      <c r="F178" s="330" t="s">
        <v>167</v>
      </c>
      <c r="G178" s="220"/>
      <c r="H178" s="220"/>
      <c r="I178" s="220"/>
      <c r="J178" s="220"/>
      <c r="K178" s="220"/>
      <c r="L178" s="220"/>
      <c r="M178" s="220"/>
      <c r="N178" s="220"/>
      <c r="O178" s="220"/>
      <c r="P178" s="220"/>
      <c r="Q178" s="220"/>
      <c r="R178" s="220"/>
      <c r="S178" s="220"/>
      <c r="T178" s="220"/>
      <c r="U178" s="220"/>
      <c r="V178" s="220"/>
      <c r="W178" s="220"/>
      <c r="X178" s="220"/>
      <c r="Y178" s="220"/>
      <c r="Z178" s="220"/>
      <c r="AA178" s="220"/>
      <c r="AB178" s="220"/>
      <c r="AC178" s="458"/>
      <c r="AD178" s="458"/>
      <c r="AE178" s="458"/>
      <c r="AF178" s="458"/>
    </row>
    <row r="179" spans="1:34" s="454" customFormat="1">
      <c r="A179" s="409"/>
      <c r="B179" s="62"/>
      <c r="C179" s="220"/>
      <c r="D179" s="220"/>
      <c r="E179" s="220"/>
      <c r="F179" s="454">
        <v>37.459850000000003</v>
      </c>
      <c r="G179" s="220"/>
      <c r="H179" s="220"/>
      <c r="I179" s="220"/>
      <c r="J179" s="220"/>
      <c r="K179" s="220"/>
      <c r="L179" s="220"/>
      <c r="M179" s="220"/>
      <c r="N179" s="220"/>
      <c r="O179" s="220"/>
      <c r="P179" s="220"/>
      <c r="Q179" s="220"/>
      <c r="R179" s="220"/>
      <c r="S179" s="220"/>
      <c r="T179" s="220"/>
      <c r="U179" s="220"/>
      <c r="V179" s="220"/>
      <c r="W179" s="220"/>
      <c r="X179" s="220"/>
      <c r="Y179" s="220"/>
      <c r="Z179" s="220"/>
      <c r="AA179" s="220"/>
      <c r="AB179" s="220"/>
      <c r="AC179" s="458"/>
      <c r="AD179" s="458"/>
      <c r="AE179" s="458"/>
      <c r="AF179" s="458"/>
    </row>
    <row r="180" spans="1:34" s="454" customFormat="1">
      <c r="A180" s="409">
        <v>43314</v>
      </c>
      <c r="B180" s="62">
        <v>119</v>
      </c>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c r="AA180" s="220"/>
      <c r="AB180" s="220"/>
      <c r="AC180" s="458"/>
      <c r="AD180" s="458"/>
      <c r="AE180" s="458"/>
      <c r="AF180" s="458"/>
    </row>
    <row r="181" spans="1:34" s="454" customFormat="1">
      <c r="A181" s="409">
        <v>43315</v>
      </c>
      <c r="B181" s="62">
        <v>120</v>
      </c>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c r="AA181" s="220"/>
      <c r="AB181" s="220"/>
      <c r="AC181" s="458"/>
      <c r="AD181" s="458"/>
      <c r="AE181" s="458"/>
      <c r="AF181" s="458"/>
    </row>
    <row r="182" spans="1:34" s="454" customFormat="1">
      <c r="A182" s="409">
        <v>43318</v>
      </c>
      <c r="B182" s="62">
        <v>121</v>
      </c>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c r="AA182" s="220"/>
      <c r="AB182" s="220"/>
      <c r="AC182" s="458"/>
      <c r="AD182" s="458"/>
      <c r="AE182" s="458"/>
      <c r="AF182" s="458"/>
    </row>
    <row r="183" spans="1:34" s="454" customFormat="1">
      <c r="A183" s="409">
        <v>43319</v>
      </c>
      <c r="B183" s="62">
        <v>122</v>
      </c>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c r="AA183" s="220"/>
      <c r="AB183" s="220"/>
      <c r="AC183" s="458"/>
      <c r="AD183" s="458"/>
      <c r="AE183" s="458"/>
      <c r="AF183" s="458"/>
    </row>
    <row r="184" spans="1:34" s="454" customFormat="1">
      <c r="A184" s="409">
        <v>43320</v>
      </c>
      <c r="B184" s="62">
        <v>123</v>
      </c>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c r="AA184" s="220"/>
      <c r="AB184" s="220"/>
      <c r="AC184" s="458"/>
      <c r="AD184" s="458"/>
      <c r="AE184" s="458"/>
      <c r="AF184" s="458"/>
    </row>
    <row r="185" spans="1:34" s="454" customFormat="1">
      <c r="A185" s="409">
        <v>43321</v>
      </c>
      <c r="B185" s="62">
        <v>124</v>
      </c>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c r="AA185" s="220"/>
      <c r="AB185" s="220"/>
      <c r="AC185" s="458"/>
      <c r="AD185" s="458"/>
      <c r="AE185" s="458"/>
      <c r="AF185" s="458"/>
    </row>
    <row r="186" spans="1:34" s="454" customFormat="1">
      <c r="A186" s="409">
        <v>43322</v>
      </c>
      <c r="B186" s="62">
        <v>125</v>
      </c>
      <c r="C186" s="211" t="s">
        <v>166</v>
      </c>
      <c r="D186" s="211" t="s">
        <v>171</v>
      </c>
      <c r="E186" s="211" t="s">
        <v>187</v>
      </c>
      <c r="F186" s="211" t="s">
        <v>167</v>
      </c>
      <c r="G186" s="220"/>
      <c r="H186" s="220"/>
      <c r="I186" s="220"/>
      <c r="J186" s="220"/>
      <c r="K186" s="220"/>
      <c r="L186" s="220"/>
      <c r="M186" s="220"/>
      <c r="N186" s="220"/>
      <c r="O186" s="220"/>
      <c r="P186" s="220"/>
      <c r="Q186" s="220"/>
      <c r="R186" s="220"/>
      <c r="S186" s="220"/>
      <c r="T186" s="220"/>
      <c r="U186" s="220"/>
      <c r="V186" s="220"/>
      <c r="W186" s="220"/>
      <c r="X186" s="220"/>
      <c r="Y186" s="220"/>
      <c r="Z186" s="220"/>
      <c r="AA186" s="220"/>
      <c r="AB186" s="220"/>
      <c r="AC186" s="458"/>
      <c r="AD186" s="458"/>
      <c r="AE186" s="458"/>
      <c r="AF186" s="458"/>
    </row>
    <row r="187" spans="1:34" s="454" customFormat="1">
      <c r="A187" s="230"/>
      <c r="B187" s="62"/>
      <c r="C187" s="211" t="s">
        <v>166</v>
      </c>
      <c r="D187" s="220"/>
      <c r="E187" s="220"/>
      <c r="F187" s="211" t="s">
        <v>167</v>
      </c>
      <c r="G187" s="220"/>
      <c r="H187" s="220"/>
      <c r="I187" s="220"/>
      <c r="J187" s="220"/>
      <c r="K187" s="220"/>
      <c r="L187" s="220"/>
      <c r="M187" s="220"/>
      <c r="N187" s="220"/>
      <c r="O187" s="220"/>
      <c r="P187" s="220"/>
      <c r="Q187" s="220"/>
      <c r="R187" s="220"/>
      <c r="S187" s="220"/>
      <c r="T187" s="220"/>
      <c r="U187" s="220"/>
      <c r="V187" s="220"/>
      <c r="W187" s="220"/>
      <c r="X187" s="220"/>
      <c r="Y187" s="220"/>
      <c r="Z187" s="220"/>
      <c r="AA187" s="220"/>
      <c r="AB187" s="220"/>
      <c r="AC187" s="458"/>
      <c r="AD187" s="458"/>
      <c r="AE187" s="458"/>
      <c r="AF187" s="458"/>
    </row>
    <row r="188" spans="1:34" s="454" customFormat="1">
      <c r="A188" s="230"/>
      <c r="B188" s="62"/>
      <c r="C188" s="220">
        <v>38.490299999999998</v>
      </c>
      <c r="D188" s="220"/>
      <c r="E188" s="220"/>
      <c r="F188" s="220">
        <v>38.412049999999994</v>
      </c>
      <c r="G188" s="220"/>
      <c r="H188" s="220"/>
      <c r="I188" s="220"/>
      <c r="J188" s="220"/>
      <c r="K188" s="220"/>
      <c r="L188" s="220"/>
      <c r="M188" s="220"/>
      <c r="N188" s="220"/>
      <c r="O188" s="220"/>
      <c r="P188" s="220"/>
      <c r="Q188" s="220"/>
      <c r="R188" s="220"/>
      <c r="S188" s="220"/>
      <c r="T188" s="220"/>
      <c r="U188" s="220"/>
      <c r="V188" s="220"/>
      <c r="W188" s="220"/>
      <c r="X188" s="220"/>
      <c r="Y188" s="220"/>
      <c r="Z188" s="220"/>
      <c r="AA188" s="220"/>
      <c r="AB188" s="220"/>
      <c r="AC188" s="458"/>
      <c r="AD188" s="458"/>
      <c r="AE188" s="458"/>
      <c r="AF188" s="458"/>
    </row>
    <row r="189" spans="1:34" s="454" customFormat="1">
      <c r="A189" s="566">
        <v>43325</v>
      </c>
      <c r="B189" s="567">
        <v>126</v>
      </c>
      <c r="C189" s="211" t="s">
        <v>171</v>
      </c>
      <c r="D189" s="211" t="s">
        <v>170</v>
      </c>
      <c r="E189" s="220" t="s">
        <v>187</v>
      </c>
      <c r="F189" s="211" t="s">
        <v>166</v>
      </c>
      <c r="G189" s="220"/>
      <c r="H189" s="220"/>
      <c r="I189" s="220"/>
      <c r="J189" s="220"/>
      <c r="K189" s="220"/>
      <c r="L189" s="220"/>
      <c r="M189" s="220"/>
      <c r="N189" s="220"/>
      <c r="O189" s="220"/>
      <c r="P189" s="220"/>
      <c r="Q189" s="220"/>
      <c r="R189" s="220"/>
      <c r="S189" s="220"/>
      <c r="T189" s="220"/>
      <c r="U189" s="220"/>
      <c r="V189" s="220"/>
      <c r="W189" s="220"/>
      <c r="X189" s="220"/>
      <c r="Y189" s="220"/>
      <c r="Z189" s="220"/>
      <c r="AA189" s="220"/>
      <c r="AB189" s="220"/>
      <c r="AC189" s="458"/>
      <c r="AD189" s="458"/>
      <c r="AE189" s="458"/>
      <c r="AF189" s="458"/>
    </row>
    <row r="190" spans="1:34" s="454" customFormat="1">
      <c r="A190" s="509">
        <v>43326</v>
      </c>
      <c r="B190" s="574">
        <v>127</v>
      </c>
      <c r="C190" s="431" t="s">
        <v>162</v>
      </c>
      <c r="D190" s="211" t="s">
        <v>171</v>
      </c>
      <c r="E190" s="431" t="s">
        <v>170</v>
      </c>
      <c r="F190" s="584" t="s">
        <v>166</v>
      </c>
      <c r="G190" s="220"/>
      <c r="H190" s="220"/>
      <c r="I190" s="220"/>
      <c r="J190" s="220"/>
      <c r="K190" s="220"/>
      <c r="L190" s="220"/>
      <c r="M190" s="575"/>
      <c r="N190" s="211" t="s">
        <v>808</v>
      </c>
      <c r="O190" s="582" t="s">
        <v>803</v>
      </c>
      <c r="P190" s="582" t="s">
        <v>802</v>
      </c>
      <c r="Q190" s="582" t="s">
        <v>801</v>
      </c>
      <c r="R190" s="582" t="s">
        <v>804</v>
      </c>
      <c r="S190" s="211" t="s">
        <v>835</v>
      </c>
      <c r="T190" s="220"/>
      <c r="U190" s="211"/>
      <c r="V190" s="220"/>
      <c r="W190" s="220"/>
      <c r="X190" s="220"/>
      <c r="Y190" s="220"/>
      <c r="Z190" s="220"/>
      <c r="AA190" s="220"/>
      <c r="AB190" s="220"/>
      <c r="AC190" s="458"/>
      <c r="AD190" s="458"/>
      <c r="AE190" s="458"/>
      <c r="AF190" s="458"/>
    </row>
    <row r="191" spans="1:34" s="220" customFormat="1">
      <c r="A191" s="409">
        <v>43327</v>
      </c>
      <c r="B191" s="62">
        <v>128</v>
      </c>
      <c r="AC191" s="458"/>
      <c r="AD191" s="458"/>
      <c r="AE191" s="458"/>
      <c r="AF191" s="458"/>
      <c r="AG191" s="454"/>
      <c r="AH191" s="454"/>
    </row>
    <row r="192" spans="1:34" s="220" customFormat="1">
      <c r="A192" s="409">
        <v>43332</v>
      </c>
      <c r="B192" s="62">
        <v>129</v>
      </c>
      <c r="AC192" s="458"/>
      <c r="AD192" s="458"/>
      <c r="AE192" s="458"/>
      <c r="AF192" s="458"/>
      <c r="AG192" s="454"/>
      <c r="AH192" s="454"/>
    </row>
    <row r="193" spans="1:34" s="220" customFormat="1">
      <c r="A193" s="247">
        <v>43333</v>
      </c>
      <c r="B193" s="62">
        <v>130</v>
      </c>
      <c r="AC193" s="458"/>
      <c r="AD193" s="458"/>
      <c r="AE193" s="458"/>
      <c r="AF193" s="458"/>
      <c r="AG193" s="454"/>
      <c r="AH193" s="454"/>
    </row>
    <row r="194" spans="1:34" s="220" customFormat="1">
      <c r="A194" s="409">
        <v>43334</v>
      </c>
      <c r="B194" s="62">
        <v>131</v>
      </c>
      <c r="AC194" s="458"/>
      <c r="AD194" s="458"/>
      <c r="AE194" s="458"/>
      <c r="AF194" s="458"/>
      <c r="AG194" s="454"/>
      <c r="AH194" s="454"/>
    </row>
    <row r="195" spans="1:34" s="220" customFormat="1">
      <c r="A195" s="409">
        <v>43335</v>
      </c>
      <c r="B195" s="62">
        <v>132</v>
      </c>
      <c r="C195" s="211" t="s">
        <v>166</v>
      </c>
      <c r="D195" s="211" t="s">
        <v>171</v>
      </c>
      <c r="E195" s="211" t="s">
        <v>182</v>
      </c>
      <c r="AC195" s="458"/>
      <c r="AD195" s="458"/>
      <c r="AE195" s="458"/>
      <c r="AF195" s="458"/>
      <c r="AG195" s="454"/>
      <c r="AH195" s="454"/>
    </row>
    <row r="196" spans="1:34" s="220" customFormat="1">
      <c r="A196" s="409"/>
      <c r="B196" s="62"/>
      <c r="C196" s="211" t="s">
        <v>166</v>
      </c>
      <c r="AC196" s="458"/>
      <c r="AD196" s="458"/>
      <c r="AE196" s="458"/>
      <c r="AF196" s="458"/>
      <c r="AG196" s="454"/>
      <c r="AH196" s="454"/>
    </row>
    <row r="197" spans="1:34" s="220" customFormat="1">
      <c r="A197" s="409"/>
      <c r="B197" s="62"/>
      <c r="C197" s="220">
        <v>39.442499999999995</v>
      </c>
      <c r="AC197" s="458"/>
      <c r="AD197" s="458"/>
      <c r="AE197" s="458"/>
      <c r="AF197" s="458"/>
      <c r="AG197" s="454"/>
      <c r="AH197" s="454"/>
    </row>
    <row r="198" spans="1:34" s="220" customFormat="1">
      <c r="A198" s="409">
        <v>43336</v>
      </c>
      <c r="B198" s="62">
        <v>133</v>
      </c>
      <c r="AC198" s="458"/>
      <c r="AD198" s="458"/>
      <c r="AE198" s="458"/>
      <c r="AF198" s="458"/>
      <c r="AG198" s="454"/>
      <c r="AH198" s="454"/>
    </row>
    <row r="199" spans="1:34" s="220" customFormat="1">
      <c r="A199" s="409">
        <v>43339</v>
      </c>
      <c r="B199" s="62">
        <v>134</v>
      </c>
      <c r="AC199" s="458"/>
      <c r="AD199" s="458"/>
      <c r="AE199" s="458"/>
      <c r="AF199" s="458"/>
      <c r="AG199" s="454"/>
      <c r="AH199" s="454"/>
    </row>
    <row r="200" spans="1:34" s="220" customFormat="1">
      <c r="A200" s="409">
        <v>43340</v>
      </c>
      <c r="B200" s="194" t="s">
        <v>626</v>
      </c>
      <c r="AC200" s="458"/>
      <c r="AD200" s="458"/>
      <c r="AE200" s="458"/>
      <c r="AF200" s="458"/>
      <c r="AG200" s="454"/>
      <c r="AH200" s="454"/>
    </row>
    <row r="201" spans="1:34" s="220" customFormat="1">
      <c r="A201" s="409">
        <v>43341</v>
      </c>
      <c r="B201" s="194" t="s">
        <v>642</v>
      </c>
      <c r="AC201" s="458"/>
      <c r="AD201" s="458"/>
      <c r="AE201" s="458"/>
      <c r="AF201" s="458"/>
      <c r="AG201" s="454"/>
      <c r="AH201" s="454"/>
    </row>
    <row r="202" spans="1:34" s="220" customFormat="1">
      <c r="A202" s="409">
        <v>43342</v>
      </c>
      <c r="B202" s="62">
        <v>135</v>
      </c>
      <c r="AC202" s="458"/>
      <c r="AD202" s="458"/>
      <c r="AE202" s="458"/>
      <c r="AF202" s="458"/>
      <c r="AG202" s="454"/>
      <c r="AH202" s="454"/>
    </row>
    <row r="203" spans="1:34" s="220" customFormat="1">
      <c r="A203" s="409">
        <v>43343</v>
      </c>
      <c r="B203" s="62">
        <v>136</v>
      </c>
      <c r="AC203" s="458"/>
      <c r="AD203" s="458"/>
      <c r="AE203" s="458"/>
      <c r="AF203" s="458"/>
      <c r="AG203" s="454"/>
      <c r="AH203" s="454"/>
    </row>
    <row r="204" spans="1:34" s="220" customFormat="1">
      <c r="A204" s="409">
        <v>43347</v>
      </c>
      <c r="B204" s="62">
        <v>137</v>
      </c>
      <c r="AC204" s="458"/>
      <c r="AD204" s="458"/>
      <c r="AE204" s="458"/>
      <c r="AF204" s="458"/>
      <c r="AG204" s="454"/>
      <c r="AH204" s="454"/>
    </row>
    <row r="205" spans="1:34" s="220" customFormat="1">
      <c r="A205" s="409">
        <v>43348</v>
      </c>
      <c r="B205" s="62">
        <v>138</v>
      </c>
      <c r="C205" s="211" t="s">
        <v>162</v>
      </c>
      <c r="D205" s="211" t="s">
        <v>182</v>
      </c>
      <c r="E205" s="211" t="s">
        <v>171</v>
      </c>
      <c r="F205" s="211" t="s">
        <v>166</v>
      </c>
      <c r="AC205" s="458"/>
      <c r="AD205" s="458"/>
      <c r="AE205" s="458"/>
      <c r="AF205" s="458"/>
      <c r="AG205" s="454"/>
      <c r="AH205" s="454"/>
    </row>
    <row r="206" spans="1:34" s="220" customFormat="1">
      <c r="A206" s="409"/>
      <c r="B206" s="62"/>
      <c r="F206" s="211" t="s">
        <v>166</v>
      </c>
      <c r="AC206" s="458"/>
      <c r="AD206" s="458"/>
      <c r="AE206" s="458"/>
      <c r="AF206" s="458"/>
      <c r="AG206" s="454"/>
      <c r="AH206" s="454"/>
    </row>
    <row r="207" spans="1:34" s="220" customFormat="1">
      <c r="A207" s="230"/>
      <c r="B207" s="62"/>
      <c r="F207" s="220">
        <v>40.474049999999998</v>
      </c>
      <c r="AC207" s="458"/>
      <c r="AD207" s="458"/>
      <c r="AE207" s="458"/>
      <c r="AF207" s="458"/>
      <c r="AG207" s="454"/>
      <c r="AH207" s="454"/>
    </row>
    <row r="208" spans="1:34" s="220" customFormat="1">
      <c r="A208" s="409">
        <v>43349</v>
      </c>
      <c r="B208" s="62">
        <v>139</v>
      </c>
      <c r="AC208" s="458"/>
      <c r="AD208" s="458"/>
      <c r="AE208" s="458"/>
      <c r="AF208" s="458"/>
      <c r="AG208" s="454"/>
      <c r="AH208" s="454"/>
    </row>
    <row r="209" spans="1:34" s="220" customFormat="1">
      <c r="A209" s="409">
        <v>43350</v>
      </c>
      <c r="B209" s="62">
        <v>140</v>
      </c>
      <c r="AC209" s="458"/>
      <c r="AD209" s="458"/>
      <c r="AE209" s="458"/>
      <c r="AF209" s="458"/>
      <c r="AG209" s="454"/>
      <c r="AH209" s="454"/>
    </row>
    <row r="210" spans="1:34" s="220" customFormat="1">
      <c r="A210" s="409">
        <v>43353</v>
      </c>
      <c r="B210" s="62">
        <v>141</v>
      </c>
      <c r="AC210" s="458"/>
      <c r="AD210" s="458"/>
      <c r="AE210" s="458"/>
      <c r="AF210" s="458"/>
      <c r="AG210" s="454"/>
      <c r="AH210" s="454"/>
    </row>
    <row r="211" spans="1:34" s="220" customFormat="1">
      <c r="A211" s="409">
        <v>43354</v>
      </c>
      <c r="B211" s="62">
        <v>142</v>
      </c>
      <c r="C211" s="211" t="s">
        <v>162</v>
      </c>
      <c r="D211" s="211" t="s">
        <v>182</v>
      </c>
      <c r="E211" s="211" t="s">
        <v>171</v>
      </c>
      <c r="F211" s="211" t="s">
        <v>166</v>
      </c>
      <c r="AC211" s="458"/>
      <c r="AD211" s="458"/>
      <c r="AE211" s="458"/>
      <c r="AF211" s="458"/>
      <c r="AG211" s="454"/>
      <c r="AH211" s="454"/>
    </row>
    <row r="212" spans="1:34" s="220" customFormat="1">
      <c r="A212" s="230"/>
      <c r="B212" s="62"/>
      <c r="F212" s="211" t="s">
        <v>166</v>
      </c>
      <c r="AC212" s="458"/>
      <c r="AD212" s="458"/>
      <c r="AE212" s="458"/>
      <c r="AF212" s="458"/>
      <c r="AG212" s="454"/>
      <c r="AH212" s="454"/>
    </row>
    <row r="213" spans="1:34" s="220" customFormat="1">
      <c r="A213" s="230"/>
      <c r="B213" s="62"/>
      <c r="F213" s="220">
        <v>41.426249999999996</v>
      </c>
      <c r="AC213" s="458"/>
      <c r="AD213" s="458"/>
      <c r="AE213" s="458"/>
      <c r="AF213" s="458"/>
      <c r="AG213" s="454"/>
      <c r="AH213" s="454"/>
    </row>
    <row r="214" spans="1:34" s="220" customFormat="1">
      <c r="A214" s="409">
        <v>43355</v>
      </c>
      <c r="B214" s="62">
        <v>143</v>
      </c>
      <c r="AC214" s="458"/>
      <c r="AD214" s="458"/>
      <c r="AE214" s="458"/>
      <c r="AF214" s="458"/>
      <c r="AG214" s="454"/>
      <c r="AH214" s="454"/>
    </row>
    <row r="215" spans="1:34" s="220" customFormat="1">
      <c r="A215" s="409">
        <v>43356</v>
      </c>
      <c r="B215" s="62">
        <v>144</v>
      </c>
      <c r="AC215" s="458"/>
      <c r="AD215" s="458"/>
      <c r="AE215" s="458"/>
      <c r="AF215" s="458"/>
      <c r="AG215" s="454"/>
      <c r="AH215" s="454"/>
    </row>
    <row r="216" spans="1:34" s="220" customFormat="1">
      <c r="A216" s="409">
        <v>43357</v>
      </c>
      <c r="B216" s="62">
        <v>145</v>
      </c>
      <c r="C216" s="211" t="s">
        <v>162</v>
      </c>
      <c r="D216" s="211" t="s">
        <v>182</v>
      </c>
      <c r="E216" s="211" t="s">
        <v>171</v>
      </c>
      <c r="F216" s="211" t="s">
        <v>166</v>
      </c>
      <c r="AC216" s="458"/>
      <c r="AD216" s="458"/>
      <c r="AE216" s="458"/>
      <c r="AF216" s="458"/>
      <c r="AG216" s="454"/>
      <c r="AH216" s="454"/>
    </row>
    <row r="217" spans="1:34" s="220" customFormat="1">
      <c r="A217" s="230"/>
      <c r="B217" s="62"/>
      <c r="F217" s="211" t="s">
        <v>166</v>
      </c>
      <c r="AC217" s="458"/>
      <c r="AD217" s="458"/>
      <c r="AE217" s="458"/>
      <c r="AF217" s="458"/>
      <c r="AG217" s="454"/>
      <c r="AH217" s="454"/>
    </row>
    <row r="218" spans="1:34" s="220" customFormat="1">
      <c r="A218" s="230"/>
      <c r="B218" s="62"/>
      <c r="F218" s="220">
        <v>41.981699999999996</v>
      </c>
      <c r="AC218" s="458"/>
      <c r="AD218" s="458"/>
      <c r="AE218" s="458"/>
      <c r="AF218" s="458"/>
      <c r="AG218" s="454"/>
      <c r="AH218" s="454"/>
    </row>
    <row r="219" spans="1:34" s="220" customFormat="1">
      <c r="A219" s="409">
        <v>43360</v>
      </c>
      <c r="B219" s="62">
        <v>146</v>
      </c>
      <c r="AC219" s="458"/>
      <c r="AD219" s="458"/>
      <c r="AE219" s="458"/>
      <c r="AF219" s="458"/>
      <c r="AG219" s="454"/>
      <c r="AH219" s="454"/>
    </row>
    <row r="220" spans="1:34" s="220" customFormat="1">
      <c r="A220" s="409">
        <v>43361</v>
      </c>
      <c r="B220" s="62">
        <v>147</v>
      </c>
      <c r="C220" s="211" t="s">
        <v>162</v>
      </c>
      <c r="D220" s="211" t="s">
        <v>182</v>
      </c>
      <c r="E220" s="211" t="s">
        <v>171</v>
      </c>
      <c r="F220" s="211" t="s">
        <v>166</v>
      </c>
      <c r="AC220" s="458"/>
      <c r="AD220" s="458"/>
      <c r="AE220" s="458"/>
      <c r="AF220" s="458"/>
      <c r="AG220" s="454"/>
      <c r="AH220" s="454"/>
    </row>
    <row r="221" spans="1:34" s="220" customFormat="1">
      <c r="A221" s="230"/>
      <c r="B221" s="62"/>
      <c r="F221" s="211" t="s">
        <v>166</v>
      </c>
      <c r="AC221" s="458"/>
      <c r="AD221" s="458"/>
      <c r="AE221" s="458"/>
      <c r="AF221" s="458"/>
      <c r="AG221" s="454"/>
      <c r="AH221" s="454"/>
    </row>
    <row r="222" spans="1:34" s="220" customFormat="1">
      <c r="A222" s="230"/>
      <c r="B222" s="62"/>
      <c r="F222" s="220">
        <v>42.299099999999996</v>
      </c>
      <c r="AC222" s="458"/>
      <c r="AD222" s="458"/>
      <c r="AE222" s="458"/>
      <c r="AF222" s="458"/>
      <c r="AG222" s="454"/>
      <c r="AH222" s="454"/>
    </row>
    <row r="223" spans="1:34" s="220" customFormat="1">
      <c r="A223" s="409">
        <v>43362</v>
      </c>
      <c r="B223" s="62">
        <v>148</v>
      </c>
      <c r="AC223" s="458"/>
      <c r="AD223" s="458"/>
      <c r="AE223" s="458"/>
      <c r="AF223" s="458"/>
      <c r="AG223" s="454"/>
      <c r="AH223" s="454"/>
    </row>
    <row r="224" spans="1:34" s="220" customFormat="1">
      <c r="A224" s="409">
        <v>43363</v>
      </c>
      <c r="B224" s="62">
        <v>149</v>
      </c>
      <c r="C224" s="211" t="s">
        <v>162</v>
      </c>
      <c r="D224" s="211" t="s">
        <v>182</v>
      </c>
      <c r="E224" s="211" t="s">
        <v>171</v>
      </c>
      <c r="F224" s="211" t="s">
        <v>166</v>
      </c>
      <c r="AC224" s="458"/>
      <c r="AD224" s="458"/>
      <c r="AE224" s="458"/>
      <c r="AF224" s="458"/>
      <c r="AG224" s="454"/>
      <c r="AH224" s="454"/>
    </row>
    <row r="225" spans="1:34" s="220" customFormat="1">
      <c r="A225" s="409"/>
      <c r="B225" s="62"/>
      <c r="F225" s="211" t="s">
        <v>166</v>
      </c>
      <c r="AC225" s="458"/>
      <c r="AD225" s="458"/>
      <c r="AE225" s="458"/>
      <c r="AF225" s="458"/>
      <c r="AG225" s="454"/>
      <c r="AH225" s="454"/>
    </row>
    <row r="226" spans="1:34" s="220" customFormat="1">
      <c r="A226" s="409"/>
      <c r="B226" s="62"/>
      <c r="F226" s="220">
        <v>42.457799999999999</v>
      </c>
      <c r="AC226" s="458"/>
      <c r="AD226" s="458"/>
      <c r="AE226" s="458"/>
      <c r="AF226" s="458"/>
      <c r="AG226" s="454"/>
      <c r="AH226" s="454"/>
    </row>
    <row r="227" spans="1:34" s="220" customFormat="1">
      <c r="A227" s="409">
        <v>43364</v>
      </c>
      <c r="B227" s="62">
        <v>150</v>
      </c>
      <c r="C227" s="211" t="s">
        <v>162</v>
      </c>
      <c r="D227" s="211" t="s">
        <v>182</v>
      </c>
      <c r="E227" s="211" t="s">
        <v>171</v>
      </c>
      <c r="F227" s="211" t="s">
        <v>166</v>
      </c>
      <c r="AC227" s="458"/>
      <c r="AD227" s="458"/>
      <c r="AE227" s="458"/>
      <c r="AF227" s="458"/>
      <c r="AG227" s="454"/>
      <c r="AH227" s="454"/>
    </row>
    <row r="228" spans="1:34" s="220" customFormat="1">
      <c r="A228" s="409"/>
      <c r="B228" s="62"/>
      <c r="F228" s="211" t="s">
        <v>166</v>
      </c>
      <c r="AC228" s="458"/>
      <c r="AD228" s="458"/>
      <c r="AE228" s="458"/>
      <c r="AF228" s="458"/>
      <c r="AG228" s="454"/>
      <c r="AH228" s="454"/>
    </row>
    <row r="229" spans="1:34" s="220" customFormat="1">
      <c r="A229" s="230"/>
      <c r="B229" s="62"/>
      <c r="F229" s="220">
        <v>42.616500000000002</v>
      </c>
      <c r="AC229" s="458"/>
      <c r="AD229" s="458"/>
      <c r="AE229" s="458"/>
      <c r="AF229" s="458"/>
      <c r="AG229" s="454"/>
      <c r="AH229" s="454"/>
    </row>
    <row r="230" spans="1:34" s="220" customFormat="1">
      <c r="A230" s="409">
        <v>43367</v>
      </c>
      <c r="B230" s="62">
        <v>151</v>
      </c>
      <c r="C230" s="211" t="s">
        <v>162</v>
      </c>
      <c r="D230" s="211" t="s">
        <v>182</v>
      </c>
      <c r="E230" s="211" t="s">
        <v>171</v>
      </c>
      <c r="F230" s="211" t="s">
        <v>166</v>
      </c>
      <c r="AC230" s="458"/>
      <c r="AD230" s="458"/>
      <c r="AE230" s="458"/>
      <c r="AF230" s="458"/>
      <c r="AG230" s="454"/>
      <c r="AH230" s="454"/>
    </row>
    <row r="231" spans="1:34" s="220" customFormat="1">
      <c r="A231" s="230"/>
      <c r="B231" s="62"/>
      <c r="F231" s="211" t="s">
        <v>166</v>
      </c>
      <c r="AC231" s="458"/>
      <c r="AD231" s="458"/>
      <c r="AE231" s="458"/>
      <c r="AF231" s="458"/>
      <c r="AG231" s="454"/>
      <c r="AH231" s="454"/>
    </row>
    <row r="232" spans="1:34" s="220" customFormat="1">
      <c r="A232" s="230"/>
      <c r="B232" s="62"/>
      <c r="F232" s="220">
        <v>43.092600000000004</v>
      </c>
      <c r="AC232" s="458"/>
      <c r="AD232" s="458"/>
      <c r="AE232" s="458"/>
      <c r="AF232" s="458"/>
      <c r="AG232" s="454"/>
      <c r="AH232" s="454"/>
    </row>
    <row r="233" spans="1:34" s="220" customFormat="1">
      <c r="A233" s="409">
        <v>43368</v>
      </c>
      <c r="B233" s="62">
        <v>152</v>
      </c>
      <c r="C233" s="211" t="s">
        <v>187</v>
      </c>
      <c r="D233" s="211" t="s">
        <v>182</v>
      </c>
      <c r="E233" s="211" t="s">
        <v>171</v>
      </c>
      <c r="F233" s="211" t="s">
        <v>166</v>
      </c>
      <c r="AC233" s="458"/>
      <c r="AD233" s="458"/>
      <c r="AE233" s="458"/>
      <c r="AF233" s="458"/>
      <c r="AG233" s="454"/>
      <c r="AH233" s="454"/>
    </row>
    <row r="234" spans="1:34" s="220" customFormat="1">
      <c r="A234" s="230"/>
      <c r="B234" s="62"/>
      <c r="F234" s="211" t="s">
        <v>166</v>
      </c>
      <c r="AC234" s="458"/>
      <c r="AD234" s="458"/>
      <c r="AE234" s="458"/>
      <c r="AF234" s="458"/>
      <c r="AG234" s="454"/>
      <c r="AH234" s="454"/>
    </row>
    <row r="235" spans="1:34" s="220" customFormat="1">
      <c r="A235" s="230"/>
      <c r="B235" s="62"/>
      <c r="F235" s="220">
        <v>43.568700000000007</v>
      </c>
      <c r="AC235" s="458"/>
      <c r="AD235" s="458"/>
      <c r="AE235" s="458"/>
      <c r="AF235" s="458"/>
      <c r="AG235" s="454"/>
      <c r="AH235" s="454"/>
    </row>
    <row r="236" spans="1:34" s="220" customFormat="1">
      <c r="A236" s="409">
        <v>43369</v>
      </c>
      <c r="B236" s="62">
        <v>153</v>
      </c>
      <c r="C236" s="211" t="s">
        <v>169</v>
      </c>
      <c r="D236" s="211" t="s">
        <v>182</v>
      </c>
      <c r="E236" s="211" t="s">
        <v>187</v>
      </c>
      <c r="F236" s="211" t="s">
        <v>166</v>
      </c>
      <c r="AC236" s="458"/>
      <c r="AD236" s="458"/>
      <c r="AE236" s="458"/>
      <c r="AF236" s="458"/>
      <c r="AG236" s="454"/>
      <c r="AH236" s="454"/>
    </row>
    <row r="237" spans="1:34" s="220" customFormat="1">
      <c r="A237" s="230"/>
      <c r="B237" s="62"/>
      <c r="F237" s="211" t="s">
        <v>166</v>
      </c>
      <c r="AC237" s="458"/>
      <c r="AD237" s="458"/>
      <c r="AE237" s="458"/>
      <c r="AF237" s="458"/>
      <c r="AG237" s="454"/>
      <c r="AH237" s="454"/>
    </row>
    <row r="238" spans="1:34" s="220" customFormat="1">
      <c r="A238" s="230"/>
      <c r="B238" s="62"/>
      <c r="F238" s="220">
        <v>44.044800000000009</v>
      </c>
      <c r="AC238" s="458"/>
      <c r="AD238" s="458"/>
      <c r="AE238" s="458"/>
      <c r="AF238" s="458"/>
      <c r="AG238" s="454"/>
      <c r="AH238" s="454"/>
    </row>
    <row r="239" spans="1:34" s="220" customFormat="1">
      <c r="A239" s="409">
        <v>43370</v>
      </c>
      <c r="B239" s="62">
        <v>154</v>
      </c>
      <c r="C239" s="211" t="s">
        <v>169</v>
      </c>
      <c r="D239" s="211" t="s">
        <v>182</v>
      </c>
      <c r="E239" s="211" t="s">
        <v>187</v>
      </c>
      <c r="F239" s="211" t="s">
        <v>166</v>
      </c>
      <c r="AC239" s="458"/>
      <c r="AD239" s="458"/>
      <c r="AE239" s="458"/>
      <c r="AF239" s="458"/>
      <c r="AG239" s="454"/>
      <c r="AH239" s="454"/>
    </row>
    <row r="240" spans="1:34" s="220" customFormat="1">
      <c r="A240" s="230"/>
      <c r="B240" s="62"/>
      <c r="F240" s="211" t="s">
        <v>166</v>
      </c>
      <c r="H240" s="211" t="s">
        <v>168</v>
      </c>
      <c r="AC240" s="458"/>
      <c r="AD240" s="458"/>
      <c r="AE240" s="458"/>
      <c r="AF240" s="458"/>
      <c r="AG240" s="454"/>
      <c r="AH240" s="454"/>
    </row>
    <row r="241" spans="1:34" s="220" customFormat="1">
      <c r="A241" s="230"/>
      <c r="B241" s="62"/>
      <c r="F241" s="220">
        <v>44.362200000000009</v>
      </c>
      <c r="H241" s="220">
        <v>35.158700000000003</v>
      </c>
      <c r="AC241" s="458"/>
      <c r="AD241" s="458"/>
      <c r="AE241" s="458"/>
      <c r="AF241" s="458"/>
      <c r="AG241" s="454"/>
      <c r="AH241" s="454"/>
    </row>
    <row r="242" spans="1:34" s="220" customFormat="1">
      <c r="A242" s="409">
        <v>43371</v>
      </c>
      <c r="B242" s="62">
        <v>155</v>
      </c>
      <c r="C242" s="211" t="s">
        <v>169</v>
      </c>
      <c r="D242" s="211" t="s">
        <v>187</v>
      </c>
      <c r="E242" s="211" t="s">
        <v>171</v>
      </c>
      <c r="F242" s="211" t="s">
        <v>166</v>
      </c>
      <c r="AC242" s="458"/>
      <c r="AD242" s="458"/>
      <c r="AE242" s="458"/>
      <c r="AF242" s="458"/>
      <c r="AG242" s="454"/>
      <c r="AH242" s="454"/>
    </row>
    <row r="243" spans="1:34" s="220" customFormat="1">
      <c r="A243" s="230"/>
      <c r="B243" s="62"/>
      <c r="F243" s="211" t="s">
        <v>166</v>
      </c>
      <c r="AC243" s="458"/>
      <c r="AD243" s="458"/>
      <c r="AE243" s="458"/>
      <c r="AF243" s="458"/>
      <c r="AG243" s="454"/>
      <c r="AH243" s="454"/>
    </row>
    <row r="244" spans="1:34" s="220" customFormat="1">
      <c r="A244" s="230"/>
      <c r="B244" s="62"/>
      <c r="F244" s="220">
        <v>44.520900000000012</v>
      </c>
      <c r="AC244" s="458"/>
      <c r="AD244" s="458"/>
      <c r="AE244" s="458"/>
      <c r="AF244" s="458"/>
      <c r="AG244" s="454"/>
      <c r="AH244" s="454"/>
    </row>
    <row r="245" spans="1:34" s="220" customFormat="1">
      <c r="A245" s="409">
        <v>43374</v>
      </c>
      <c r="B245" s="62">
        <v>156</v>
      </c>
      <c r="C245" s="211" t="s">
        <v>187</v>
      </c>
      <c r="D245" s="211" t="s">
        <v>187</v>
      </c>
      <c r="E245" s="211" t="s">
        <v>171</v>
      </c>
      <c r="F245" s="211" t="s">
        <v>166</v>
      </c>
      <c r="AC245" s="458"/>
      <c r="AD245" s="458"/>
      <c r="AE245" s="458"/>
      <c r="AF245" s="458"/>
      <c r="AG245" s="454"/>
      <c r="AH245" s="454"/>
    </row>
    <row r="246" spans="1:34" s="220" customFormat="1">
      <c r="A246" s="409">
        <v>43375</v>
      </c>
      <c r="B246" s="62">
        <v>157</v>
      </c>
      <c r="C246" s="211" t="s">
        <v>187</v>
      </c>
      <c r="D246" s="211" t="s">
        <v>169</v>
      </c>
      <c r="E246" s="211" t="s">
        <v>187</v>
      </c>
      <c r="F246" s="211" t="s">
        <v>166</v>
      </c>
      <c r="AC246" s="458"/>
      <c r="AD246" s="458"/>
      <c r="AE246" s="458"/>
      <c r="AF246" s="458"/>
      <c r="AG246" s="454"/>
      <c r="AH246" s="454"/>
    </row>
    <row r="247" spans="1:34" s="220" customFormat="1">
      <c r="A247" s="230"/>
      <c r="B247" s="62"/>
      <c r="D247" s="211" t="s">
        <v>169</v>
      </c>
      <c r="F247" s="211" t="s">
        <v>166</v>
      </c>
      <c r="H247" s="211" t="s">
        <v>170</v>
      </c>
      <c r="AC247" s="458"/>
      <c r="AD247" s="458"/>
      <c r="AE247" s="458"/>
      <c r="AF247" s="458"/>
      <c r="AG247" s="454"/>
      <c r="AH247" s="454"/>
    </row>
    <row r="248" spans="1:34" s="220" customFormat="1">
      <c r="A248" s="230"/>
      <c r="B248" s="62"/>
      <c r="D248" s="220">
        <v>38.77505</v>
      </c>
      <c r="F248" s="220">
        <v>44.679600000000015</v>
      </c>
      <c r="H248" s="220">
        <v>37.945700000000002</v>
      </c>
      <c r="AC248" s="458"/>
      <c r="AD248" s="458"/>
      <c r="AE248" s="458"/>
      <c r="AF248" s="458"/>
      <c r="AG248" s="454"/>
      <c r="AH248" s="454"/>
    </row>
    <row r="249" spans="1:34" s="220" customFormat="1">
      <c r="A249" s="409">
        <v>43376</v>
      </c>
      <c r="B249" s="62">
        <v>158</v>
      </c>
      <c r="C249" s="211" t="s">
        <v>187</v>
      </c>
      <c r="D249" s="211" t="s">
        <v>169</v>
      </c>
      <c r="E249" s="211" t="s">
        <v>187</v>
      </c>
      <c r="F249" s="211" t="s">
        <v>166</v>
      </c>
      <c r="AC249" s="458"/>
      <c r="AD249" s="458"/>
      <c r="AE249" s="458"/>
      <c r="AF249" s="458"/>
      <c r="AG249" s="454"/>
      <c r="AH249" s="454"/>
    </row>
    <row r="250" spans="1:34" s="220" customFormat="1">
      <c r="A250" s="409">
        <v>43377</v>
      </c>
      <c r="B250" s="62">
        <v>159</v>
      </c>
      <c r="C250" s="211" t="s">
        <v>187</v>
      </c>
      <c r="D250" s="211" t="s">
        <v>187</v>
      </c>
      <c r="E250" s="211" t="s">
        <v>187</v>
      </c>
      <c r="F250" s="211" t="s">
        <v>166</v>
      </c>
      <c r="AC250" s="458"/>
      <c r="AD250" s="458"/>
      <c r="AE250" s="458"/>
      <c r="AF250" s="458"/>
      <c r="AG250" s="454"/>
      <c r="AH250" s="454"/>
    </row>
    <row r="251" spans="1:34">
      <c r="A251" s="409">
        <v>43378</v>
      </c>
      <c r="B251" s="62">
        <v>160</v>
      </c>
      <c r="C251" s="211" t="s">
        <v>171</v>
      </c>
      <c r="D251" s="211" t="s">
        <v>187</v>
      </c>
      <c r="E251" s="211" t="s">
        <v>187</v>
      </c>
      <c r="F251" s="211" t="s">
        <v>166</v>
      </c>
    </row>
    <row r="252" spans="1:34">
      <c r="B252" s="62"/>
      <c r="C252" s="211" t="s">
        <v>171</v>
      </c>
      <c r="F252" s="211" t="s">
        <v>166</v>
      </c>
    </row>
    <row r="253" spans="1:34">
      <c r="B253" s="62"/>
      <c r="C253" s="220">
        <v>36.9283</v>
      </c>
      <c r="F253" s="220">
        <v>44.997000000000014</v>
      </c>
    </row>
    <row r="254" spans="1:34">
      <c r="A254" s="566">
        <v>43382</v>
      </c>
      <c r="B254" s="62">
        <v>161</v>
      </c>
      <c r="C254" s="211" t="s">
        <v>171</v>
      </c>
      <c r="D254" s="211" t="s">
        <v>187</v>
      </c>
      <c r="E254" s="211" t="s">
        <v>187</v>
      </c>
      <c r="F254" s="211" t="s">
        <v>166</v>
      </c>
      <c r="O254" s="211" t="s">
        <v>720</v>
      </c>
    </row>
    <row r="255" spans="1:34">
      <c r="A255" s="409">
        <v>43383</v>
      </c>
      <c r="B255" s="194" t="s">
        <v>685</v>
      </c>
    </row>
    <row r="256" spans="1:34">
      <c r="A256" s="409">
        <v>43384</v>
      </c>
      <c r="B256" s="62">
        <v>162</v>
      </c>
      <c r="C256" s="211" t="s">
        <v>171</v>
      </c>
      <c r="D256" s="211" t="s">
        <v>187</v>
      </c>
      <c r="E256" s="211" t="s">
        <v>187</v>
      </c>
      <c r="F256" s="211" t="s">
        <v>166</v>
      </c>
    </row>
    <row r="257" spans="1:6">
      <c r="A257" s="409">
        <v>43385</v>
      </c>
      <c r="B257" s="62">
        <v>163</v>
      </c>
      <c r="C257" s="211" t="s">
        <v>171</v>
      </c>
      <c r="D257" s="211" t="s">
        <v>187</v>
      </c>
      <c r="E257" s="211" t="s">
        <v>187</v>
      </c>
      <c r="F257" s="211" t="s">
        <v>166</v>
      </c>
    </row>
    <row r="258" spans="1:6">
      <c r="A258" s="409">
        <v>43388</v>
      </c>
      <c r="B258" s="62">
        <v>164</v>
      </c>
      <c r="C258" s="211" t="s">
        <v>171</v>
      </c>
      <c r="D258" s="211" t="s">
        <v>187</v>
      </c>
      <c r="E258" s="211" t="s">
        <v>187</v>
      </c>
      <c r="F258" s="211" t="s">
        <v>166</v>
      </c>
    </row>
    <row r="259" spans="1:6">
      <c r="A259" s="409"/>
      <c r="B259" s="62"/>
      <c r="C259" s="211" t="s">
        <v>171</v>
      </c>
      <c r="F259" s="211" t="s">
        <v>166</v>
      </c>
    </row>
    <row r="260" spans="1:6">
      <c r="A260" s="409"/>
      <c r="B260" s="62"/>
      <c r="C260" s="220">
        <v>37.087000000000003</v>
      </c>
      <c r="F260" s="220">
        <v>45.314400000000013</v>
      </c>
    </row>
    <row r="261" spans="1:6">
      <c r="A261" s="409">
        <v>43389</v>
      </c>
      <c r="B261" s="62">
        <v>165</v>
      </c>
      <c r="C261" s="211" t="s">
        <v>171</v>
      </c>
      <c r="D261" s="211" t="s">
        <v>187</v>
      </c>
      <c r="E261" s="211" t="s">
        <v>187</v>
      </c>
      <c r="F261" s="211" t="s">
        <v>166</v>
      </c>
    </row>
    <row r="262" spans="1:6">
      <c r="A262" s="409">
        <v>43390</v>
      </c>
      <c r="B262" s="62">
        <v>166</v>
      </c>
      <c r="C262" s="211" t="s">
        <v>171</v>
      </c>
      <c r="D262" s="211" t="s">
        <v>187</v>
      </c>
      <c r="E262" s="211" t="s">
        <v>187</v>
      </c>
      <c r="F262" s="211" t="s">
        <v>166</v>
      </c>
    </row>
    <row r="263" spans="1:6">
      <c r="A263" s="409">
        <v>43391</v>
      </c>
      <c r="B263" s="62">
        <v>167</v>
      </c>
      <c r="C263" s="211" t="s">
        <v>171</v>
      </c>
      <c r="D263" s="211" t="s">
        <v>187</v>
      </c>
      <c r="E263" s="211" t="s">
        <v>187</v>
      </c>
      <c r="F263" s="211" t="s">
        <v>166</v>
      </c>
    </row>
    <row r="264" spans="1:6">
      <c r="A264" s="409">
        <v>43392</v>
      </c>
      <c r="B264" s="62">
        <v>168</v>
      </c>
      <c r="C264" s="211" t="s">
        <v>171</v>
      </c>
      <c r="D264" s="211" t="s">
        <v>187</v>
      </c>
      <c r="E264" s="211" t="s">
        <v>187</v>
      </c>
      <c r="F264" s="211" t="s">
        <v>166</v>
      </c>
    </row>
    <row r="265" spans="1:6">
      <c r="A265" s="409"/>
      <c r="B265" s="62"/>
      <c r="C265" s="211" t="s">
        <v>171</v>
      </c>
      <c r="F265" s="211" t="s">
        <v>166</v>
      </c>
    </row>
    <row r="266" spans="1:6">
      <c r="B266" s="62"/>
      <c r="C266" s="220">
        <v>37.245700000000006</v>
      </c>
    </row>
    <row r="267" spans="1:6">
      <c r="A267" s="409">
        <v>43395</v>
      </c>
      <c r="B267" s="62">
        <v>169</v>
      </c>
      <c r="C267" s="211" t="s">
        <v>171</v>
      </c>
      <c r="D267" s="211" t="s">
        <v>187</v>
      </c>
      <c r="E267" s="211" t="s">
        <v>187</v>
      </c>
      <c r="F267" s="211" t="s">
        <v>166</v>
      </c>
    </row>
    <row r="268" spans="1:6">
      <c r="A268" s="409">
        <v>43396</v>
      </c>
      <c r="B268" s="62">
        <v>170</v>
      </c>
      <c r="C268" s="211" t="s">
        <v>171</v>
      </c>
      <c r="D268" s="211" t="s">
        <v>187</v>
      </c>
      <c r="E268" s="211" t="s">
        <v>169</v>
      </c>
      <c r="F268" s="211" t="s">
        <v>166</v>
      </c>
    </row>
    <row r="269" spans="1:6">
      <c r="A269" s="409">
        <v>43397</v>
      </c>
      <c r="B269" s="62">
        <v>171</v>
      </c>
      <c r="C269" s="211" t="s">
        <v>171</v>
      </c>
      <c r="D269" s="211" t="s">
        <v>169</v>
      </c>
      <c r="E269" s="211" t="s">
        <v>187</v>
      </c>
      <c r="F269" s="211" t="s">
        <v>166</v>
      </c>
    </row>
    <row r="270" spans="1:6">
      <c r="A270" s="409">
        <v>43398</v>
      </c>
      <c r="B270" s="62">
        <v>172</v>
      </c>
      <c r="C270" s="211" t="s">
        <v>171</v>
      </c>
      <c r="D270" s="211" t="s">
        <v>187</v>
      </c>
      <c r="E270" s="211" t="s">
        <v>169</v>
      </c>
      <c r="F270" s="211" t="s">
        <v>166</v>
      </c>
    </row>
    <row r="271" spans="1:6">
      <c r="A271" s="409">
        <v>43399</v>
      </c>
      <c r="B271" s="62">
        <v>173</v>
      </c>
      <c r="C271" s="211" t="s">
        <v>171</v>
      </c>
      <c r="D271" s="211" t="s">
        <v>187</v>
      </c>
      <c r="E271" s="211" t="s">
        <v>169</v>
      </c>
      <c r="F271" s="211" t="s">
        <v>166</v>
      </c>
    </row>
    <row r="272" spans="1:6">
      <c r="A272" s="409">
        <v>43402</v>
      </c>
      <c r="B272" s="62">
        <v>174</v>
      </c>
      <c r="C272" s="211" t="s">
        <v>171</v>
      </c>
      <c r="D272" s="211" t="s">
        <v>187</v>
      </c>
      <c r="E272" s="211" t="s">
        <v>169</v>
      </c>
      <c r="F272" s="211" t="s">
        <v>166</v>
      </c>
    </row>
    <row r="273" spans="1:18">
      <c r="A273" s="409"/>
      <c r="B273" s="62"/>
      <c r="C273" s="211">
        <v>37.325050000000005</v>
      </c>
      <c r="D273" s="211"/>
      <c r="E273" s="211">
        <v>38.933750000000003</v>
      </c>
      <c r="F273" s="211"/>
    </row>
    <row r="274" spans="1:18">
      <c r="A274" s="409">
        <v>43403</v>
      </c>
      <c r="B274" s="62">
        <v>175</v>
      </c>
      <c r="C274" s="211" t="s">
        <v>187</v>
      </c>
      <c r="D274" s="211" t="s">
        <v>187</v>
      </c>
      <c r="E274" s="211" t="s">
        <v>169</v>
      </c>
      <c r="F274" s="211" t="s">
        <v>166</v>
      </c>
    </row>
    <row r="275" spans="1:18">
      <c r="A275" s="409"/>
      <c r="B275" s="62"/>
      <c r="C275" s="211">
        <v>37.325050000000005</v>
      </c>
      <c r="D275" s="211"/>
      <c r="E275" s="211">
        <v>39.013100000000001</v>
      </c>
      <c r="F275" s="211"/>
    </row>
    <row r="276" spans="1:18">
      <c r="A276" s="409">
        <v>43404</v>
      </c>
      <c r="B276" s="62">
        <v>176</v>
      </c>
      <c r="C276" s="211" t="s">
        <v>187</v>
      </c>
      <c r="D276" s="211" t="s">
        <v>187</v>
      </c>
      <c r="E276" s="211" t="s">
        <v>169</v>
      </c>
      <c r="F276" s="211" t="s">
        <v>166</v>
      </c>
    </row>
    <row r="277" spans="1:18">
      <c r="A277" s="409">
        <v>43405</v>
      </c>
      <c r="B277" s="62">
        <v>177</v>
      </c>
      <c r="C277" s="211" t="s">
        <v>162</v>
      </c>
      <c r="D277" s="211" t="s">
        <v>187</v>
      </c>
      <c r="E277" s="211" t="s">
        <v>169</v>
      </c>
      <c r="F277" s="211" t="s">
        <v>166</v>
      </c>
    </row>
    <row r="278" spans="1:18">
      <c r="A278" s="409">
        <v>43406</v>
      </c>
      <c r="B278" s="62">
        <v>178</v>
      </c>
      <c r="C278" s="211" t="s">
        <v>162</v>
      </c>
      <c r="D278" s="211" t="s">
        <v>187</v>
      </c>
      <c r="E278" s="211" t="s">
        <v>169</v>
      </c>
      <c r="F278" s="211" t="s">
        <v>166</v>
      </c>
      <c r="O278" s="211" t="s">
        <v>719</v>
      </c>
    </row>
    <row r="279" spans="1:18">
      <c r="A279" s="409"/>
      <c r="B279" s="62"/>
      <c r="C279" s="211"/>
      <c r="D279" s="211"/>
      <c r="E279" s="211">
        <v>39.092449999999999</v>
      </c>
      <c r="F279" s="211"/>
      <c r="O279" s="211"/>
    </row>
    <row r="280" spans="1:18">
      <c r="A280" s="509">
        <v>43409</v>
      </c>
      <c r="B280" s="574">
        <v>179</v>
      </c>
      <c r="C280" s="211" t="s">
        <v>162</v>
      </c>
      <c r="D280" s="211" t="s">
        <v>187</v>
      </c>
      <c r="E280" s="584" t="s">
        <v>169</v>
      </c>
      <c r="F280" s="211" t="s">
        <v>166</v>
      </c>
      <c r="G280" s="211" t="s">
        <v>824</v>
      </c>
      <c r="N280" s="211" t="s">
        <v>808</v>
      </c>
      <c r="O280" s="582" t="s">
        <v>803</v>
      </c>
      <c r="P280" s="582" t="s">
        <v>802</v>
      </c>
      <c r="Q280" s="582" t="s">
        <v>801</v>
      </c>
      <c r="R280" s="582" t="s">
        <v>804</v>
      </c>
    </row>
    <row r="281" spans="1:18">
      <c r="A281" s="409">
        <v>43410</v>
      </c>
      <c r="B281" s="62">
        <v>180</v>
      </c>
      <c r="E281" s="220" t="s">
        <v>169</v>
      </c>
    </row>
    <row r="282" spans="1:18">
      <c r="A282" s="509">
        <v>43411</v>
      </c>
      <c r="B282" s="574">
        <v>181</v>
      </c>
      <c r="E282" s="584" t="s">
        <v>169</v>
      </c>
      <c r="H282" s="211" t="s">
        <v>171</v>
      </c>
      <c r="I282" s="211" t="s">
        <v>170</v>
      </c>
      <c r="N282" s="211" t="s">
        <v>808</v>
      </c>
      <c r="O282" s="582" t="s">
        <v>803</v>
      </c>
      <c r="P282" s="582" t="s">
        <v>802</v>
      </c>
      <c r="Q282" s="582" t="s">
        <v>801</v>
      </c>
      <c r="R282" s="582" t="s">
        <v>804</v>
      </c>
    </row>
    <row r="283" spans="1:18">
      <c r="A283" s="509"/>
      <c r="B283" s="574"/>
      <c r="E283" s="584"/>
      <c r="H283" s="220">
        <v>37.642450000000004</v>
      </c>
      <c r="I283" s="220">
        <v>38.263100000000001</v>
      </c>
      <c r="N283" s="211"/>
      <c r="O283" s="582"/>
      <c r="P283" s="582"/>
      <c r="Q283" s="582"/>
      <c r="R283" s="582"/>
    </row>
    <row r="284" spans="1:18">
      <c r="A284" s="409">
        <v>43412</v>
      </c>
      <c r="B284" s="62">
        <v>182</v>
      </c>
      <c r="E284" s="220" t="s">
        <v>169</v>
      </c>
      <c r="H284" s="211" t="s">
        <v>171</v>
      </c>
      <c r="I284" s="211" t="s">
        <v>170</v>
      </c>
    </row>
    <row r="285" spans="1:18">
      <c r="A285" s="409"/>
      <c r="B285" s="62"/>
      <c r="E285" s="220">
        <v>39.251150000000003</v>
      </c>
      <c r="H285" s="220">
        <v>37.801150000000007</v>
      </c>
      <c r="I285" s="220">
        <v>38.421800000000005</v>
      </c>
    </row>
    <row r="286" spans="1:18">
      <c r="A286" s="409">
        <v>43413</v>
      </c>
      <c r="B286" s="62">
        <v>183</v>
      </c>
      <c r="E286" s="220" t="s">
        <v>169</v>
      </c>
      <c r="H286" s="211" t="s">
        <v>171</v>
      </c>
      <c r="I286" s="211" t="s">
        <v>170</v>
      </c>
      <c r="J286" s="211" t="s">
        <v>166</v>
      </c>
    </row>
    <row r="287" spans="1:18">
      <c r="A287" s="409"/>
      <c r="B287" s="62"/>
      <c r="E287" s="220">
        <v>39.409850000000006</v>
      </c>
      <c r="H287" s="220">
        <v>37.95985000000001</v>
      </c>
      <c r="I287" s="220">
        <v>38.580500000000008</v>
      </c>
      <c r="J287" s="220">
        <v>42.933900000000015</v>
      </c>
    </row>
    <row r="288" spans="1:18">
      <c r="A288" s="409">
        <v>43420</v>
      </c>
      <c r="B288" s="62">
        <v>184</v>
      </c>
      <c r="E288" s="220" t="s">
        <v>169</v>
      </c>
      <c r="H288" s="211" t="s">
        <v>171</v>
      </c>
      <c r="I288" s="211" t="s">
        <v>170</v>
      </c>
      <c r="J288" s="211" t="s">
        <v>166</v>
      </c>
    </row>
    <row r="289" spans="1:18">
      <c r="A289" s="409"/>
      <c r="B289" s="62"/>
      <c r="H289" s="220">
        <v>38.118550000000013</v>
      </c>
      <c r="I289" s="220">
        <v>38.739200000000011</v>
      </c>
      <c r="J289" s="220">
        <v>42.933900000000015</v>
      </c>
    </row>
    <row r="290" spans="1:18">
      <c r="A290" s="409">
        <v>43423</v>
      </c>
      <c r="B290" s="62">
        <v>185</v>
      </c>
      <c r="E290" s="220" t="s">
        <v>169</v>
      </c>
      <c r="H290" s="211" t="s">
        <v>171</v>
      </c>
      <c r="I290" s="211" t="s">
        <v>170</v>
      </c>
    </row>
    <row r="291" spans="1:18">
      <c r="A291" s="409"/>
      <c r="B291" s="62"/>
      <c r="E291" s="220">
        <v>39.727249999999998</v>
      </c>
      <c r="H291" s="220">
        <v>38.435950000000012</v>
      </c>
      <c r="I291" s="220">
        <v>39.05660000000001</v>
      </c>
    </row>
    <row r="292" spans="1:18">
      <c r="A292" s="499">
        <v>43424</v>
      </c>
      <c r="B292" s="574">
        <v>186</v>
      </c>
      <c r="E292" s="584" t="s">
        <v>169</v>
      </c>
      <c r="H292" s="211" t="s">
        <v>171</v>
      </c>
      <c r="I292" s="211" t="s">
        <v>170</v>
      </c>
      <c r="N292" s="211" t="s">
        <v>808</v>
      </c>
      <c r="O292" s="582" t="s">
        <v>803</v>
      </c>
      <c r="P292" s="582" t="s">
        <v>802</v>
      </c>
      <c r="Q292" s="582" t="s">
        <v>801</v>
      </c>
      <c r="R292" s="582" t="s">
        <v>804</v>
      </c>
    </row>
    <row r="293" spans="1:18">
      <c r="A293" s="499"/>
      <c r="B293" s="574"/>
      <c r="E293" s="584">
        <v>40.044650000000004</v>
      </c>
      <c r="H293" s="220">
        <v>38.753350000000012</v>
      </c>
      <c r="I293" s="220">
        <v>39.374000000000009</v>
      </c>
      <c r="N293" s="211"/>
      <c r="O293" s="582"/>
      <c r="P293" s="582"/>
      <c r="Q293" s="582"/>
      <c r="R293" s="582"/>
    </row>
    <row r="294" spans="1:18">
      <c r="A294" s="409">
        <v>43425</v>
      </c>
      <c r="B294" s="567">
        <v>187</v>
      </c>
      <c r="E294" s="220" t="s">
        <v>169</v>
      </c>
    </row>
    <row r="295" spans="1:18">
      <c r="A295" s="409">
        <v>43431</v>
      </c>
      <c r="B295" s="62">
        <v>188</v>
      </c>
      <c r="E295" s="220" t="s">
        <v>169</v>
      </c>
    </row>
    <row r="296" spans="1:18">
      <c r="A296" s="409"/>
      <c r="B296" s="62"/>
      <c r="E296" s="220">
        <v>40.362050000000004</v>
      </c>
    </row>
    <row r="297" spans="1:18">
      <c r="A297" s="409">
        <v>43432</v>
      </c>
      <c r="B297" s="194" t="s">
        <v>741</v>
      </c>
    </row>
    <row r="298" spans="1:18">
      <c r="A298" s="409">
        <v>43433</v>
      </c>
      <c r="B298" s="194">
        <v>189</v>
      </c>
      <c r="E298" s="220" t="s">
        <v>169</v>
      </c>
    </row>
    <row r="299" spans="1:18">
      <c r="A299" s="409"/>
      <c r="B299" s="194"/>
      <c r="E299" s="220">
        <v>40.679450000000003</v>
      </c>
    </row>
    <row r="300" spans="1:18">
      <c r="A300" s="409">
        <v>43434</v>
      </c>
      <c r="B300" s="194" t="s">
        <v>746</v>
      </c>
    </row>
    <row r="301" spans="1:18">
      <c r="A301" s="409">
        <v>43437</v>
      </c>
      <c r="B301" s="62">
        <v>190</v>
      </c>
      <c r="E301" s="220" t="s">
        <v>169</v>
      </c>
    </row>
    <row r="302" spans="1:18">
      <c r="A302" s="409">
        <v>43438</v>
      </c>
      <c r="B302" s="194" t="s">
        <v>751</v>
      </c>
    </row>
    <row r="303" spans="1:18">
      <c r="A303" s="409">
        <v>43439</v>
      </c>
      <c r="B303" s="194" t="s">
        <v>754</v>
      </c>
    </row>
    <row r="304" spans="1:18">
      <c r="A304" s="409">
        <v>43440</v>
      </c>
      <c r="B304" s="194" t="s">
        <v>755</v>
      </c>
    </row>
    <row r="305" spans="1:22">
      <c r="A305" s="409">
        <v>43441</v>
      </c>
      <c r="B305" s="194" t="s">
        <v>757</v>
      </c>
    </row>
    <row r="306" spans="1:22">
      <c r="A306" s="409">
        <v>43444</v>
      </c>
      <c r="B306" s="62">
        <v>191</v>
      </c>
    </row>
    <row r="307" spans="1:22">
      <c r="A307" s="499">
        <v>43445</v>
      </c>
      <c r="B307" s="528">
        <v>192</v>
      </c>
      <c r="O307" s="582" t="s">
        <v>803</v>
      </c>
      <c r="P307" s="582" t="s">
        <v>802</v>
      </c>
      <c r="Q307" s="582" t="s">
        <v>801</v>
      </c>
      <c r="R307" s="582" t="s">
        <v>804</v>
      </c>
      <c r="V307" s="211" t="s">
        <v>820</v>
      </c>
    </row>
    <row r="309" spans="1:22">
      <c r="B309" s="62"/>
    </row>
    <row r="310" spans="1:22">
      <c r="B310" s="62"/>
    </row>
    <row r="311" spans="1:22">
      <c r="B311" s="62"/>
    </row>
    <row r="313" spans="1:22">
      <c r="B313" s="62"/>
    </row>
    <row r="314" spans="1:22">
      <c r="B314" s="62"/>
    </row>
    <row r="315" spans="1:22">
      <c r="B315" s="62"/>
    </row>
    <row r="317" spans="1:22">
      <c r="B317" s="62"/>
    </row>
    <row r="320" spans="1:22">
      <c r="B320" s="62"/>
    </row>
    <row r="321" spans="2:2">
      <c r="B321" s="62"/>
    </row>
    <row r="322" spans="2:2">
      <c r="B322" s="62"/>
    </row>
    <row r="326" spans="2:2">
      <c r="B326" s="62"/>
    </row>
    <row r="327" spans="2:2">
      <c r="B327" s="62"/>
    </row>
    <row r="328" spans="2:2">
      <c r="B328" s="62"/>
    </row>
    <row r="330" spans="2:2">
      <c r="B330" s="62"/>
    </row>
    <row r="331" spans="2:2">
      <c r="B331" s="62"/>
    </row>
    <row r="332" spans="2:2">
      <c r="B332" s="62"/>
    </row>
    <row r="333" spans="2:2">
      <c r="B333" s="62"/>
    </row>
    <row r="334" spans="2:2">
      <c r="B334" s="62"/>
    </row>
    <row r="335" spans="2:2">
      <c r="B335" s="62"/>
    </row>
    <row r="336" spans="2:2">
      <c r="B336" s="62"/>
    </row>
    <row r="337" spans="1:2">
      <c r="A337" s="409"/>
      <c r="B337" s="62"/>
    </row>
    <row r="339" spans="1:2">
      <c r="B339" s="62"/>
    </row>
    <row r="340" spans="1:2">
      <c r="B340" s="62"/>
    </row>
    <row r="341" spans="1:2">
      <c r="B341" s="62"/>
    </row>
    <row r="342" spans="1:2">
      <c r="A342" s="409">
        <v>43446</v>
      </c>
      <c r="B342" s="194" t="s">
        <v>796</v>
      </c>
    </row>
  </sheetData>
  <conditionalFormatting sqref="D179:E179 G179">
    <cfRule type="dataBar" priority="2">
      <dataBar>
        <cfvo type="min"/>
        <cfvo type="max"/>
        <color rgb="FF638EC6"/>
      </dataBar>
      <extLst>
        <ext xmlns:x14="http://schemas.microsoft.com/office/spreadsheetml/2009/9/main" uri="{B025F937-C7B1-47D3-B67F-A62EFF666E3E}">
          <x14:id>{CEE74470-E1AD-4426-822A-9DD5B5DD588B}</x14:id>
        </ext>
      </extLst>
    </cfRule>
  </conditionalFormatting>
  <hyperlinks>
    <hyperlink ref="O171" r:id="rId1" xr:uid="{00000000-0004-0000-0600-000000000000}"/>
    <hyperlink ref="P171" r:id="rId2" xr:uid="{00000000-0004-0000-0600-000001000000}"/>
    <hyperlink ref="O172" r:id="rId3" xr:uid="{00000000-0004-0000-0600-000002000000}"/>
    <hyperlink ref="Q171" r:id="rId4" xr:uid="{00000000-0004-0000-0600-000003000000}"/>
    <hyperlink ref="P172" r:id="rId5" xr:uid="{00000000-0004-0000-0600-000004000000}"/>
    <hyperlink ref="Q172" r:id="rId6" xr:uid="{00000000-0004-0000-0600-000005000000}"/>
    <hyperlink ref="O152" r:id="rId7" xr:uid="{00000000-0004-0000-0600-000006000000}"/>
    <hyperlink ref="P152" r:id="rId8" xr:uid="{00000000-0004-0000-0600-000007000000}"/>
    <hyperlink ref="Q152" r:id="rId9" xr:uid="{00000000-0004-0000-0600-000008000000}"/>
    <hyperlink ref="O140" r:id="rId10" xr:uid="{00000000-0004-0000-0600-000009000000}"/>
    <hyperlink ref="P140" r:id="rId11" xr:uid="{00000000-0004-0000-0600-00000A000000}"/>
    <hyperlink ref="Q140" r:id="rId12" xr:uid="{00000000-0004-0000-0600-00000B000000}"/>
    <hyperlink ref="O130" r:id="rId13" xr:uid="{00000000-0004-0000-0600-00000C000000}"/>
    <hyperlink ref="P130" r:id="rId14" xr:uid="{00000000-0004-0000-0600-00000D000000}"/>
    <hyperlink ref="Q130" r:id="rId15" xr:uid="{00000000-0004-0000-0600-00000E000000}"/>
    <hyperlink ref="O114" r:id="rId16" xr:uid="{00000000-0004-0000-0600-00000F000000}"/>
    <hyperlink ref="P114" r:id="rId17" xr:uid="{00000000-0004-0000-0600-000010000000}"/>
    <hyperlink ref="Q114" r:id="rId18" xr:uid="{00000000-0004-0000-0600-000011000000}"/>
    <hyperlink ref="O107" r:id="rId19" xr:uid="{00000000-0004-0000-0600-000012000000}"/>
    <hyperlink ref="P107" r:id="rId20" xr:uid="{00000000-0004-0000-0600-000013000000}"/>
    <hyperlink ref="Q107" r:id="rId21" xr:uid="{00000000-0004-0000-0600-000014000000}"/>
    <hyperlink ref="O104" r:id="rId22" xr:uid="{00000000-0004-0000-0600-000015000000}"/>
    <hyperlink ref="P104" r:id="rId23" xr:uid="{00000000-0004-0000-0600-000016000000}"/>
    <hyperlink ref="Q104" r:id="rId24" xr:uid="{00000000-0004-0000-0600-000017000000}"/>
    <hyperlink ref="O101" r:id="rId25" xr:uid="{00000000-0004-0000-0600-000018000000}"/>
    <hyperlink ref="P101" r:id="rId26" xr:uid="{00000000-0004-0000-0600-000019000000}"/>
    <hyperlink ref="Q101" r:id="rId27" xr:uid="{00000000-0004-0000-0600-00001A000000}"/>
    <hyperlink ref="O92" r:id="rId28" xr:uid="{00000000-0004-0000-0600-00001B000000}"/>
    <hyperlink ref="P92" r:id="rId29" xr:uid="{00000000-0004-0000-0600-00001C000000}"/>
    <hyperlink ref="Q92" r:id="rId30" xr:uid="{00000000-0004-0000-0600-00001D000000}"/>
    <hyperlink ref="O73" r:id="rId31" xr:uid="{00000000-0004-0000-0600-00001E000000}"/>
    <hyperlink ref="P73" r:id="rId32" xr:uid="{00000000-0004-0000-0600-00001F000000}"/>
    <hyperlink ref="Q73" r:id="rId33" xr:uid="{00000000-0004-0000-0600-000020000000}"/>
    <hyperlink ref="O63" r:id="rId34" xr:uid="{00000000-0004-0000-0600-000021000000}"/>
    <hyperlink ref="P63" r:id="rId35" xr:uid="{00000000-0004-0000-0600-000022000000}"/>
    <hyperlink ref="Q63" r:id="rId36" xr:uid="{00000000-0004-0000-0600-000023000000}"/>
    <hyperlink ref="O58" r:id="rId37" xr:uid="{00000000-0004-0000-0600-000024000000}"/>
    <hyperlink ref="P58" r:id="rId38" xr:uid="{00000000-0004-0000-0600-000025000000}"/>
    <hyperlink ref="Q58" r:id="rId39" xr:uid="{00000000-0004-0000-0600-000026000000}"/>
    <hyperlink ref="O51" r:id="rId40" xr:uid="{00000000-0004-0000-0600-000027000000}"/>
    <hyperlink ref="P51" r:id="rId41" xr:uid="{00000000-0004-0000-0600-000028000000}"/>
    <hyperlink ref="Q51" r:id="rId42" xr:uid="{00000000-0004-0000-0600-000029000000}"/>
    <hyperlink ref="O190" r:id="rId43" xr:uid="{00000000-0004-0000-0600-00002A000000}"/>
    <hyperlink ref="P190" r:id="rId44" xr:uid="{00000000-0004-0000-0600-00002B000000}"/>
    <hyperlink ref="Q190" r:id="rId45" xr:uid="{00000000-0004-0000-0600-00002C000000}"/>
    <hyperlink ref="O280" r:id="rId46" xr:uid="{00000000-0004-0000-0600-00002D000000}"/>
    <hyperlink ref="P280" r:id="rId47" xr:uid="{00000000-0004-0000-0600-00002E000000}"/>
    <hyperlink ref="Q280" r:id="rId48" xr:uid="{00000000-0004-0000-0600-00002F000000}"/>
    <hyperlink ref="O282" r:id="rId49" xr:uid="{00000000-0004-0000-0600-000030000000}"/>
    <hyperlink ref="P282" r:id="rId50" xr:uid="{00000000-0004-0000-0600-000031000000}"/>
    <hyperlink ref="Q282" r:id="rId51" xr:uid="{00000000-0004-0000-0600-000032000000}"/>
    <hyperlink ref="O292" r:id="rId52" xr:uid="{00000000-0004-0000-0600-000033000000}"/>
    <hyperlink ref="P292" r:id="rId53" xr:uid="{00000000-0004-0000-0600-000034000000}"/>
    <hyperlink ref="Q292" r:id="rId54" xr:uid="{00000000-0004-0000-0600-000035000000}"/>
    <hyperlink ref="O307" r:id="rId55" xr:uid="{00000000-0004-0000-0600-000036000000}"/>
    <hyperlink ref="P307" r:id="rId56" xr:uid="{00000000-0004-0000-0600-000037000000}"/>
    <hyperlink ref="Q307" r:id="rId57" xr:uid="{00000000-0004-0000-0600-000038000000}"/>
    <hyperlink ref="R114" r:id="rId58" xr:uid="{00000000-0004-0000-0600-000039000000}"/>
    <hyperlink ref="R130" r:id="rId59" xr:uid="{00000000-0004-0000-0600-00003A000000}"/>
    <hyperlink ref="R140" r:id="rId60" xr:uid="{00000000-0004-0000-0600-00003B000000}"/>
    <hyperlink ref="R152" r:id="rId61" xr:uid="{00000000-0004-0000-0600-00003C000000}"/>
    <hyperlink ref="R107" r:id="rId62" xr:uid="{00000000-0004-0000-0600-00003D000000}"/>
    <hyperlink ref="R104" r:id="rId63" xr:uid="{00000000-0004-0000-0600-00003E000000}"/>
    <hyperlink ref="R101" r:id="rId64" xr:uid="{00000000-0004-0000-0600-00003F000000}"/>
    <hyperlink ref="R92" r:id="rId65" xr:uid="{00000000-0004-0000-0600-000040000000}"/>
    <hyperlink ref="R280" r:id="rId66" xr:uid="{00000000-0004-0000-0600-000041000000}"/>
    <hyperlink ref="R282" r:id="rId67" xr:uid="{00000000-0004-0000-0600-000042000000}"/>
    <hyperlink ref="R292" r:id="rId68" xr:uid="{00000000-0004-0000-0600-000043000000}"/>
    <hyperlink ref="R307" r:id="rId69" xr:uid="{00000000-0004-0000-0600-000044000000}"/>
    <hyperlink ref="R171" r:id="rId70" xr:uid="{00000000-0004-0000-0600-000045000000}"/>
    <hyperlink ref="R172" r:id="rId71" xr:uid="{00000000-0004-0000-0600-000046000000}"/>
    <hyperlink ref="R190" r:id="rId72" xr:uid="{00000000-0004-0000-0600-000047000000}"/>
    <hyperlink ref="R73" r:id="rId73" xr:uid="{00000000-0004-0000-0600-000048000000}"/>
    <hyperlink ref="R63" r:id="rId74" xr:uid="{00000000-0004-0000-0600-000049000000}"/>
    <hyperlink ref="R58" r:id="rId75" xr:uid="{00000000-0004-0000-0600-00004A000000}"/>
    <hyperlink ref="R51" r:id="rId76" xr:uid="{00000000-0004-0000-0600-00004B000000}"/>
    <hyperlink ref="R78" r:id="rId77" xr:uid="{00000000-0004-0000-0600-00004C000000}"/>
    <hyperlink ref="R83" r:id="rId78" xr:uid="{00000000-0004-0000-0600-00004D000000}"/>
    <hyperlink ref="R21" r:id="rId79" xr:uid="{00000000-0004-0000-0600-00004E000000}"/>
    <hyperlink ref="R22" r:id="rId80" xr:uid="{00000000-0004-0000-0600-00004F000000}"/>
    <hyperlink ref="R23" r:id="rId81" xr:uid="{00000000-0004-0000-0600-000050000000}"/>
    <hyperlink ref="R24" r:id="rId82" xr:uid="{00000000-0004-0000-0600-000051000000}"/>
    <hyperlink ref="R45" r:id="rId83" xr:uid="{00000000-0004-0000-0600-000052000000}"/>
    <hyperlink ref="R50" r:id="rId84" xr:uid="{00000000-0004-0000-0600-000053000000}"/>
    <hyperlink ref="R57" r:id="rId85" xr:uid="{00000000-0004-0000-0600-000054000000}"/>
    <hyperlink ref="R56" r:id="rId86" xr:uid="{00000000-0004-0000-0600-000055000000}"/>
    <hyperlink ref="R54" r:id="rId87" xr:uid="{00000000-0004-0000-0600-000056000000}"/>
    <hyperlink ref="R76" r:id="rId88" xr:uid="{00000000-0004-0000-0600-000057000000}"/>
    <hyperlink ref="R91" r:id="rId89" xr:uid="{00000000-0004-0000-0600-000058000000}"/>
    <hyperlink ref="R99" r:id="rId90" xr:uid="{00000000-0004-0000-0600-000059000000}"/>
    <hyperlink ref="R103" r:id="rId91" xr:uid="{00000000-0004-0000-0600-00005A000000}"/>
    <hyperlink ref="R108" r:id="rId92" xr:uid="{00000000-0004-0000-0600-00005B000000}"/>
    <hyperlink ref="R67" r:id="rId93" xr:uid="{00000000-0004-0000-0600-00005C000000}"/>
    <hyperlink ref="R124" r:id="rId94" xr:uid="{00000000-0004-0000-0600-00005D000000}"/>
    <hyperlink ref="R151" r:id="rId95" xr:uid="{00000000-0004-0000-0600-00005E000000}"/>
  </hyperlinks>
  <pageMargins left="0.7" right="0.7" top="0.75" bottom="0.75" header="0.3" footer="0.3"/>
  <pageSetup scale="19" orientation="landscape" r:id="rId96"/>
  <extLst>
    <ext xmlns:x14="http://schemas.microsoft.com/office/spreadsheetml/2009/9/main" uri="{78C0D931-6437-407d-A8EE-F0AAD7539E65}">
      <x14:conditionalFormattings>
        <x14:conditionalFormatting xmlns:xm="http://schemas.microsoft.com/office/excel/2006/main">
          <x14:cfRule type="dataBar" id="{CEE74470-E1AD-4426-822A-9DD5B5DD588B}">
            <x14:dataBar minLength="0" maxLength="100" gradient="0">
              <x14:cfvo type="autoMin"/>
              <x14:cfvo type="autoMax"/>
              <x14:negativeFillColor rgb="FFFF0000"/>
              <x14:axisColor rgb="FF000000"/>
            </x14:dataBar>
          </x14:cfRule>
          <xm:sqref>D179:E179 G179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21"/>
  <sheetViews>
    <sheetView zoomScaleNormal="100" workbookViewId="0">
      <pane ySplit="5" topLeftCell="A123" activePane="bottomLeft" state="frozen"/>
      <selection activeCell="G78" sqref="G78"/>
      <selection pane="bottomLeft" activeCell="J201" sqref="J201"/>
    </sheetView>
  </sheetViews>
  <sheetFormatPr defaultRowHeight="12.75"/>
  <cols>
    <col min="1" max="1" width="10.7109375" style="230" customWidth="1"/>
    <col min="2" max="2" width="5.7109375" style="62" customWidth="1"/>
    <col min="3" max="3" width="5.7109375" style="220" customWidth="1"/>
    <col min="4" max="4" width="5.7109375" style="289" customWidth="1"/>
    <col min="5" max="5" width="5.7109375" style="220" customWidth="1"/>
    <col min="6" max="6" width="5.7109375" style="293" customWidth="1"/>
    <col min="7" max="8" width="5.7109375" style="220" customWidth="1"/>
    <col min="9" max="10" width="5.7109375" style="289" customWidth="1"/>
    <col min="11" max="13" width="5.7109375" style="293" customWidth="1"/>
    <col min="14" max="14" width="5.7109375" style="230" customWidth="1"/>
    <col min="15" max="15" width="5.7109375" style="294" customWidth="1"/>
    <col min="16" max="21" width="5.7109375" style="220" customWidth="1"/>
    <col min="22" max="22" width="55.5703125" style="242" customWidth="1"/>
    <col min="23" max="23" width="49.5703125" style="198" customWidth="1"/>
    <col min="24" max="24" width="19.42578125" style="198" customWidth="1"/>
    <col min="25" max="25" width="19.85546875" style="198" customWidth="1"/>
    <col min="26" max="26" width="21.42578125" style="198" customWidth="1"/>
    <col min="27" max="27" width="59.140625" style="198" customWidth="1"/>
    <col min="28" max="28" width="71.140625" style="62" customWidth="1"/>
    <col min="29" max="16384" width="9.140625" style="62"/>
  </cols>
  <sheetData>
    <row r="1" spans="1:23" ht="14.25">
      <c r="C1" s="211" t="s">
        <v>242</v>
      </c>
      <c r="D1" s="287">
        <v>450</v>
      </c>
      <c r="E1" s="212">
        <v>400</v>
      </c>
      <c r="F1" s="291">
        <v>450</v>
      </c>
      <c r="G1" s="212" t="s">
        <v>241</v>
      </c>
      <c r="H1" s="212" t="s">
        <v>165</v>
      </c>
      <c r="I1" s="287"/>
      <c r="J1" s="287"/>
      <c r="K1" s="291">
        <v>1000</v>
      </c>
      <c r="L1" s="291"/>
      <c r="M1" s="291"/>
      <c r="N1" s="212" t="s">
        <v>243</v>
      </c>
      <c r="O1" s="300" t="s">
        <v>244</v>
      </c>
      <c r="P1" s="212" t="s">
        <v>189</v>
      </c>
      <c r="Q1" s="212"/>
      <c r="R1" s="212"/>
      <c r="S1" s="212"/>
      <c r="T1" s="212"/>
      <c r="U1" s="212"/>
      <c r="W1" s="198" t="s">
        <v>386</v>
      </c>
    </row>
    <row r="2" spans="1:23">
      <c r="A2" s="244" t="s">
        <v>172</v>
      </c>
      <c r="B2" s="199" t="s">
        <v>173</v>
      </c>
      <c r="C2" s="213" t="s">
        <v>161</v>
      </c>
      <c r="D2" s="288" t="s">
        <v>160</v>
      </c>
      <c r="E2" s="214" t="s">
        <v>163</v>
      </c>
      <c r="F2" s="292" t="s">
        <v>162</v>
      </c>
      <c r="G2" s="215" t="s">
        <v>164</v>
      </c>
      <c r="H2" s="214" t="s">
        <v>168</v>
      </c>
      <c r="I2" s="296" t="s">
        <v>167</v>
      </c>
      <c r="J2" s="296" t="s">
        <v>166</v>
      </c>
      <c r="K2" s="292" t="s">
        <v>171</v>
      </c>
      <c r="L2" s="292" t="s">
        <v>170</v>
      </c>
      <c r="M2" s="297" t="s">
        <v>169</v>
      </c>
      <c r="N2" s="216" t="s">
        <v>183</v>
      </c>
      <c r="O2" s="301" t="s">
        <v>182</v>
      </c>
      <c r="P2" s="214" t="s">
        <v>190</v>
      </c>
      <c r="Q2" s="214" t="s">
        <v>191</v>
      </c>
      <c r="R2" s="214" t="s">
        <v>192</v>
      </c>
      <c r="S2" s="214" t="s">
        <v>193</v>
      </c>
      <c r="T2" s="214" t="s">
        <v>194</v>
      </c>
      <c r="U2" s="215" t="s">
        <v>195</v>
      </c>
    </row>
    <row r="3" spans="1:23">
      <c r="A3" s="211"/>
      <c r="B3" s="194" t="s">
        <v>198</v>
      </c>
      <c r="C3" s="304" t="s">
        <v>208</v>
      </c>
      <c r="D3" s="305" t="s">
        <v>209</v>
      </c>
      <c r="E3" s="306" t="s">
        <v>196</v>
      </c>
      <c r="F3" s="307" t="s">
        <v>197</v>
      </c>
      <c r="G3" s="308" t="s">
        <v>199</v>
      </c>
      <c r="H3" s="306" t="s">
        <v>200</v>
      </c>
      <c r="I3" s="309" t="s">
        <v>201</v>
      </c>
      <c r="J3" s="309" t="s">
        <v>202</v>
      </c>
      <c r="K3" s="307" t="s">
        <v>203</v>
      </c>
      <c r="L3" s="307" t="s">
        <v>204</v>
      </c>
      <c r="M3" s="307" t="s">
        <v>205</v>
      </c>
      <c r="N3" s="304" t="s">
        <v>206</v>
      </c>
      <c r="O3" s="310" t="s">
        <v>207</v>
      </c>
      <c r="P3" s="217"/>
      <c r="Q3" s="217"/>
      <c r="R3" s="217"/>
      <c r="S3" s="217"/>
      <c r="T3" s="217"/>
      <c r="U3" s="218"/>
    </row>
    <row r="4" spans="1:23">
      <c r="A4" s="245">
        <v>43056</v>
      </c>
      <c r="B4" s="201" t="s">
        <v>179</v>
      </c>
      <c r="C4" s="311" t="s">
        <v>174</v>
      </c>
      <c r="D4" s="312" t="s">
        <v>174</v>
      </c>
      <c r="E4" s="313" t="s">
        <v>175</v>
      </c>
      <c r="F4" s="314" t="s">
        <v>175</v>
      </c>
      <c r="G4" s="315" t="s">
        <v>174</v>
      </c>
      <c r="H4" s="313" t="s">
        <v>174</v>
      </c>
      <c r="I4" s="316" t="s">
        <v>174</v>
      </c>
      <c r="J4" s="316" t="s">
        <v>174</v>
      </c>
      <c r="K4" s="314" t="s">
        <v>174</v>
      </c>
      <c r="L4" s="314" t="s">
        <v>174</v>
      </c>
      <c r="M4" s="314" t="s">
        <v>174</v>
      </c>
      <c r="N4" s="311" t="s">
        <v>184</v>
      </c>
      <c r="O4" s="317" t="s">
        <v>184</v>
      </c>
      <c r="P4" s="212"/>
      <c r="Q4" s="212"/>
      <c r="R4" s="212"/>
      <c r="S4" s="212"/>
      <c r="T4" s="212"/>
      <c r="U4" s="221"/>
    </row>
    <row r="5" spans="1:23" ht="22.5">
      <c r="A5" s="220"/>
      <c r="B5" s="202" t="s">
        <v>177</v>
      </c>
      <c r="C5" s="318" t="s">
        <v>178</v>
      </c>
      <c r="D5" s="319" t="s">
        <v>178</v>
      </c>
      <c r="E5" s="320" t="s">
        <v>188</v>
      </c>
      <c r="F5" s="321" t="s">
        <v>188</v>
      </c>
      <c r="G5" s="322" t="s">
        <v>176</v>
      </c>
      <c r="H5" s="323">
        <v>35</v>
      </c>
      <c r="I5" s="324">
        <v>35</v>
      </c>
      <c r="J5" s="324">
        <v>35</v>
      </c>
      <c r="K5" s="325">
        <v>35.5</v>
      </c>
      <c r="L5" s="325">
        <v>36.200000000000003</v>
      </c>
      <c r="M5" s="325">
        <v>36</v>
      </c>
      <c r="N5" s="326">
        <v>35.5</v>
      </c>
      <c r="O5" s="327">
        <v>35.5</v>
      </c>
      <c r="P5" s="224">
        <v>46.3</v>
      </c>
      <c r="Q5" s="222">
        <v>46.5</v>
      </c>
      <c r="R5" s="222">
        <v>46.2</v>
      </c>
      <c r="S5" s="222">
        <v>44</v>
      </c>
      <c r="T5" s="222">
        <v>44</v>
      </c>
      <c r="U5" s="223">
        <v>44</v>
      </c>
    </row>
    <row r="6" spans="1:23">
      <c r="A6" s="246">
        <v>43059</v>
      </c>
      <c r="B6" s="195">
        <v>1</v>
      </c>
      <c r="C6" s="328"/>
      <c r="D6" s="329"/>
      <c r="E6" s="330" t="s">
        <v>163</v>
      </c>
      <c r="F6" s="331"/>
      <c r="G6" s="332"/>
      <c r="H6" s="333"/>
      <c r="I6" s="329"/>
      <c r="J6" s="334" t="s">
        <v>166</v>
      </c>
      <c r="K6" s="331"/>
      <c r="L6" s="331"/>
      <c r="M6" s="335"/>
      <c r="N6" s="336" t="s">
        <v>183</v>
      </c>
      <c r="O6" s="335"/>
      <c r="P6" s="226"/>
      <c r="U6" s="225"/>
    </row>
    <row r="7" spans="1:23">
      <c r="A7" s="212"/>
      <c r="B7" s="197" t="s">
        <v>185</v>
      </c>
      <c r="C7" s="328"/>
      <c r="D7" s="329"/>
      <c r="E7" s="337">
        <v>6</v>
      </c>
      <c r="F7" s="338"/>
      <c r="G7" s="339"/>
      <c r="H7" s="337"/>
      <c r="I7" s="340"/>
      <c r="J7" s="340">
        <v>0</v>
      </c>
      <c r="K7" s="338"/>
      <c r="L7" s="338"/>
      <c r="M7" s="341"/>
      <c r="N7" s="342">
        <v>0</v>
      </c>
      <c r="O7" s="341"/>
      <c r="P7" s="226"/>
      <c r="U7" s="225"/>
      <c r="V7" s="242" t="s">
        <v>210</v>
      </c>
    </row>
    <row r="8" spans="1:23">
      <c r="A8" s="212"/>
      <c r="B8" s="195" t="s">
        <v>186</v>
      </c>
      <c r="C8" s="328"/>
      <c r="D8" s="343"/>
      <c r="E8" s="323">
        <v>36.428199999999997</v>
      </c>
      <c r="F8" s="325"/>
      <c r="G8" s="344"/>
      <c r="H8" s="323"/>
      <c r="I8" s="324"/>
      <c r="J8" s="324">
        <v>35</v>
      </c>
      <c r="K8" s="325"/>
      <c r="L8" s="325"/>
      <c r="M8" s="327"/>
      <c r="N8" s="326">
        <v>35.5</v>
      </c>
      <c r="O8" s="327"/>
      <c r="P8" s="219"/>
      <c r="Q8" s="212"/>
      <c r="R8" s="212"/>
      <c r="S8" s="212"/>
      <c r="T8" s="212"/>
      <c r="U8" s="221"/>
      <c r="V8" s="242" t="s">
        <v>211</v>
      </c>
    </row>
    <row r="9" spans="1:23">
      <c r="A9" s="246">
        <v>43060</v>
      </c>
      <c r="B9" s="195">
        <v>2</v>
      </c>
      <c r="C9" s="328"/>
      <c r="D9" s="343"/>
      <c r="E9" s="345" t="s">
        <v>163</v>
      </c>
      <c r="F9" s="346"/>
      <c r="G9" s="347"/>
      <c r="H9" s="345"/>
      <c r="I9" s="343"/>
      <c r="J9" s="343" t="s">
        <v>166</v>
      </c>
      <c r="K9" s="346"/>
      <c r="L9" s="346"/>
      <c r="M9" s="348"/>
      <c r="N9" s="328"/>
      <c r="O9" s="348" t="s">
        <v>182</v>
      </c>
      <c r="P9" s="219"/>
      <c r="Q9" s="212"/>
      <c r="R9" s="212"/>
      <c r="S9" s="212"/>
      <c r="T9" s="212"/>
      <c r="U9" s="221"/>
    </row>
    <row r="10" spans="1:23">
      <c r="A10" s="246">
        <v>43061</v>
      </c>
      <c r="B10" s="195">
        <v>3</v>
      </c>
      <c r="C10" s="328"/>
      <c r="D10" s="343"/>
      <c r="E10" s="345" t="s">
        <v>163</v>
      </c>
      <c r="F10" s="346"/>
      <c r="G10" s="347"/>
      <c r="H10" s="345"/>
      <c r="I10" s="343"/>
      <c r="J10" s="343" t="s">
        <v>166</v>
      </c>
      <c r="K10" s="346"/>
      <c r="L10" s="346"/>
      <c r="M10" s="348"/>
      <c r="N10" s="328"/>
      <c r="O10" s="348" t="s">
        <v>182</v>
      </c>
      <c r="P10" s="219"/>
      <c r="Q10" s="212"/>
      <c r="R10" s="212"/>
      <c r="S10" s="212"/>
      <c r="T10" s="212"/>
      <c r="U10" s="221"/>
      <c r="V10" s="242" t="s">
        <v>238</v>
      </c>
    </row>
    <row r="11" spans="1:23">
      <c r="A11" s="246">
        <v>43066</v>
      </c>
      <c r="B11" s="195">
        <v>4</v>
      </c>
      <c r="C11" s="328"/>
      <c r="D11" s="343"/>
      <c r="E11" s="345" t="s">
        <v>163</v>
      </c>
      <c r="F11" s="346"/>
      <c r="G11" s="347"/>
      <c r="H11" s="345"/>
      <c r="I11" s="343"/>
      <c r="J11" s="343" t="s">
        <v>166</v>
      </c>
      <c r="K11" s="346"/>
      <c r="L11" s="346"/>
      <c r="M11" s="348"/>
      <c r="N11" s="328"/>
      <c r="O11" s="348" t="s">
        <v>182</v>
      </c>
      <c r="P11" s="219"/>
      <c r="Q11" s="212"/>
      <c r="R11" s="212"/>
      <c r="S11" s="212"/>
      <c r="T11" s="212"/>
      <c r="U11" s="221"/>
      <c r="V11" s="242" t="s">
        <v>240</v>
      </c>
    </row>
    <row r="12" spans="1:23">
      <c r="A12" s="246">
        <v>43068</v>
      </c>
      <c r="B12" s="195">
        <v>5</v>
      </c>
      <c r="C12" s="328"/>
      <c r="D12" s="343"/>
      <c r="E12" s="345" t="s">
        <v>163</v>
      </c>
      <c r="F12" s="346"/>
      <c r="G12" s="347"/>
      <c r="H12" s="345"/>
      <c r="I12" s="343"/>
      <c r="J12" s="343" t="s">
        <v>166</v>
      </c>
      <c r="K12" s="346"/>
      <c r="L12" s="346"/>
      <c r="M12" s="348"/>
      <c r="N12" s="328"/>
      <c r="O12" s="348" t="s">
        <v>182</v>
      </c>
      <c r="P12" s="219"/>
      <c r="Q12" s="212"/>
      <c r="R12" s="212"/>
      <c r="S12" s="212"/>
      <c r="T12" s="212"/>
      <c r="U12" s="221"/>
      <c r="V12" s="242" t="s">
        <v>239</v>
      </c>
    </row>
    <row r="13" spans="1:23">
      <c r="A13" s="220"/>
      <c r="B13" s="196"/>
      <c r="C13" s="349"/>
      <c r="D13" s="329"/>
      <c r="E13" s="333"/>
      <c r="F13" s="331"/>
      <c r="G13" s="332"/>
      <c r="H13" s="333"/>
      <c r="I13" s="329"/>
      <c r="J13" s="329"/>
      <c r="K13" s="331"/>
      <c r="L13" s="331"/>
      <c r="M13" s="335"/>
      <c r="N13" s="349"/>
      <c r="O13" s="335">
        <v>6</v>
      </c>
      <c r="P13" s="226"/>
      <c r="U13" s="225"/>
      <c r="V13" s="242" t="s">
        <v>216</v>
      </c>
    </row>
    <row r="14" spans="1:23">
      <c r="A14" s="220"/>
      <c r="B14" s="196"/>
      <c r="C14" s="349"/>
      <c r="D14" s="329"/>
      <c r="E14" s="333"/>
      <c r="F14" s="331"/>
      <c r="G14" s="332"/>
      <c r="H14" s="333"/>
      <c r="I14" s="329"/>
      <c r="J14" s="329"/>
      <c r="K14" s="331"/>
      <c r="L14" s="331"/>
      <c r="M14" s="335"/>
      <c r="N14" s="349"/>
      <c r="O14" s="335">
        <v>36.428199999999997</v>
      </c>
      <c r="P14" s="226"/>
      <c r="U14" s="225"/>
    </row>
    <row r="15" spans="1:23">
      <c r="A15" s="246">
        <v>43069</v>
      </c>
      <c r="B15" s="195">
        <v>6</v>
      </c>
      <c r="C15" s="328"/>
      <c r="D15" s="343"/>
      <c r="E15" s="345" t="s">
        <v>213</v>
      </c>
      <c r="F15" s="346"/>
      <c r="G15" s="347"/>
      <c r="H15" s="345"/>
      <c r="I15" s="343"/>
      <c r="J15" s="343" t="s">
        <v>214</v>
      </c>
      <c r="K15" s="346"/>
      <c r="L15" s="346"/>
      <c r="M15" s="348"/>
      <c r="N15" s="328"/>
      <c r="O15" s="348" t="s">
        <v>215</v>
      </c>
      <c r="P15" s="219"/>
      <c r="Q15" s="212"/>
      <c r="R15" s="212"/>
      <c r="S15" s="212"/>
      <c r="T15" s="212"/>
      <c r="U15" s="221"/>
      <c r="V15" s="242" t="s">
        <v>219</v>
      </c>
    </row>
    <row r="16" spans="1:23">
      <c r="A16" s="246">
        <v>43070</v>
      </c>
      <c r="B16" s="195">
        <v>7</v>
      </c>
      <c r="C16" s="328"/>
      <c r="D16" s="329"/>
      <c r="E16" s="345"/>
      <c r="F16" s="346"/>
      <c r="G16" s="347"/>
      <c r="H16" s="345" t="s">
        <v>217</v>
      </c>
      <c r="I16" s="343"/>
      <c r="J16" s="343" t="s">
        <v>218</v>
      </c>
      <c r="K16" s="346"/>
      <c r="L16" s="346"/>
      <c r="M16" s="348"/>
      <c r="N16" s="328"/>
      <c r="O16" s="348"/>
      <c r="P16" s="219"/>
      <c r="Q16" s="212"/>
      <c r="R16" s="212"/>
      <c r="S16" s="212"/>
      <c r="T16" s="212"/>
      <c r="U16" s="221"/>
      <c r="V16" s="242" t="s">
        <v>222</v>
      </c>
    </row>
    <row r="17" spans="1:23">
      <c r="A17" s="245">
        <v>43073</v>
      </c>
      <c r="B17" s="194">
        <v>8</v>
      </c>
      <c r="C17" s="349"/>
      <c r="D17" s="343" t="s">
        <v>220</v>
      </c>
      <c r="E17" s="345"/>
      <c r="F17" s="346"/>
      <c r="G17" s="347"/>
      <c r="H17" s="345"/>
      <c r="I17" s="343"/>
      <c r="J17" s="343" t="s">
        <v>221</v>
      </c>
      <c r="K17" s="346"/>
      <c r="L17" s="346"/>
      <c r="M17" s="348"/>
      <c r="N17" s="328"/>
      <c r="O17" s="348"/>
      <c r="P17" s="219"/>
      <c r="Q17" s="212"/>
      <c r="R17" s="212"/>
      <c r="S17" s="212"/>
      <c r="T17" s="212"/>
      <c r="U17" s="221"/>
      <c r="V17" s="242" t="s">
        <v>223</v>
      </c>
    </row>
    <row r="18" spans="1:23">
      <c r="A18" s="245">
        <v>43075</v>
      </c>
      <c r="B18" s="194">
        <v>9</v>
      </c>
      <c r="C18" s="349"/>
      <c r="D18" s="343" t="s">
        <v>220</v>
      </c>
      <c r="E18" s="345"/>
      <c r="F18" s="346"/>
      <c r="G18" s="347"/>
      <c r="H18" s="345"/>
      <c r="I18" s="343"/>
      <c r="J18" s="343" t="s">
        <v>221</v>
      </c>
      <c r="K18" s="346"/>
      <c r="L18" s="346"/>
      <c r="M18" s="348"/>
      <c r="N18" s="328"/>
      <c r="O18" s="348"/>
      <c r="P18" s="219"/>
      <c r="Q18" s="212"/>
      <c r="R18" s="212"/>
      <c r="S18" s="212"/>
      <c r="T18" s="212"/>
      <c r="U18" s="221"/>
    </row>
    <row r="19" spans="1:23">
      <c r="A19" s="220"/>
      <c r="B19" s="197" t="s">
        <v>185</v>
      </c>
      <c r="C19" s="349"/>
      <c r="D19" s="324">
        <v>3</v>
      </c>
      <c r="E19" s="323"/>
      <c r="F19" s="325"/>
      <c r="G19" s="344"/>
      <c r="H19" s="323"/>
      <c r="I19" s="324"/>
      <c r="J19" s="340">
        <v>3</v>
      </c>
      <c r="K19" s="346"/>
      <c r="L19" s="346"/>
      <c r="M19" s="348"/>
      <c r="N19" s="328"/>
      <c r="O19" s="348"/>
      <c r="P19" s="219"/>
      <c r="Q19" s="212"/>
      <c r="R19" s="212"/>
      <c r="S19" s="212"/>
      <c r="T19" s="212"/>
      <c r="U19" s="221"/>
    </row>
    <row r="20" spans="1:23">
      <c r="A20" s="220"/>
      <c r="B20" s="195" t="s">
        <v>186</v>
      </c>
      <c r="C20" s="349"/>
      <c r="D20" s="324">
        <v>35.975999999999999</v>
      </c>
      <c r="E20" s="350"/>
      <c r="F20" s="351"/>
      <c r="G20" s="352"/>
      <c r="H20" s="350"/>
      <c r="I20" s="353"/>
      <c r="J20" s="324">
        <v>35.475000000000001</v>
      </c>
      <c r="K20" s="354"/>
      <c r="L20" s="354"/>
      <c r="M20" s="355"/>
      <c r="N20" s="349"/>
      <c r="O20" s="348"/>
      <c r="P20" s="229"/>
      <c r="Q20" s="227"/>
      <c r="R20" s="227"/>
      <c r="S20" s="227"/>
      <c r="T20" s="227"/>
      <c r="U20" s="228"/>
      <c r="W20" s="198">
        <f>36.95-35.5</f>
        <v>1.4500000000000028</v>
      </c>
    </row>
    <row r="21" spans="1:23">
      <c r="A21" s="245">
        <v>43076</v>
      </c>
      <c r="B21" s="194">
        <v>10</v>
      </c>
      <c r="C21" s="349"/>
      <c r="D21" s="343" t="s">
        <v>220</v>
      </c>
      <c r="E21" s="345"/>
      <c r="F21" s="346"/>
      <c r="G21" s="347"/>
      <c r="H21" s="345"/>
      <c r="I21" s="343"/>
      <c r="J21" s="343" t="s">
        <v>221</v>
      </c>
      <c r="K21" s="346"/>
      <c r="L21" s="346"/>
      <c r="M21" s="348"/>
      <c r="N21" s="349"/>
      <c r="O21" s="335"/>
      <c r="P21" s="219"/>
      <c r="Q21" s="212"/>
      <c r="R21" s="212"/>
      <c r="S21" s="212"/>
      <c r="T21" s="212"/>
      <c r="U21" s="221"/>
      <c r="V21" s="242" t="s">
        <v>228</v>
      </c>
    </row>
    <row r="22" spans="1:23">
      <c r="A22" s="245">
        <v>43077</v>
      </c>
      <c r="B22" s="194">
        <v>11</v>
      </c>
      <c r="C22" s="349"/>
      <c r="D22" s="343" t="s">
        <v>220</v>
      </c>
      <c r="E22" s="345"/>
      <c r="F22" s="346"/>
      <c r="G22" s="347"/>
      <c r="H22" s="345"/>
      <c r="I22" s="343"/>
      <c r="J22" s="343" t="s">
        <v>221</v>
      </c>
      <c r="K22" s="346"/>
      <c r="L22" s="346"/>
      <c r="M22" s="348"/>
      <c r="N22" s="349"/>
      <c r="O22" s="335"/>
      <c r="P22" s="219"/>
      <c r="Q22" s="212"/>
      <c r="R22" s="212"/>
      <c r="S22" s="212"/>
      <c r="T22" s="212"/>
      <c r="U22" s="221"/>
    </row>
    <row r="23" spans="1:23">
      <c r="A23" s="245">
        <v>43080</v>
      </c>
      <c r="B23" s="194">
        <v>12</v>
      </c>
      <c r="C23" s="349"/>
      <c r="D23" s="343" t="s">
        <v>220</v>
      </c>
      <c r="E23" s="345"/>
      <c r="F23" s="346"/>
      <c r="G23" s="347"/>
      <c r="H23" s="345"/>
      <c r="I23" s="343"/>
      <c r="J23" s="343" t="s">
        <v>221</v>
      </c>
      <c r="K23" s="346"/>
      <c r="L23" s="346"/>
      <c r="M23" s="348"/>
      <c r="N23" s="349"/>
      <c r="O23" s="335"/>
      <c r="P23" s="219"/>
      <c r="Q23" s="212"/>
      <c r="R23" s="212"/>
      <c r="S23" s="212"/>
      <c r="T23" s="212"/>
      <c r="U23" s="221"/>
      <c r="V23" s="242" t="s">
        <v>227</v>
      </c>
    </row>
    <row r="24" spans="1:23">
      <c r="A24" s="245">
        <v>43081</v>
      </c>
      <c r="B24" s="194">
        <v>13</v>
      </c>
      <c r="C24" s="349"/>
      <c r="D24" s="343" t="s">
        <v>220</v>
      </c>
      <c r="E24" s="345"/>
      <c r="F24" s="346"/>
      <c r="G24" s="347"/>
      <c r="H24" s="345"/>
      <c r="I24" s="343"/>
      <c r="J24" s="343" t="s">
        <v>221</v>
      </c>
      <c r="K24" s="346"/>
      <c r="L24" s="346"/>
      <c r="M24" s="348"/>
      <c r="N24" s="349"/>
      <c r="O24" s="335"/>
      <c r="P24" s="219"/>
      <c r="Q24" s="212"/>
      <c r="R24" s="212"/>
      <c r="S24" s="212"/>
      <c r="T24" s="212"/>
      <c r="U24" s="221"/>
      <c r="V24" s="242" t="s">
        <v>227</v>
      </c>
    </row>
    <row r="25" spans="1:23">
      <c r="A25" s="245">
        <v>43082</v>
      </c>
      <c r="B25" s="194">
        <v>14</v>
      </c>
      <c r="C25" s="349"/>
      <c r="D25" s="343" t="s">
        <v>220</v>
      </c>
      <c r="E25" s="345"/>
      <c r="F25" s="346" t="s">
        <v>230</v>
      </c>
      <c r="G25" s="347"/>
      <c r="H25" s="345" t="s">
        <v>229</v>
      </c>
      <c r="I25" s="343"/>
      <c r="J25" s="343" t="s">
        <v>221</v>
      </c>
      <c r="K25" s="346"/>
      <c r="L25" s="346"/>
      <c r="M25" s="348"/>
      <c r="N25" s="328"/>
      <c r="O25" s="348"/>
      <c r="P25" s="219"/>
      <c r="Q25" s="212"/>
      <c r="R25" s="212"/>
      <c r="S25" s="212"/>
      <c r="T25" s="212"/>
      <c r="U25" s="221"/>
      <c r="V25" s="242" t="s">
        <v>246</v>
      </c>
    </row>
    <row r="26" spans="1:23" ht="33.75">
      <c r="A26" s="245">
        <v>43083</v>
      </c>
      <c r="B26" s="194">
        <v>15</v>
      </c>
      <c r="C26" s="349"/>
      <c r="D26" s="343" t="s">
        <v>220</v>
      </c>
      <c r="E26" s="345"/>
      <c r="F26" s="346" t="s">
        <v>230</v>
      </c>
      <c r="G26" s="347"/>
      <c r="H26" s="345"/>
      <c r="I26" s="343" t="s">
        <v>231</v>
      </c>
      <c r="J26" s="343" t="s">
        <v>221</v>
      </c>
      <c r="K26" s="346"/>
      <c r="L26" s="346"/>
      <c r="M26" s="348"/>
      <c r="N26" s="328"/>
      <c r="O26" s="348"/>
      <c r="P26" s="219"/>
      <c r="Q26" s="212"/>
      <c r="R26" s="212"/>
      <c r="S26" s="212"/>
      <c r="T26" s="212"/>
      <c r="U26" s="221"/>
      <c r="V26" s="242" t="s">
        <v>232</v>
      </c>
    </row>
    <row r="27" spans="1:23">
      <c r="A27" s="245">
        <v>43084</v>
      </c>
      <c r="B27" s="194">
        <v>16</v>
      </c>
      <c r="C27" s="336"/>
      <c r="D27" s="343"/>
      <c r="E27" s="345" t="s">
        <v>213</v>
      </c>
      <c r="F27" s="346" t="s">
        <v>236</v>
      </c>
      <c r="G27" s="347"/>
      <c r="H27" s="345"/>
      <c r="I27" s="343" t="s">
        <v>234</v>
      </c>
      <c r="J27" s="343"/>
      <c r="K27" s="346"/>
      <c r="L27" s="346"/>
      <c r="M27" s="348" t="s">
        <v>233</v>
      </c>
      <c r="N27" s="328"/>
      <c r="O27" s="335"/>
      <c r="P27" s="219"/>
      <c r="Q27" s="212"/>
      <c r="R27" s="212"/>
      <c r="S27" s="212"/>
      <c r="T27" s="212"/>
      <c r="U27" s="221"/>
      <c r="V27" s="275" t="s">
        <v>235</v>
      </c>
    </row>
    <row r="28" spans="1:23">
      <c r="A28" s="220"/>
      <c r="B28" s="196"/>
      <c r="C28" s="349"/>
      <c r="D28" s="329"/>
      <c r="E28" s="356"/>
      <c r="F28" s="351">
        <v>6</v>
      </c>
      <c r="G28" s="352"/>
      <c r="H28" s="350"/>
      <c r="I28" s="353"/>
      <c r="J28" s="353"/>
      <c r="K28" s="351"/>
      <c r="L28" s="351"/>
      <c r="M28" s="357">
        <v>6</v>
      </c>
      <c r="N28" s="349"/>
      <c r="O28" s="335"/>
      <c r="P28" s="229"/>
      <c r="Q28" s="227"/>
      <c r="R28" s="227"/>
      <c r="S28" s="227"/>
      <c r="T28" s="227"/>
      <c r="U28" s="228"/>
      <c r="V28" s="242" t="s">
        <v>247</v>
      </c>
    </row>
    <row r="29" spans="1:23">
      <c r="A29" s="220"/>
      <c r="B29" s="196"/>
      <c r="C29" s="349"/>
      <c r="D29" s="329"/>
      <c r="E29" s="345"/>
      <c r="F29" s="325">
        <v>36.450000000000003</v>
      </c>
      <c r="G29" s="344"/>
      <c r="H29" s="323"/>
      <c r="I29" s="324"/>
      <c r="J29" s="324"/>
      <c r="K29" s="325"/>
      <c r="L29" s="325"/>
      <c r="M29" s="327">
        <v>36.952199999999998</v>
      </c>
      <c r="N29" s="328"/>
      <c r="O29" s="348"/>
      <c r="P29" s="219"/>
      <c r="Q29" s="212"/>
      <c r="R29" s="212"/>
      <c r="S29" s="212"/>
      <c r="T29" s="212"/>
      <c r="U29" s="221"/>
    </row>
    <row r="30" spans="1:23">
      <c r="A30" s="245">
        <v>43085</v>
      </c>
      <c r="B30" s="194">
        <v>17</v>
      </c>
      <c r="C30" s="336"/>
      <c r="D30" s="343"/>
      <c r="E30" s="345" t="s">
        <v>213</v>
      </c>
      <c r="F30" s="346" t="s">
        <v>236</v>
      </c>
      <c r="G30" s="347"/>
      <c r="H30" s="345"/>
      <c r="I30" s="343" t="s">
        <v>234</v>
      </c>
      <c r="J30" s="343"/>
      <c r="K30" s="346"/>
      <c r="L30" s="346"/>
      <c r="M30" s="348" t="s">
        <v>233</v>
      </c>
      <c r="N30" s="328"/>
      <c r="O30" s="335"/>
      <c r="P30" s="219"/>
      <c r="Q30" s="212"/>
      <c r="R30" s="212"/>
      <c r="S30" s="212"/>
      <c r="T30" s="212"/>
      <c r="U30" s="221"/>
    </row>
    <row r="31" spans="1:23">
      <c r="A31" s="245">
        <v>43086</v>
      </c>
      <c r="B31" s="194">
        <v>18</v>
      </c>
      <c r="C31" s="336"/>
      <c r="D31" s="343"/>
      <c r="E31" s="345" t="s">
        <v>213</v>
      </c>
      <c r="F31" s="346" t="s">
        <v>236</v>
      </c>
      <c r="G31" s="347"/>
      <c r="H31" s="345"/>
      <c r="I31" s="343" t="s">
        <v>234</v>
      </c>
      <c r="J31" s="343"/>
      <c r="K31" s="346"/>
      <c r="L31" s="346"/>
      <c r="M31" s="348" t="s">
        <v>233</v>
      </c>
      <c r="N31" s="328"/>
      <c r="O31" s="335"/>
      <c r="P31" s="219"/>
      <c r="Q31" s="212"/>
      <c r="R31" s="212"/>
      <c r="S31" s="212"/>
      <c r="T31" s="212"/>
      <c r="U31" s="221"/>
    </row>
    <row r="32" spans="1:23">
      <c r="A32" s="245">
        <v>43087</v>
      </c>
      <c r="B32" s="194">
        <v>19</v>
      </c>
      <c r="C32" s="336"/>
      <c r="D32" s="343"/>
      <c r="E32" s="345" t="s">
        <v>213</v>
      </c>
      <c r="F32" s="346" t="s">
        <v>236</v>
      </c>
      <c r="G32" s="347"/>
      <c r="H32" s="345"/>
      <c r="I32" s="343" t="s">
        <v>234</v>
      </c>
      <c r="J32" s="343"/>
      <c r="K32" s="346"/>
      <c r="L32" s="346"/>
      <c r="M32" s="348" t="s">
        <v>233</v>
      </c>
      <c r="N32" s="328" t="s">
        <v>183</v>
      </c>
      <c r="O32" s="335"/>
      <c r="P32" s="219"/>
      <c r="Q32" s="212"/>
      <c r="R32" s="212"/>
      <c r="S32" s="212"/>
      <c r="T32" s="212"/>
      <c r="U32" s="221"/>
      <c r="V32" s="242" t="s">
        <v>237</v>
      </c>
    </row>
    <row r="33" spans="1:27">
      <c r="A33" s="220"/>
      <c r="B33" s="198" t="s">
        <v>185</v>
      </c>
      <c r="C33" s="349"/>
      <c r="D33" s="329"/>
      <c r="E33" s="323">
        <v>4</v>
      </c>
      <c r="F33" s="325"/>
      <c r="G33" s="344"/>
      <c r="H33" s="323"/>
      <c r="I33" s="324"/>
      <c r="J33" s="324"/>
      <c r="K33" s="325"/>
      <c r="L33" s="325"/>
      <c r="M33" s="327"/>
      <c r="N33" s="326">
        <v>4</v>
      </c>
      <c r="O33" s="335"/>
      <c r="P33" s="219"/>
      <c r="Q33" s="212"/>
      <c r="R33" s="212"/>
      <c r="S33" s="212"/>
      <c r="T33" s="212"/>
      <c r="U33" s="221"/>
      <c r="V33" s="242" t="s">
        <v>245</v>
      </c>
    </row>
    <row r="34" spans="1:27">
      <c r="A34" s="245"/>
      <c r="B34" s="194" t="s">
        <v>186</v>
      </c>
      <c r="C34" s="349"/>
      <c r="D34" s="343"/>
      <c r="E34" s="323">
        <f>E8+0.634</f>
        <v>37.062199999999997</v>
      </c>
      <c r="F34" s="325"/>
      <c r="G34" s="344"/>
      <c r="H34" s="323"/>
      <c r="I34" s="324"/>
      <c r="J34" s="324"/>
      <c r="K34" s="325"/>
      <c r="L34" s="325"/>
      <c r="M34" s="327"/>
      <c r="N34" s="326">
        <v>36.134799999999998</v>
      </c>
      <c r="O34" s="335"/>
      <c r="P34" s="219"/>
      <c r="Q34" s="212"/>
      <c r="R34" s="212"/>
      <c r="S34" s="212"/>
      <c r="T34" s="212"/>
      <c r="U34" s="221"/>
    </row>
    <row r="35" spans="1:27">
      <c r="A35" s="245">
        <v>43089</v>
      </c>
      <c r="B35" s="194">
        <v>20</v>
      </c>
      <c r="C35" s="349"/>
      <c r="D35" s="343"/>
      <c r="E35" s="345" t="s">
        <v>248</v>
      </c>
      <c r="F35" s="346" t="s">
        <v>236</v>
      </c>
      <c r="G35" s="347"/>
      <c r="H35" s="345"/>
      <c r="I35" s="343" t="s">
        <v>234</v>
      </c>
      <c r="J35" s="343"/>
      <c r="K35" s="346"/>
      <c r="L35" s="346"/>
      <c r="M35" s="348" t="s">
        <v>233</v>
      </c>
      <c r="N35" s="328"/>
      <c r="O35" s="335"/>
      <c r="P35" s="219"/>
      <c r="Q35" s="212"/>
      <c r="R35" s="212"/>
      <c r="S35" s="212"/>
      <c r="T35" s="212"/>
      <c r="U35" s="221"/>
    </row>
    <row r="36" spans="1:27" ht="22.5">
      <c r="A36" s="245">
        <v>43090</v>
      </c>
      <c r="B36" s="194">
        <v>21</v>
      </c>
      <c r="C36" s="349"/>
      <c r="D36" s="329"/>
      <c r="E36" s="356" t="s">
        <v>248</v>
      </c>
      <c r="F36" s="354" t="s">
        <v>236</v>
      </c>
      <c r="G36" s="358"/>
      <c r="H36" s="356"/>
      <c r="I36" s="359" t="s">
        <v>234</v>
      </c>
      <c r="J36" s="359"/>
      <c r="K36" s="354"/>
      <c r="L36" s="354"/>
      <c r="M36" s="355" t="s">
        <v>233</v>
      </c>
      <c r="N36" s="349"/>
      <c r="O36" s="348"/>
      <c r="P36" s="229"/>
      <c r="Q36" s="227"/>
      <c r="R36" s="227"/>
      <c r="S36" s="227"/>
      <c r="T36" s="227"/>
      <c r="U36" s="228"/>
      <c r="V36" s="242" t="s">
        <v>249</v>
      </c>
    </row>
    <row r="37" spans="1:27">
      <c r="A37" s="220"/>
      <c r="B37" s="198" t="s">
        <v>185</v>
      </c>
      <c r="C37" s="349"/>
      <c r="D37" s="343"/>
      <c r="E37" s="323">
        <v>0.5</v>
      </c>
      <c r="F37" s="325"/>
      <c r="G37" s="344"/>
      <c r="H37" s="323"/>
      <c r="I37" s="324"/>
      <c r="J37" s="324"/>
      <c r="K37" s="325"/>
      <c r="L37" s="346"/>
      <c r="M37" s="348"/>
      <c r="N37" s="328"/>
      <c r="O37" s="348"/>
      <c r="P37" s="219"/>
      <c r="Q37" s="212"/>
      <c r="R37" s="212"/>
      <c r="S37" s="212"/>
      <c r="T37" s="212"/>
      <c r="U37" s="221"/>
    </row>
    <row r="38" spans="1:27">
      <c r="A38" s="220"/>
      <c r="B38" s="194" t="s">
        <v>186</v>
      </c>
      <c r="C38" s="349"/>
      <c r="D38" s="343"/>
      <c r="E38" s="323">
        <f>listRec!E34+0.158/2</f>
        <v>37.141199999999998</v>
      </c>
      <c r="F38" s="325"/>
      <c r="G38" s="344"/>
      <c r="H38" s="323"/>
      <c r="I38" s="324"/>
      <c r="J38" s="324"/>
      <c r="K38" s="325"/>
      <c r="L38" s="346"/>
      <c r="M38" s="348"/>
      <c r="N38" s="328"/>
      <c r="O38" s="348"/>
      <c r="P38" s="219"/>
      <c r="Q38" s="212"/>
      <c r="R38" s="212"/>
      <c r="S38" s="212"/>
      <c r="T38" s="212"/>
      <c r="U38" s="221"/>
    </row>
    <row r="39" spans="1:27">
      <c r="A39" s="245">
        <v>43108</v>
      </c>
      <c r="B39" s="194">
        <v>22</v>
      </c>
      <c r="C39" s="349"/>
      <c r="D39" s="343"/>
      <c r="E39" s="356" t="s">
        <v>248</v>
      </c>
      <c r="F39" s="354" t="s">
        <v>236</v>
      </c>
      <c r="G39" s="358"/>
      <c r="H39" s="356"/>
      <c r="I39" s="359" t="s">
        <v>234</v>
      </c>
      <c r="J39" s="359"/>
      <c r="K39" s="354"/>
      <c r="L39" s="354"/>
      <c r="M39" s="355" t="s">
        <v>233</v>
      </c>
      <c r="N39" s="328"/>
      <c r="O39" s="335"/>
      <c r="P39" s="219"/>
      <c r="Q39" s="212"/>
      <c r="R39" s="212"/>
      <c r="S39" s="212"/>
      <c r="T39" s="212"/>
      <c r="U39" s="221"/>
      <c r="V39" s="242" t="s">
        <v>250</v>
      </c>
    </row>
    <row r="40" spans="1:27">
      <c r="A40" s="247">
        <v>43109</v>
      </c>
      <c r="B40" s="194">
        <v>23</v>
      </c>
      <c r="C40" s="349"/>
      <c r="D40" s="329"/>
      <c r="E40" s="356" t="s">
        <v>248</v>
      </c>
      <c r="F40" s="354"/>
      <c r="G40" s="358"/>
      <c r="H40" s="356"/>
      <c r="I40" s="359" t="s">
        <v>234</v>
      </c>
      <c r="J40" s="359"/>
      <c r="K40" s="354"/>
      <c r="L40" s="354"/>
      <c r="M40" s="355" t="s">
        <v>233</v>
      </c>
      <c r="N40" s="349"/>
      <c r="O40" s="348"/>
      <c r="P40" s="229"/>
      <c r="Q40" s="227"/>
      <c r="R40" s="227"/>
      <c r="S40" s="227"/>
      <c r="T40" s="227"/>
      <c r="U40" s="228"/>
      <c r="V40" s="242" t="s">
        <v>251</v>
      </c>
    </row>
    <row r="41" spans="1:27">
      <c r="A41" s="245">
        <v>43110</v>
      </c>
      <c r="B41" s="194">
        <v>24</v>
      </c>
      <c r="C41" s="349"/>
      <c r="D41" s="343"/>
      <c r="E41" s="356" t="s">
        <v>248</v>
      </c>
      <c r="F41" s="346"/>
      <c r="G41" s="347"/>
      <c r="H41" s="345"/>
      <c r="I41" s="359" t="s">
        <v>234</v>
      </c>
      <c r="J41" s="343"/>
      <c r="K41" s="346"/>
      <c r="L41" s="346"/>
      <c r="M41" s="355" t="s">
        <v>233</v>
      </c>
      <c r="N41" s="328"/>
      <c r="O41" s="348"/>
      <c r="P41" s="219"/>
      <c r="Q41" s="212"/>
      <c r="R41" s="212"/>
      <c r="S41" s="212"/>
      <c r="T41" s="212"/>
      <c r="U41" s="221"/>
      <c r="V41" s="242" t="s">
        <v>275</v>
      </c>
    </row>
    <row r="42" spans="1:27">
      <c r="A42" s="245">
        <v>43111</v>
      </c>
      <c r="B42" s="194">
        <v>25</v>
      </c>
      <c r="C42" s="349"/>
      <c r="D42" s="343"/>
      <c r="E42" s="356" t="s">
        <v>248</v>
      </c>
      <c r="F42" s="346"/>
      <c r="G42" s="347"/>
      <c r="H42" s="345"/>
      <c r="I42" s="359" t="s">
        <v>234</v>
      </c>
      <c r="J42" s="343"/>
      <c r="K42" s="346"/>
      <c r="L42" s="346"/>
      <c r="M42" s="355" t="s">
        <v>233</v>
      </c>
      <c r="N42" s="328"/>
      <c r="O42" s="348"/>
      <c r="P42" s="219"/>
      <c r="Q42" s="212"/>
      <c r="R42" s="212"/>
      <c r="S42" s="212"/>
      <c r="T42" s="212"/>
      <c r="U42" s="221"/>
      <c r="V42" s="242" t="s">
        <v>274</v>
      </c>
    </row>
    <row r="43" spans="1:27">
      <c r="A43" s="245">
        <v>43112</v>
      </c>
      <c r="B43" s="194">
        <v>26</v>
      </c>
      <c r="C43" s="349"/>
      <c r="D43" s="343" t="s">
        <v>220</v>
      </c>
      <c r="E43" s="356" t="s">
        <v>248</v>
      </c>
      <c r="F43" s="346"/>
      <c r="G43" s="347"/>
      <c r="H43" s="345"/>
      <c r="I43" s="343"/>
      <c r="J43" s="343"/>
      <c r="K43" s="346"/>
      <c r="L43" s="346"/>
      <c r="M43" s="355" t="s">
        <v>233</v>
      </c>
      <c r="N43" s="328"/>
      <c r="O43" s="335"/>
      <c r="P43" s="219"/>
      <c r="Q43" s="212"/>
      <c r="R43" s="212"/>
      <c r="S43" s="212"/>
      <c r="T43" s="212"/>
      <c r="U43" s="221"/>
      <c r="V43" s="242" t="s">
        <v>276</v>
      </c>
    </row>
    <row r="44" spans="1:27">
      <c r="A44" s="245">
        <v>43126</v>
      </c>
      <c r="B44" s="194">
        <v>27</v>
      </c>
      <c r="C44" s="349"/>
      <c r="D44" s="343" t="s">
        <v>220</v>
      </c>
      <c r="E44" s="356" t="s">
        <v>248</v>
      </c>
      <c r="F44" s="354"/>
      <c r="G44" s="358"/>
      <c r="H44" s="356"/>
      <c r="I44" s="359"/>
      <c r="J44" s="359"/>
      <c r="K44" s="354"/>
      <c r="L44" s="354"/>
      <c r="M44" s="355" t="s">
        <v>233</v>
      </c>
      <c r="N44" s="349"/>
      <c r="O44" s="335"/>
      <c r="P44" s="229"/>
      <c r="Q44" s="227"/>
      <c r="R44" s="227"/>
      <c r="S44" s="227"/>
      <c r="T44" s="227"/>
      <c r="U44" s="228"/>
    </row>
    <row r="45" spans="1:27" s="241" customFormat="1">
      <c r="A45" s="248"/>
      <c r="B45" s="237"/>
      <c r="C45" s="360"/>
      <c r="D45" s="329"/>
      <c r="E45" s="361"/>
      <c r="F45" s="346"/>
      <c r="G45" s="362"/>
      <c r="H45" s="361"/>
      <c r="I45" s="343"/>
      <c r="J45" s="343"/>
      <c r="K45" s="346"/>
      <c r="L45" s="346"/>
      <c r="M45" s="348"/>
      <c r="N45" s="360"/>
      <c r="O45" s="348"/>
      <c r="P45" s="240"/>
      <c r="Q45" s="238"/>
      <c r="R45" s="238"/>
      <c r="S45" s="238"/>
      <c r="T45" s="238"/>
      <c r="U45" s="239"/>
      <c r="V45" s="243" t="s">
        <v>252</v>
      </c>
      <c r="W45" s="411"/>
      <c r="X45" s="411"/>
      <c r="Y45" s="411"/>
      <c r="Z45" s="411"/>
      <c r="AA45" s="411"/>
    </row>
    <row r="46" spans="1:27">
      <c r="A46" s="245">
        <v>43147</v>
      </c>
      <c r="B46" s="194">
        <v>28</v>
      </c>
      <c r="C46" s="349"/>
      <c r="D46" s="334" t="s">
        <v>220</v>
      </c>
      <c r="E46" s="345" t="s">
        <v>248</v>
      </c>
      <c r="F46" s="346"/>
      <c r="G46" s="347"/>
      <c r="H46" s="345"/>
      <c r="I46" s="343"/>
      <c r="J46" s="343"/>
      <c r="K46" s="346"/>
      <c r="L46" s="346"/>
      <c r="M46" s="348" t="s">
        <v>233</v>
      </c>
      <c r="N46" s="328"/>
      <c r="O46" s="348"/>
      <c r="P46" s="231"/>
      <c r="Q46" s="230"/>
      <c r="R46" s="230"/>
      <c r="S46" s="230"/>
      <c r="T46" s="230"/>
      <c r="U46" s="232"/>
      <c r="V46" s="242" t="s">
        <v>269</v>
      </c>
      <c r="W46" s="198" t="s">
        <v>815</v>
      </c>
    </row>
    <row r="47" spans="1:27">
      <c r="A47" s="245">
        <v>43151</v>
      </c>
      <c r="B47" s="194" t="s">
        <v>270</v>
      </c>
      <c r="C47" s="349"/>
      <c r="D47" s="334"/>
      <c r="E47" s="345"/>
      <c r="F47" s="346"/>
      <c r="G47" s="347"/>
      <c r="H47" s="345"/>
      <c r="I47" s="343"/>
      <c r="J47" s="343"/>
      <c r="K47" s="346"/>
      <c r="L47" s="346"/>
      <c r="M47" s="348"/>
      <c r="N47" s="328"/>
      <c r="O47" s="348"/>
      <c r="P47" s="231"/>
      <c r="Q47" s="230"/>
      <c r="R47" s="230"/>
      <c r="S47" s="230"/>
      <c r="T47" s="230"/>
      <c r="U47" s="232"/>
    </row>
    <row r="48" spans="1:27" ht="22.5">
      <c r="A48" s="245">
        <v>43152</v>
      </c>
      <c r="B48" s="194">
        <v>29</v>
      </c>
      <c r="C48" s="349"/>
      <c r="D48" s="343" t="s">
        <v>220</v>
      </c>
      <c r="E48" s="345" t="s">
        <v>248</v>
      </c>
      <c r="F48" s="346"/>
      <c r="G48" s="347"/>
      <c r="H48" s="345"/>
      <c r="I48" s="343"/>
      <c r="J48" s="343"/>
      <c r="K48" s="346"/>
      <c r="L48" s="346"/>
      <c r="M48" s="348" t="s">
        <v>233</v>
      </c>
      <c r="N48" s="328"/>
      <c r="O48" s="335"/>
      <c r="P48" s="224">
        <v>46.3</v>
      </c>
      <c r="Q48" s="222">
        <v>46.5</v>
      </c>
      <c r="R48" s="222">
        <v>46.2</v>
      </c>
      <c r="S48" s="222">
        <v>44</v>
      </c>
      <c r="T48" s="222">
        <v>44</v>
      </c>
      <c r="U48" s="223">
        <v>44</v>
      </c>
      <c r="V48" s="242" t="s">
        <v>277</v>
      </c>
    </row>
    <row r="49" spans="1:22">
      <c r="A49" s="220"/>
      <c r="B49" s="198" t="s">
        <v>185</v>
      </c>
      <c r="C49" s="349"/>
      <c r="D49" s="343"/>
      <c r="E49" s="345"/>
      <c r="F49" s="346"/>
      <c r="G49" s="347"/>
      <c r="H49" s="345"/>
      <c r="I49" s="343"/>
      <c r="J49" s="343"/>
      <c r="K49" s="346"/>
      <c r="L49" s="346"/>
      <c r="M49" s="348"/>
      <c r="N49" s="328"/>
      <c r="O49" s="335"/>
      <c r="P49" s="224">
        <v>13</v>
      </c>
      <c r="Q49" s="222">
        <v>13</v>
      </c>
      <c r="R49" s="222">
        <v>13</v>
      </c>
      <c r="S49" s="222">
        <v>13</v>
      </c>
      <c r="T49" s="222">
        <v>13</v>
      </c>
      <c r="U49" s="223">
        <v>13</v>
      </c>
    </row>
    <row r="50" spans="1:22">
      <c r="B50" s="194" t="s">
        <v>186</v>
      </c>
      <c r="C50" s="363"/>
      <c r="D50" s="364"/>
      <c r="E50" s="365"/>
      <c r="F50" s="366"/>
      <c r="G50" s="367"/>
      <c r="H50" s="365"/>
      <c r="I50" s="364"/>
      <c r="J50" s="364"/>
      <c r="K50" s="366"/>
      <c r="L50" s="366"/>
      <c r="M50" s="366"/>
      <c r="N50" s="349"/>
      <c r="O50" s="335"/>
      <c r="P50" s="224">
        <f t="shared" ref="P50:U50" si="0">P48+2.063</f>
        <v>48.363</v>
      </c>
      <c r="Q50" s="222">
        <f t="shared" si="0"/>
        <v>48.563000000000002</v>
      </c>
      <c r="R50" s="222">
        <f t="shared" si="0"/>
        <v>48.263000000000005</v>
      </c>
      <c r="S50" s="222">
        <f t="shared" si="0"/>
        <v>46.063000000000002</v>
      </c>
      <c r="T50" s="222">
        <f t="shared" si="0"/>
        <v>46.063000000000002</v>
      </c>
      <c r="U50" s="223">
        <f t="shared" si="0"/>
        <v>46.063000000000002</v>
      </c>
    </row>
    <row r="51" spans="1:22">
      <c r="A51" s="245">
        <v>43153</v>
      </c>
      <c r="B51" s="194">
        <v>30</v>
      </c>
      <c r="C51" s="349"/>
      <c r="D51" s="334" t="s">
        <v>220</v>
      </c>
      <c r="E51" s="356" t="s">
        <v>248</v>
      </c>
      <c r="F51" s="354"/>
      <c r="G51" s="358"/>
      <c r="H51" s="356"/>
      <c r="I51" s="359"/>
      <c r="J51" s="359"/>
      <c r="K51" s="354"/>
      <c r="L51" s="354"/>
      <c r="M51" s="355" t="s">
        <v>233</v>
      </c>
      <c r="N51" s="328"/>
      <c r="O51" s="335"/>
      <c r="P51" s="219"/>
      <c r="Q51" s="212"/>
      <c r="R51" s="212"/>
      <c r="S51" s="212"/>
      <c r="T51" s="212"/>
      <c r="U51" s="221"/>
      <c r="V51" s="242" t="s">
        <v>271</v>
      </c>
    </row>
    <row r="52" spans="1:22">
      <c r="A52" s="245">
        <v>43154</v>
      </c>
      <c r="B52" s="567">
        <v>31</v>
      </c>
      <c r="C52" s="349"/>
      <c r="D52" s="343" t="s">
        <v>220</v>
      </c>
      <c r="E52" s="345"/>
      <c r="F52" s="346"/>
      <c r="G52" s="347"/>
      <c r="H52" s="345"/>
      <c r="I52" s="343"/>
      <c r="J52" s="343" t="s">
        <v>273</v>
      </c>
      <c r="K52" s="346"/>
      <c r="L52" s="346"/>
      <c r="M52" s="348" t="s">
        <v>233</v>
      </c>
      <c r="N52" s="328"/>
      <c r="O52" s="368" t="s">
        <v>272</v>
      </c>
      <c r="P52" s="219"/>
      <c r="Q52" s="212"/>
      <c r="R52" s="212"/>
      <c r="S52" s="212"/>
      <c r="T52" s="212"/>
      <c r="U52" s="221"/>
    </row>
    <row r="53" spans="1:22">
      <c r="A53" s="245"/>
      <c r="B53" s="196"/>
      <c r="C53" s="349"/>
      <c r="D53" s="343"/>
      <c r="E53" s="345"/>
      <c r="F53" s="346"/>
      <c r="G53" s="347"/>
      <c r="H53" s="345"/>
      <c r="I53" s="343"/>
      <c r="J53" s="343"/>
      <c r="K53" s="346"/>
      <c r="L53" s="346"/>
      <c r="M53" s="348"/>
      <c r="N53" s="328"/>
      <c r="O53" s="368"/>
      <c r="P53" s="219"/>
      <c r="Q53" s="212"/>
      <c r="R53" s="212"/>
      <c r="S53" s="212"/>
      <c r="T53" s="212"/>
      <c r="U53" s="221"/>
    </row>
    <row r="54" spans="1:22">
      <c r="A54" s="245">
        <v>43159</v>
      </c>
      <c r="B54" s="194" t="s">
        <v>339</v>
      </c>
      <c r="C54" s="349"/>
      <c r="D54" s="343"/>
      <c r="E54" s="345"/>
      <c r="F54" s="346"/>
      <c r="G54" s="347"/>
      <c r="H54" s="345"/>
      <c r="I54" s="343"/>
      <c r="J54" s="343"/>
      <c r="K54" s="346"/>
      <c r="L54" s="346"/>
      <c r="M54" s="348"/>
      <c r="N54" s="328"/>
      <c r="O54" s="368"/>
      <c r="P54" s="219"/>
      <c r="Q54" s="212"/>
      <c r="R54" s="212"/>
      <c r="S54" s="212"/>
      <c r="T54" s="212"/>
      <c r="U54" s="221"/>
    </row>
    <row r="55" spans="1:22">
      <c r="A55" s="245">
        <v>43160</v>
      </c>
      <c r="B55" s="194" t="s">
        <v>340</v>
      </c>
      <c r="C55" s="349"/>
      <c r="D55" s="343"/>
      <c r="E55" s="345"/>
      <c r="F55" s="346"/>
      <c r="G55" s="347"/>
      <c r="H55" s="345"/>
      <c r="I55" s="343"/>
      <c r="J55" s="343"/>
      <c r="K55" s="346"/>
      <c r="L55" s="346"/>
      <c r="M55" s="348"/>
      <c r="N55" s="328"/>
      <c r="O55" s="368"/>
      <c r="P55" s="219"/>
      <c r="Q55" s="212"/>
      <c r="R55" s="212"/>
      <c r="S55" s="212"/>
      <c r="T55" s="212"/>
      <c r="U55" s="221"/>
    </row>
    <row r="56" spans="1:22">
      <c r="A56" s="245">
        <v>43161</v>
      </c>
      <c r="B56" s="196">
        <v>32</v>
      </c>
      <c r="C56" s="349"/>
      <c r="D56" s="343" t="s">
        <v>220</v>
      </c>
      <c r="E56" s="345" t="s">
        <v>248</v>
      </c>
      <c r="F56" s="346"/>
      <c r="G56" s="347"/>
      <c r="H56" s="345"/>
      <c r="I56" s="343"/>
      <c r="J56" s="343"/>
      <c r="K56" s="346"/>
      <c r="L56" s="346"/>
      <c r="M56" s="348" t="s">
        <v>233</v>
      </c>
      <c r="N56" s="328"/>
      <c r="O56" s="335"/>
      <c r="P56" s="219"/>
      <c r="Q56" s="212"/>
      <c r="R56" s="212"/>
      <c r="S56" s="212"/>
      <c r="T56" s="212"/>
      <c r="U56" s="221"/>
    </row>
    <row r="57" spans="1:22">
      <c r="A57" s="245"/>
      <c r="B57" s="196"/>
      <c r="C57" s="349"/>
      <c r="D57" s="343"/>
      <c r="E57" s="345"/>
      <c r="F57" s="346"/>
      <c r="G57" s="347"/>
      <c r="H57" s="345"/>
      <c r="I57" s="343"/>
      <c r="J57" s="343"/>
      <c r="K57" s="346"/>
      <c r="L57" s="346"/>
      <c r="M57" s="348"/>
      <c r="N57" s="328"/>
      <c r="O57" s="335"/>
      <c r="P57" s="219"/>
      <c r="Q57" s="212"/>
      <c r="R57" s="212"/>
      <c r="S57" s="212"/>
      <c r="T57" s="212"/>
      <c r="U57" s="221"/>
    </row>
    <row r="58" spans="1:22">
      <c r="A58" s="245">
        <v>43164</v>
      </c>
      <c r="B58" s="194" t="s">
        <v>341</v>
      </c>
      <c r="C58" s="349"/>
      <c r="D58" s="343"/>
      <c r="E58" s="345"/>
      <c r="F58" s="346"/>
      <c r="G58" s="347"/>
      <c r="H58" s="345"/>
      <c r="I58" s="343"/>
      <c r="J58" s="343"/>
      <c r="K58" s="346"/>
      <c r="L58" s="346"/>
      <c r="M58" s="348"/>
      <c r="N58" s="328"/>
      <c r="O58" s="335"/>
      <c r="P58" s="219"/>
      <c r="Q58" s="212"/>
      <c r="R58" s="212"/>
      <c r="S58" s="212"/>
      <c r="T58" s="212"/>
      <c r="U58" s="221"/>
    </row>
    <row r="59" spans="1:22" ht="22.5">
      <c r="A59" s="245">
        <v>43165</v>
      </c>
      <c r="B59" s="196">
        <v>33</v>
      </c>
      <c r="C59" s="349"/>
      <c r="D59" s="334" t="s">
        <v>220</v>
      </c>
      <c r="E59" s="356" t="s">
        <v>248</v>
      </c>
      <c r="F59" s="354"/>
      <c r="G59" s="358"/>
      <c r="H59" s="356"/>
      <c r="I59" s="359"/>
      <c r="J59" s="359"/>
      <c r="K59" s="354"/>
      <c r="L59" s="354"/>
      <c r="M59" s="348" t="s">
        <v>233</v>
      </c>
      <c r="N59" s="349"/>
      <c r="O59" s="335"/>
      <c r="P59" s="229"/>
      <c r="Q59" s="227"/>
      <c r="R59" s="227"/>
      <c r="S59" s="227"/>
      <c r="T59" s="227"/>
      <c r="U59" s="228"/>
      <c r="V59" s="242" t="s">
        <v>278</v>
      </c>
    </row>
    <row r="60" spans="1:22">
      <c r="A60" s="245">
        <v>43166</v>
      </c>
      <c r="B60" s="196">
        <v>34</v>
      </c>
      <c r="C60" s="349"/>
      <c r="D60" s="334" t="s">
        <v>220</v>
      </c>
      <c r="E60" s="356" t="s">
        <v>248</v>
      </c>
      <c r="F60" s="331"/>
      <c r="G60" s="332"/>
      <c r="H60" s="330" t="s">
        <v>301</v>
      </c>
      <c r="I60" s="329"/>
      <c r="J60" s="329"/>
      <c r="K60" s="331"/>
      <c r="L60" s="331"/>
      <c r="M60" s="348" t="s">
        <v>233</v>
      </c>
      <c r="N60" s="349"/>
      <c r="O60" s="335"/>
      <c r="P60" s="226"/>
      <c r="U60" s="225"/>
    </row>
    <row r="61" spans="1:22">
      <c r="A61" s="245">
        <v>43167</v>
      </c>
      <c r="B61" s="567">
        <v>35</v>
      </c>
      <c r="C61" s="349"/>
      <c r="D61" s="334" t="s">
        <v>220</v>
      </c>
      <c r="E61" s="356" t="s">
        <v>248</v>
      </c>
      <c r="F61" s="346"/>
      <c r="G61" s="347"/>
      <c r="H61" s="345"/>
      <c r="I61" s="343"/>
      <c r="J61" s="343" t="s">
        <v>273</v>
      </c>
      <c r="K61" s="346"/>
      <c r="L61" s="346"/>
      <c r="M61" s="348" t="s">
        <v>233</v>
      </c>
      <c r="N61" s="349"/>
      <c r="O61" s="335"/>
      <c r="P61" s="219"/>
      <c r="Q61" s="212"/>
      <c r="R61" s="212"/>
      <c r="S61" s="212"/>
      <c r="T61" s="212"/>
      <c r="U61" s="221"/>
    </row>
    <row r="62" spans="1:22">
      <c r="A62" s="245">
        <v>43168</v>
      </c>
      <c r="B62" s="196">
        <v>36</v>
      </c>
      <c r="C62" s="349"/>
      <c r="D62" s="334" t="s">
        <v>220</v>
      </c>
      <c r="E62" s="356" t="s">
        <v>248</v>
      </c>
      <c r="F62" s="331"/>
      <c r="G62" s="332"/>
      <c r="H62" s="333"/>
      <c r="I62" s="329"/>
      <c r="J62" s="343" t="s">
        <v>273</v>
      </c>
      <c r="K62" s="331"/>
      <c r="L62" s="331"/>
      <c r="M62" s="348" t="s">
        <v>233</v>
      </c>
      <c r="N62" s="349"/>
      <c r="O62" s="335"/>
      <c r="P62" s="226"/>
      <c r="U62" s="225"/>
      <c r="V62" s="242" t="s">
        <v>297</v>
      </c>
    </row>
    <row r="63" spans="1:22">
      <c r="A63" s="245"/>
      <c r="B63" s="196"/>
      <c r="C63" s="349"/>
      <c r="D63" s="334"/>
      <c r="E63" s="356"/>
      <c r="F63" s="331"/>
      <c r="G63" s="332"/>
      <c r="H63" s="333"/>
      <c r="I63" s="329"/>
      <c r="J63" s="343"/>
      <c r="K63" s="331"/>
      <c r="L63" s="331"/>
      <c r="M63" s="348"/>
      <c r="N63" s="349"/>
      <c r="O63" s="335"/>
      <c r="P63" s="226"/>
      <c r="U63" s="225"/>
    </row>
    <row r="64" spans="1:22">
      <c r="A64" s="245">
        <v>43171</v>
      </c>
      <c r="B64" s="194" t="s">
        <v>337</v>
      </c>
      <c r="C64" s="349"/>
      <c r="D64" s="334"/>
      <c r="E64" s="356"/>
      <c r="F64" s="331"/>
      <c r="G64" s="332"/>
      <c r="H64" s="333"/>
      <c r="I64" s="329"/>
      <c r="J64" s="343"/>
      <c r="K64" s="331"/>
      <c r="L64" s="331"/>
      <c r="M64" s="348"/>
      <c r="N64" s="349"/>
      <c r="O64" s="335"/>
      <c r="P64" s="226"/>
      <c r="U64" s="225"/>
    </row>
    <row r="65" spans="1:23">
      <c r="A65" s="245">
        <v>43173</v>
      </c>
      <c r="B65" s="194" t="s">
        <v>338</v>
      </c>
      <c r="C65" s="349"/>
      <c r="D65" s="334"/>
      <c r="E65" s="356"/>
      <c r="F65" s="331"/>
      <c r="G65" s="332"/>
      <c r="H65" s="333"/>
      <c r="I65" s="329"/>
      <c r="J65" s="343"/>
      <c r="K65" s="331"/>
      <c r="L65" s="331"/>
      <c r="M65" s="348"/>
      <c r="N65" s="349"/>
      <c r="O65" s="335"/>
      <c r="P65" s="226"/>
      <c r="U65" s="225"/>
    </row>
    <row r="66" spans="1:23">
      <c r="A66" s="245">
        <v>43174</v>
      </c>
      <c r="B66" s="196">
        <v>37</v>
      </c>
      <c r="C66" s="349"/>
      <c r="D66" s="334" t="s">
        <v>220</v>
      </c>
      <c r="E66" s="356" t="s">
        <v>248</v>
      </c>
      <c r="F66" s="331"/>
      <c r="G66" s="332"/>
      <c r="H66" s="333"/>
      <c r="I66" s="329"/>
      <c r="J66" s="343" t="s">
        <v>273</v>
      </c>
      <c r="K66" s="331"/>
      <c r="L66" s="331"/>
      <c r="M66" s="348" t="s">
        <v>233</v>
      </c>
      <c r="N66" s="349"/>
      <c r="O66" s="335"/>
      <c r="P66" s="226"/>
      <c r="U66" s="225"/>
      <c r="V66" s="242" t="s">
        <v>538</v>
      </c>
    </row>
    <row r="67" spans="1:23">
      <c r="A67" s="245">
        <v>43175</v>
      </c>
      <c r="B67" s="194">
        <v>38</v>
      </c>
      <c r="C67" s="349"/>
      <c r="D67" s="334" t="s">
        <v>220</v>
      </c>
      <c r="E67" s="356" t="s">
        <v>248</v>
      </c>
      <c r="F67" s="331"/>
      <c r="G67" s="332"/>
      <c r="H67" s="333"/>
      <c r="I67" s="329"/>
      <c r="J67" s="343" t="s">
        <v>273</v>
      </c>
      <c r="K67" s="331"/>
      <c r="L67" s="331"/>
      <c r="M67" s="348" t="s">
        <v>233</v>
      </c>
      <c r="N67" s="349"/>
      <c r="O67" s="335"/>
      <c r="P67" s="226"/>
      <c r="U67" s="225"/>
    </row>
    <row r="68" spans="1:23">
      <c r="A68" s="245"/>
      <c r="B68" s="196"/>
      <c r="C68" s="349"/>
      <c r="D68" s="334"/>
      <c r="E68" s="356"/>
      <c r="F68" s="331"/>
      <c r="G68" s="332"/>
      <c r="H68" s="333"/>
      <c r="I68" s="329"/>
      <c r="J68" s="343"/>
      <c r="K68" s="331"/>
      <c r="L68" s="331"/>
      <c r="M68" s="348"/>
      <c r="N68" s="349"/>
      <c r="O68" s="335"/>
      <c r="U68" s="225"/>
    </row>
    <row r="69" spans="1:23">
      <c r="A69" s="245"/>
      <c r="B69" s="194" t="s">
        <v>336</v>
      </c>
      <c r="C69" s="349"/>
      <c r="D69" s="334"/>
      <c r="E69" s="356"/>
      <c r="F69" s="331"/>
      <c r="G69" s="332"/>
      <c r="H69" s="333"/>
      <c r="I69" s="329"/>
      <c r="J69" s="343"/>
      <c r="K69" s="331"/>
      <c r="L69" s="331"/>
      <c r="M69" s="348"/>
      <c r="N69" s="349"/>
      <c r="O69" s="335"/>
      <c r="U69" s="225"/>
    </row>
    <row r="70" spans="1:23" ht="12" customHeight="1">
      <c r="A70" s="245">
        <v>43179</v>
      </c>
      <c r="B70" s="196">
        <v>39</v>
      </c>
      <c r="C70" s="349"/>
      <c r="D70" s="334" t="s">
        <v>220</v>
      </c>
      <c r="E70" s="356" t="s">
        <v>248</v>
      </c>
      <c r="F70" s="331"/>
      <c r="G70" s="332"/>
      <c r="H70" s="333"/>
      <c r="I70" s="329"/>
      <c r="J70" s="343" t="s">
        <v>273</v>
      </c>
      <c r="K70" s="331"/>
      <c r="L70" s="331"/>
      <c r="M70" s="348" t="s">
        <v>233</v>
      </c>
      <c r="N70" s="349"/>
      <c r="O70" s="335"/>
      <c r="U70" s="225"/>
    </row>
    <row r="71" spans="1:23">
      <c r="A71" s="245">
        <v>43180</v>
      </c>
      <c r="B71" s="196">
        <v>40</v>
      </c>
      <c r="C71" s="349"/>
      <c r="D71" s="329"/>
      <c r="E71" s="330" t="s">
        <v>248</v>
      </c>
      <c r="F71" s="331"/>
      <c r="G71" s="332"/>
      <c r="H71" s="333"/>
      <c r="I71" s="334" t="s">
        <v>234</v>
      </c>
      <c r="J71" s="329"/>
      <c r="K71" s="331"/>
      <c r="L71" s="369" t="s">
        <v>308</v>
      </c>
      <c r="M71" s="335"/>
      <c r="N71" s="349"/>
      <c r="O71" s="335"/>
      <c r="U71" s="225"/>
      <c r="V71" s="275" t="s">
        <v>310</v>
      </c>
    </row>
    <row r="72" spans="1:23">
      <c r="A72" s="245">
        <v>43181</v>
      </c>
      <c r="B72" s="196">
        <v>41</v>
      </c>
      <c r="C72" s="349"/>
      <c r="D72" s="334" t="s">
        <v>220</v>
      </c>
      <c r="E72" s="330" t="s">
        <v>313</v>
      </c>
      <c r="F72" s="331"/>
      <c r="G72" s="332"/>
      <c r="H72" s="333"/>
      <c r="I72" s="329"/>
      <c r="J72" s="334" t="s">
        <v>273</v>
      </c>
      <c r="K72" s="331"/>
      <c r="L72" s="331"/>
      <c r="M72" s="368" t="s">
        <v>233</v>
      </c>
      <c r="N72" s="349"/>
      <c r="O72" s="335"/>
      <c r="U72" s="225"/>
      <c r="V72" s="242" t="s">
        <v>314</v>
      </c>
    </row>
    <row r="73" spans="1:23">
      <c r="A73" s="245">
        <v>43182</v>
      </c>
      <c r="B73" s="196">
        <v>42</v>
      </c>
      <c r="C73" s="349"/>
      <c r="D73" s="334" t="s">
        <v>220</v>
      </c>
      <c r="E73" s="333"/>
      <c r="F73" s="369" t="s">
        <v>359</v>
      </c>
      <c r="G73" s="332"/>
      <c r="H73" s="330" t="s">
        <v>360</v>
      </c>
      <c r="I73" s="329"/>
      <c r="J73" s="329"/>
      <c r="K73" s="369" t="s">
        <v>361</v>
      </c>
      <c r="L73" s="331"/>
      <c r="M73" s="335"/>
      <c r="N73" s="349"/>
      <c r="O73" s="335"/>
      <c r="U73" s="225"/>
    </row>
    <row r="74" spans="1:23">
      <c r="A74" s="245"/>
      <c r="B74" s="196"/>
      <c r="C74" s="349"/>
      <c r="D74" s="329"/>
      <c r="E74" s="333"/>
      <c r="F74" s="331"/>
      <c r="G74" s="332"/>
      <c r="H74" s="333"/>
      <c r="I74" s="329"/>
      <c r="J74" s="329"/>
      <c r="K74" s="331"/>
      <c r="L74" s="331"/>
      <c r="M74" s="335"/>
      <c r="N74" s="349"/>
      <c r="O74" s="335"/>
      <c r="U74" s="225"/>
      <c r="W74" s="198" t="s">
        <v>509</v>
      </c>
    </row>
    <row r="75" spans="1:23">
      <c r="A75" s="245"/>
      <c r="B75" s="194" t="s">
        <v>335</v>
      </c>
      <c r="C75" s="349"/>
      <c r="D75" s="329"/>
      <c r="E75" s="333"/>
      <c r="F75" s="331"/>
      <c r="G75" s="332"/>
      <c r="H75" s="333"/>
      <c r="I75" s="329"/>
      <c r="J75" s="329"/>
      <c r="K75" s="331"/>
      <c r="L75" s="331"/>
      <c r="M75" s="335"/>
      <c r="N75" s="349"/>
      <c r="O75" s="335"/>
      <c r="U75" s="225"/>
    </row>
    <row r="76" spans="1:23">
      <c r="A76" s="245">
        <v>43186</v>
      </c>
      <c r="B76" s="196">
        <v>43</v>
      </c>
      <c r="C76" s="349"/>
      <c r="D76" s="334" t="s">
        <v>220</v>
      </c>
      <c r="E76" s="333"/>
      <c r="F76" s="369" t="s">
        <v>359</v>
      </c>
      <c r="G76" s="332"/>
      <c r="H76" s="330" t="s">
        <v>360</v>
      </c>
      <c r="I76" s="329"/>
      <c r="J76" s="329"/>
      <c r="K76" s="369" t="s">
        <v>361</v>
      </c>
      <c r="L76" s="331"/>
      <c r="M76" s="335"/>
      <c r="N76" s="349"/>
      <c r="O76" s="335"/>
      <c r="U76" s="225"/>
      <c r="W76" s="198" t="s">
        <v>509</v>
      </c>
    </row>
    <row r="77" spans="1:23">
      <c r="A77" s="245">
        <v>43187</v>
      </c>
      <c r="B77" s="196">
        <v>44</v>
      </c>
      <c r="C77" s="349"/>
      <c r="D77" s="329"/>
      <c r="E77" s="333"/>
      <c r="F77" s="369" t="s">
        <v>236</v>
      </c>
      <c r="G77" s="332"/>
      <c r="H77" s="330" t="s">
        <v>367</v>
      </c>
      <c r="I77" s="329"/>
      <c r="J77" s="329"/>
      <c r="K77" s="369" t="s">
        <v>364</v>
      </c>
      <c r="L77" s="331"/>
      <c r="M77" s="335"/>
      <c r="N77" s="349"/>
      <c r="O77" s="368" t="s">
        <v>272</v>
      </c>
      <c r="U77" s="225"/>
      <c r="W77" s="198" t="s">
        <v>510</v>
      </c>
    </row>
    <row r="78" spans="1:23">
      <c r="A78" s="245">
        <v>43188</v>
      </c>
      <c r="B78" s="567">
        <v>45</v>
      </c>
      <c r="C78" s="349"/>
      <c r="D78" s="334" t="s">
        <v>362</v>
      </c>
      <c r="E78" s="333"/>
      <c r="F78" s="369" t="s">
        <v>236</v>
      </c>
      <c r="G78" s="332"/>
      <c r="H78" s="333"/>
      <c r="I78" s="329"/>
      <c r="J78" s="329"/>
      <c r="K78" s="331"/>
      <c r="L78" s="369" t="s">
        <v>363</v>
      </c>
      <c r="M78" s="335"/>
      <c r="N78" s="349"/>
      <c r="O78" s="368" t="s">
        <v>272</v>
      </c>
      <c r="U78" s="225"/>
    </row>
    <row r="79" spans="1:23">
      <c r="A79" s="245">
        <v>43189</v>
      </c>
      <c r="B79" s="567">
        <v>46</v>
      </c>
      <c r="C79" s="349"/>
      <c r="D79" s="334" t="s">
        <v>362</v>
      </c>
      <c r="E79" s="333"/>
      <c r="F79" s="369" t="s">
        <v>236</v>
      </c>
      <c r="G79" s="332"/>
      <c r="H79" s="333"/>
      <c r="I79" s="329"/>
      <c r="J79" s="329"/>
      <c r="K79" s="331"/>
      <c r="L79" s="369" t="s">
        <v>363</v>
      </c>
      <c r="M79" s="335"/>
      <c r="N79" s="349"/>
      <c r="O79" s="368" t="s">
        <v>272</v>
      </c>
      <c r="U79" s="225"/>
    </row>
    <row r="80" spans="1:23">
      <c r="A80" s="245"/>
      <c r="B80" s="196"/>
      <c r="C80" s="349"/>
      <c r="D80" s="334"/>
      <c r="E80" s="333"/>
      <c r="F80" s="369"/>
      <c r="G80" s="332"/>
      <c r="H80" s="333"/>
      <c r="I80" s="329"/>
      <c r="J80" s="329"/>
      <c r="K80" s="331"/>
      <c r="L80" s="369"/>
      <c r="M80" s="335"/>
      <c r="N80" s="349"/>
      <c r="O80" s="368"/>
      <c r="U80" s="225"/>
    </row>
    <row r="81" spans="1:22">
      <c r="A81" s="245">
        <v>43192</v>
      </c>
      <c r="B81" s="194" t="s">
        <v>334</v>
      </c>
      <c r="C81" s="349"/>
      <c r="D81" s="334"/>
      <c r="E81" s="333"/>
      <c r="F81" s="369"/>
      <c r="G81" s="332"/>
      <c r="H81" s="333"/>
      <c r="I81" s="329"/>
      <c r="J81" s="329"/>
      <c r="K81" s="331"/>
      <c r="L81" s="369"/>
      <c r="M81" s="335"/>
      <c r="N81" s="349"/>
      <c r="O81" s="368"/>
      <c r="U81" s="225"/>
    </row>
    <row r="82" spans="1:22">
      <c r="A82" s="245">
        <v>43193</v>
      </c>
      <c r="B82" s="196">
        <v>47</v>
      </c>
      <c r="C82" s="349"/>
      <c r="D82" s="334" t="s">
        <v>362</v>
      </c>
      <c r="E82" s="333"/>
      <c r="F82" s="369" t="s">
        <v>236</v>
      </c>
      <c r="G82" s="332"/>
      <c r="H82" s="333"/>
      <c r="I82" s="329"/>
      <c r="J82" s="329"/>
      <c r="K82" s="331"/>
      <c r="L82" s="369" t="s">
        <v>363</v>
      </c>
      <c r="M82" s="335"/>
      <c r="N82" s="349"/>
      <c r="O82" s="368" t="s">
        <v>272</v>
      </c>
      <c r="U82" s="225"/>
    </row>
    <row r="83" spans="1:22">
      <c r="A83" s="245">
        <v>43194</v>
      </c>
      <c r="B83" s="196">
        <v>48</v>
      </c>
      <c r="C83" s="349"/>
      <c r="D83" s="334" t="s">
        <v>362</v>
      </c>
      <c r="E83" s="333"/>
      <c r="F83" s="369" t="s">
        <v>236</v>
      </c>
      <c r="G83" s="332"/>
      <c r="H83" s="333"/>
      <c r="I83" s="329"/>
      <c r="J83" s="329"/>
      <c r="K83" s="369" t="s">
        <v>364</v>
      </c>
      <c r="L83" s="369"/>
      <c r="M83" s="335"/>
      <c r="N83" s="349"/>
      <c r="O83" s="368" t="s">
        <v>272</v>
      </c>
      <c r="U83" s="225"/>
    </row>
    <row r="84" spans="1:22">
      <c r="A84" s="245">
        <v>43195</v>
      </c>
      <c r="B84" s="196">
        <v>49</v>
      </c>
      <c r="C84" s="349"/>
      <c r="D84" s="334" t="s">
        <v>362</v>
      </c>
      <c r="E84" s="330" t="s">
        <v>365</v>
      </c>
      <c r="F84" s="369" t="s">
        <v>236</v>
      </c>
      <c r="G84" s="332"/>
      <c r="H84" s="333"/>
      <c r="I84" s="329"/>
      <c r="J84" s="329"/>
      <c r="K84" s="369"/>
      <c r="L84" s="369"/>
      <c r="M84" s="335"/>
      <c r="N84" s="349"/>
      <c r="O84" s="368" t="s">
        <v>272</v>
      </c>
      <c r="U84" s="225"/>
    </row>
    <row r="85" spans="1:22">
      <c r="A85" s="245">
        <v>43196</v>
      </c>
      <c r="B85" s="196">
        <v>50</v>
      </c>
      <c r="C85" s="349"/>
      <c r="D85" s="334" t="s">
        <v>362</v>
      </c>
      <c r="E85" s="330" t="s">
        <v>365</v>
      </c>
      <c r="F85" s="369" t="s">
        <v>236</v>
      </c>
      <c r="G85" s="332"/>
      <c r="H85" s="333"/>
      <c r="I85" s="329"/>
      <c r="J85" s="329"/>
      <c r="K85" s="369"/>
      <c r="L85" s="369"/>
      <c r="M85" s="335"/>
      <c r="N85" s="349"/>
      <c r="O85" s="368" t="s">
        <v>272</v>
      </c>
      <c r="U85" s="225"/>
      <c r="V85" s="242" t="s">
        <v>352</v>
      </c>
    </row>
    <row r="86" spans="1:22">
      <c r="A86" s="245"/>
      <c r="B86" s="196"/>
      <c r="C86" s="349"/>
      <c r="D86" s="334"/>
      <c r="E86" s="330"/>
      <c r="F86" s="369"/>
      <c r="G86" s="332"/>
      <c r="H86" s="333"/>
      <c r="I86" s="329"/>
      <c r="J86" s="329"/>
      <c r="K86" s="369"/>
      <c r="L86" s="369"/>
      <c r="M86" s="335"/>
      <c r="N86" s="349"/>
      <c r="O86" s="368"/>
      <c r="U86" s="225"/>
    </row>
    <row r="87" spans="1:22" ht="33.75">
      <c r="A87" s="245">
        <v>43199</v>
      </c>
      <c r="B87" s="194" t="s">
        <v>350</v>
      </c>
      <c r="C87" s="349"/>
      <c r="D87" s="334"/>
      <c r="E87" s="330"/>
      <c r="F87" s="369"/>
      <c r="G87" s="332"/>
      <c r="H87" s="333"/>
      <c r="I87" s="329"/>
      <c r="J87" s="329"/>
      <c r="K87" s="369"/>
      <c r="L87" s="369"/>
      <c r="M87" s="335"/>
      <c r="N87" s="349"/>
      <c r="O87" s="368"/>
      <c r="U87" s="225"/>
      <c r="V87" s="242" t="s">
        <v>351</v>
      </c>
    </row>
    <row r="88" spans="1:22">
      <c r="A88" s="245">
        <v>43200</v>
      </c>
      <c r="B88" s="196">
        <v>51</v>
      </c>
      <c r="C88" s="349"/>
      <c r="D88" s="334" t="s">
        <v>362</v>
      </c>
      <c r="E88" s="330" t="s">
        <v>248</v>
      </c>
      <c r="F88" s="331"/>
      <c r="G88" s="332"/>
      <c r="H88" s="333"/>
      <c r="I88" s="329"/>
      <c r="J88" s="329"/>
      <c r="K88" s="369" t="s">
        <v>364</v>
      </c>
      <c r="L88" s="331"/>
      <c r="M88" s="335"/>
      <c r="N88" s="349"/>
      <c r="O88" s="368" t="s">
        <v>366</v>
      </c>
      <c r="U88" s="225"/>
    </row>
    <row r="89" spans="1:22" ht="22.5">
      <c r="A89" s="245">
        <v>43201</v>
      </c>
      <c r="B89" s="196">
        <v>52</v>
      </c>
      <c r="C89" s="349"/>
      <c r="D89" s="334" t="s">
        <v>362</v>
      </c>
      <c r="E89" s="330" t="s">
        <v>248</v>
      </c>
      <c r="F89" s="331"/>
      <c r="G89" s="332"/>
      <c r="H89" s="333"/>
      <c r="I89" s="329"/>
      <c r="J89" s="329"/>
      <c r="K89" s="369" t="s">
        <v>364</v>
      </c>
      <c r="L89" s="331"/>
      <c r="M89" s="335"/>
      <c r="N89" s="349"/>
      <c r="O89" s="368" t="s">
        <v>366</v>
      </c>
      <c r="U89" s="225"/>
      <c r="V89" s="242" t="s">
        <v>355</v>
      </c>
    </row>
    <row r="90" spans="1:22">
      <c r="A90" s="245">
        <v>43202</v>
      </c>
      <c r="B90" s="196">
        <v>53</v>
      </c>
      <c r="C90" s="349"/>
      <c r="D90" s="334" t="s">
        <v>362</v>
      </c>
      <c r="E90" s="330" t="s">
        <v>248</v>
      </c>
      <c r="F90" s="331"/>
      <c r="G90" s="332"/>
      <c r="H90" s="333"/>
      <c r="I90" s="329"/>
      <c r="J90" s="329"/>
      <c r="K90" s="369" t="s">
        <v>364</v>
      </c>
      <c r="L90" s="331"/>
      <c r="M90" s="335"/>
      <c r="N90" s="349"/>
      <c r="O90" s="368" t="s">
        <v>366</v>
      </c>
      <c r="U90" s="225"/>
      <c r="V90" s="242" t="s">
        <v>356</v>
      </c>
    </row>
    <row r="91" spans="1:22">
      <c r="A91" s="245">
        <v>43203</v>
      </c>
      <c r="B91" s="196">
        <v>54</v>
      </c>
      <c r="C91" s="349"/>
      <c r="D91" s="334" t="s">
        <v>362</v>
      </c>
      <c r="E91" s="330" t="s">
        <v>248</v>
      </c>
      <c r="F91" s="331"/>
      <c r="G91" s="332"/>
      <c r="H91" s="333"/>
      <c r="I91" s="329"/>
      <c r="J91" s="329"/>
      <c r="K91" s="369" t="s">
        <v>364</v>
      </c>
      <c r="L91" s="331"/>
      <c r="M91" s="335"/>
      <c r="N91" s="349"/>
      <c r="O91" s="368" t="s">
        <v>366</v>
      </c>
      <c r="U91" s="225"/>
      <c r="V91" s="242" t="s">
        <v>349</v>
      </c>
    </row>
    <row r="92" spans="1:22">
      <c r="A92" s="245"/>
      <c r="B92" s="196"/>
      <c r="C92" s="349"/>
      <c r="D92" s="329"/>
      <c r="E92" s="333"/>
      <c r="F92" s="331"/>
      <c r="G92" s="332"/>
      <c r="H92" s="333"/>
      <c r="I92" s="329"/>
      <c r="J92" s="329"/>
      <c r="K92" s="331"/>
      <c r="L92" s="331"/>
      <c r="M92" s="335"/>
      <c r="N92" s="349"/>
      <c r="O92" s="335"/>
      <c r="U92" s="225"/>
    </row>
    <row r="93" spans="1:22">
      <c r="A93" s="245">
        <v>43207</v>
      </c>
      <c r="B93" s="194" t="s">
        <v>332</v>
      </c>
      <c r="C93" s="349"/>
      <c r="D93" s="329"/>
      <c r="E93" s="333"/>
      <c r="F93" s="331"/>
      <c r="G93" s="332"/>
      <c r="H93" s="333"/>
      <c r="I93" s="329"/>
      <c r="J93" s="329"/>
      <c r="K93" s="331"/>
      <c r="L93" s="331"/>
      <c r="M93" s="335"/>
      <c r="N93" s="349"/>
      <c r="O93" s="335"/>
      <c r="U93" s="225"/>
    </row>
    <row r="94" spans="1:22">
      <c r="A94" s="245">
        <v>43208</v>
      </c>
      <c r="B94" s="194" t="s">
        <v>333</v>
      </c>
      <c r="C94" s="349"/>
      <c r="D94" s="329"/>
      <c r="E94" s="333"/>
      <c r="F94" s="331"/>
      <c r="G94" s="332"/>
      <c r="H94" s="333"/>
      <c r="I94" s="329"/>
      <c r="J94" s="329"/>
      <c r="K94" s="331"/>
      <c r="L94" s="331"/>
      <c r="M94" s="335"/>
      <c r="N94" s="349"/>
      <c r="O94" s="335"/>
      <c r="U94" s="225"/>
    </row>
    <row r="95" spans="1:22">
      <c r="A95" s="245">
        <v>43209</v>
      </c>
      <c r="B95" s="196">
        <v>55</v>
      </c>
      <c r="C95" s="349"/>
      <c r="D95" s="334" t="s">
        <v>362</v>
      </c>
      <c r="E95" s="330" t="s">
        <v>248</v>
      </c>
      <c r="F95" s="331"/>
      <c r="G95" s="332"/>
      <c r="H95" s="333"/>
      <c r="I95" s="329"/>
      <c r="J95" s="329"/>
      <c r="K95" s="369"/>
      <c r="L95" s="331"/>
      <c r="M95" s="368" t="s">
        <v>368</v>
      </c>
      <c r="N95" s="349"/>
      <c r="O95" s="368" t="s">
        <v>366</v>
      </c>
      <c r="U95" s="225"/>
      <c r="V95" s="276" t="s">
        <v>354</v>
      </c>
    </row>
    <row r="96" spans="1:22" ht="22.5">
      <c r="A96" s="245">
        <v>43210</v>
      </c>
      <c r="B96" s="196">
        <v>56</v>
      </c>
      <c r="C96" s="349"/>
      <c r="D96" s="334" t="s">
        <v>220</v>
      </c>
      <c r="E96" s="330"/>
      <c r="F96" s="369" t="s">
        <v>236</v>
      </c>
      <c r="G96" s="332"/>
      <c r="H96" s="333"/>
      <c r="I96" s="329"/>
      <c r="J96" s="334" t="s">
        <v>221</v>
      </c>
      <c r="K96" s="369" t="s">
        <v>317</v>
      </c>
      <c r="L96" s="331"/>
      <c r="M96" s="335"/>
      <c r="N96" s="349"/>
      <c r="O96" s="368" t="s">
        <v>366</v>
      </c>
      <c r="U96" s="225"/>
      <c r="V96" s="276" t="s">
        <v>348</v>
      </c>
    </row>
    <row r="97" spans="1:27">
      <c r="A97" s="220"/>
      <c r="B97" s="196"/>
      <c r="C97" s="349"/>
      <c r="D97" s="329"/>
      <c r="E97" s="333"/>
      <c r="F97" s="331"/>
      <c r="G97" s="332"/>
      <c r="H97" s="333"/>
      <c r="I97" s="329"/>
      <c r="J97" s="329"/>
      <c r="K97" s="331"/>
      <c r="L97" s="331"/>
      <c r="M97" s="335"/>
      <c r="N97" s="349"/>
      <c r="O97" s="335"/>
      <c r="U97" s="225"/>
    </row>
    <row r="98" spans="1:27" ht="22.5">
      <c r="A98" s="245">
        <v>43213</v>
      </c>
      <c r="B98" s="194" t="s">
        <v>342</v>
      </c>
      <c r="C98" s="349"/>
      <c r="D98" s="329"/>
      <c r="E98" s="333"/>
      <c r="F98" s="331"/>
      <c r="G98" s="332"/>
      <c r="H98" s="333"/>
      <c r="I98" s="329"/>
      <c r="J98" s="329"/>
      <c r="K98" s="331"/>
      <c r="L98" s="331"/>
      <c r="M98" s="335"/>
      <c r="N98" s="349"/>
      <c r="O98" s="335"/>
      <c r="U98" s="225"/>
      <c r="V98" s="242" t="s">
        <v>346</v>
      </c>
    </row>
    <row r="99" spans="1:27">
      <c r="A99" s="245">
        <v>43214</v>
      </c>
      <c r="B99" s="194" t="s">
        <v>343</v>
      </c>
      <c r="C99" s="349"/>
      <c r="D99" s="329"/>
      <c r="E99" s="333"/>
      <c r="F99" s="331"/>
      <c r="G99" s="332"/>
      <c r="H99" s="333"/>
      <c r="I99" s="329"/>
      <c r="J99" s="329"/>
      <c r="K99" s="331"/>
      <c r="L99" s="331"/>
      <c r="M99" s="335"/>
      <c r="N99" s="349"/>
      <c r="O99" s="335"/>
      <c r="U99" s="225"/>
      <c r="V99" s="62"/>
    </row>
    <row r="100" spans="1:27" ht="22.5">
      <c r="A100" s="245">
        <v>43215</v>
      </c>
      <c r="B100" s="194" t="s">
        <v>344</v>
      </c>
      <c r="C100" s="349"/>
      <c r="D100" s="329"/>
      <c r="E100" s="333"/>
      <c r="F100" s="331"/>
      <c r="G100" s="332"/>
      <c r="H100" s="333"/>
      <c r="I100" s="329"/>
      <c r="J100" s="329"/>
      <c r="K100" s="331"/>
      <c r="L100" s="331"/>
      <c r="M100" s="335"/>
      <c r="N100" s="349"/>
      <c r="O100" s="335"/>
      <c r="U100" s="225"/>
      <c r="V100" s="242" t="s">
        <v>345</v>
      </c>
    </row>
    <row r="101" spans="1:27">
      <c r="A101" s="245">
        <v>43216</v>
      </c>
      <c r="B101" s="196">
        <v>57</v>
      </c>
      <c r="C101" s="349"/>
      <c r="D101" s="334" t="s">
        <v>220</v>
      </c>
      <c r="E101" s="333"/>
      <c r="F101" s="369" t="s">
        <v>236</v>
      </c>
      <c r="G101" s="332"/>
      <c r="H101" s="333"/>
      <c r="I101" s="329"/>
      <c r="J101" s="334" t="s">
        <v>221</v>
      </c>
      <c r="K101" s="369" t="s">
        <v>317</v>
      </c>
      <c r="L101" s="331"/>
      <c r="M101" s="335"/>
      <c r="N101" s="349"/>
      <c r="O101" s="335"/>
      <c r="U101" s="225"/>
      <c r="V101" s="242" t="s">
        <v>347</v>
      </c>
    </row>
    <row r="102" spans="1:27">
      <c r="A102" s="245">
        <v>43217</v>
      </c>
      <c r="B102" s="196">
        <v>58</v>
      </c>
      <c r="C102" s="349"/>
      <c r="D102" s="334" t="s">
        <v>220</v>
      </c>
      <c r="E102" s="333"/>
      <c r="F102" s="369" t="s">
        <v>236</v>
      </c>
      <c r="G102" s="332"/>
      <c r="H102" s="333"/>
      <c r="I102" s="329"/>
      <c r="J102" s="334" t="s">
        <v>221</v>
      </c>
      <c r="K102" s="369" t="s">
        <v>317</v>
      </c>
      <c r="L102" s="331"/>
      <c r="M102" s="335"/>
      <c r="N102" s="349"/>
      <c r="O102" s="335"/>
      <c r="U102" s="225"/>
      <c r="V102" s="242" t="s">
        <v>353</v>
      </c>
      <c r="W102" s="198" t="s">
        <v>387</v>
      </c>
    </row>
    <row r="103" spans="1:27">
      <c r="A103" s="220"/>
      <c r="B103" s="196"/>
      <c r="C103" s="349"/>
      <c r="D103" s="329"/>
      <c r="E103" s="333"/>
      <c r="F103" s="331"/>
      <c r="G103" s="332"/>
      <c r="H103" s="333"/>
      <c r="I103" s="329"/>
      <c r="J103" s="329"/>
      <c r="K103" s="331"/>
      <c r="L103" s="331"/>
      <c r="M103" s="335"/>
      <c r="N103" s="349"/>
      <c r="O103" s="335"/>
      <c r="U103" s="225"/>
    </row>
    <row r="104" spans="1:27">
      <c r="A104" s="220"/>
      <c r="B104" s="196"/>
      <c r="C104" s="349"/>
      <c r="D104" s="329"/>
      <c r="E104" s="333"/>
      <c r="F104" s="331"/>
      <c r="G104" s="332"/>
      <c r="H104" s="333"/>
      <c r="I104" s="329"/>
      <c r="J104" s="329"/>
      <c r="K104" s="331"/>
      <c r="L104" s="331"/>
      <c r="M104" s="335"/>
      <c r="N104" s="349"/>
      <c r="O104" s="335"/>
      <c r="U104" s="225"/>
    </row>
    <row r="105" spans="1:27">
      <c r="A105" s="245">
        <v>43220</v>
      </c>
      <c r="B105" s="196">
        <v>59</v>
      </c>
      <c r="C105" s="349"/>
      <c r="D105" s="334" t="s">
        <v>220</v>
      </c>
      <c r="E105" s="333"/>
      <c r="F105" s="369" t="s">
        <v>236</v>
      </c>
      <c r="G105" s="332"/>
      <c r="H105" s="333"/>
      <c r="I105" s="329"/>
      <c r="J105" s="334" t="s">
        <v>221</v>
      </c>
      <c r="K105" s="369" t="s">
        <v>317</v>
      </c>
      <c r="L105" s="369"/>
      <c r="M105" s="368"/>
      <c r="N105" s="349"/>
      <c r="O105" s="368"/>
      <c r="U105" s="225"/>
      <c r="V105" s="242" t="s">
        <v>377</v>
      </c>
      <c r="W105" s="198" t="s">
        <v>416</v>
      </c>
      <c r="X105" s="198" t="s">
        <v>409</v>
      </c>
      <c r="Y105" s="198" t="s">
        <v>410</v>
      </c>
      <c r="Z105" s="198" t="s">
        <v>411</v>
      </c>
    </row>
    <row r="106" spans="1:27">
      <c r="A106" s="245">
        <v>43221</v>
      </c>
      <c r="B106" s="196">
        <v>60</v>
      </c>
      <c r="C106" s="349"/>
      <c r="D106" s="329"/>
      <c r="E106" s="333"/>
      <c r="F106" s="331"/>
      <c r="G106" s="332"/>
      <c r="H106" s="333"/>
      <c r="I106" s="334" t="s">
        <v>378</v>
      </c>
      <c r="J106" s="329"/>
      <c r="K106" s="331"/>
      <c r="L106" s="369" t="s">
        <v>379</v>
      </c>
      <c r="M106" s="368" t="s">
        <v>368</v>
      </c>
      <c r="N106" s="349"/>
      <c r="O106" s="368" t="s">
        <v>272</v>
      </c>
      <c r="U106" s="225"/>
      <c r="W106" s="198" t="s">
        <v>412</v>
      </c>
      <c r="X106" s="198" t="s">
        <v>413</v>
      </c>
      <c r="Y106" s="198" t="s">
        <v>414</v>
      </c>
      <c r="Z106" s="198" t="s">
        <v>415</v>
      </c>
      <c r="AA106" s="198" t="s">
        <v>472</v>
      </c>
    </row>
    <row r="107" spans="1:27">
      <c r="A107" s="245">
        <v>43222</v>
      </c>
      <c r="B107" s="196">
        <v>61</v>
      </c>
      <c r="C107" s="349"/>
      <c r="D107" s="334"/>
      <c r="E107" s="333"/>
      <c r="F107" s="369"/>
      <c r="G107" s="332"/>
      <c r="H107" s="333"/>
      <c r="I107" s="334" t="s">
        <v>378</v>
      </c>
      <c r="J107" s="329"/>
      <c r="K107" s="331"/>
      <c r="L107" s="369" t="s">
        <v>379</v>
      </c>
      <c r="M107" s="368" t="s">
        <v>368</v>
      </c>
      <c r="N107" s="349"/>
      <c r="O107" s="368" t="s">
        <v>272</v>
      </c>
      <c r="U107" s="225"/>
      <c r="V107" s="242" t="s">
        <v>383</v>
      </c>
      <c r="W107" s="198" t="s">
        <v>417</v>
      </c>
      <c r="X107" s="198" t="s">
        <v>418</v>
      </c>
      <c r="Y107" s="198" t="s">
        <v>419</v>
      </c>
      <c r="Z107" s="198" t="s">
        <v>420</v>
      </c>
      <c r="AA107" s="198" t="s">
        <v>435</v>
      </c>
    </row>
    <row r="108" spans="1:27">
      <c r="A108" s="220"/>
      <c r="B108" s="196"/>
      <c r="C108" s="349"/>
      <c r="I108" s="385">
        <v>35</v>
      </c>
      <c r="J108" s="385"/>
      <c r="K108" s="386"/>
      <c r="L108" s="387">
        <v>36.200000000000003</v>
      </c>
      <c r="M108" s="388">
        <v>36.950000000000003</v>
      </c>
      <c r="N108" s="389"/>
      <c r="O108" s="387">
        <v>36.428199999999997</v>
      </c>
      <c r="P108" s="390">
        <v>48.363</v>
      </c>
      <c r="Q108" s="390">
        <v>48.363</v>
      </c>
      <c r="R108" s="390">
        <v>48.363</v>
      </c>
      <c r="U108" s="225"/>
      <c r="V108" s="242" t="s">
        <v>382</v>
      </c>
    </row>
    <row r="109" spans="1:27">
      <c r="A109" s="220"/>
      <c r="B109" s="196"/>
      <c r="C109" s="349"/>
      <c r="D109" s="324"/>
      <c r="E109" s="333"/>
      <c r="F109" s="325"/>
      <c r="G109" s="332"/>
      <c r="H109" s="333"/>
      <c r="I109" s="391">
        <v>2</v>
      </c>
      <c r="J109" s="391"/>
      <c r="K109" s="387"/>
      <c r="L109" s="387">
        <v>2</v>
      </c>
      <c r="M109" s="388">
        <v>2</v>
      </c>
      <c r="N109" s="389"/>
      <c r="O109" s="387">
        <v>2</v>
      </c>
      <c r="P109" s="390">
        <v>1</v>
      </c>
      <c r="Q109" s="390">
        <v>1</v>
      </c>
      <c r="R109" s="390">
        <v>1</v>
      </c>
      <c r="U109" s="225"/>
    </row>
    <row r="110" spans="1:27">
      <c r="A110" s="220"/>
      <c r="B110" s="196"/>
      <c r="C110" s="349"/>
      <c r="D110" s="324"/>
      <c r="E110" s="333"/>
      <c r="F110" s="325"/>
      <c r="G110" s="332"/>
      <c r="H110" s="333"/>
      <c r="I110" s="385">
        <f>I108+I109*0.1587</f>
        <v>35.317399999999999</v>
      </c>
      <c r="J110" s="391"/>
      <c r="K110" s="387"/>
      <c r="L110" s="386">
        <f>L108+L109*0.1587</f>
        <v>36.517400000000002</v>
      </c>
      <c r="M110" s="386">
        <f>M108+M109*0.1587</f>
        <v>37.267400000000002</v>
      </c>
      <c r="N110" s="389"/>
      <c r="O110" s="386">
        <f>O108+O109*0.1587</f>
        <v>36.745599999999996</v>
      </c>
      <c r="P110" s="392">
        <f>P108+P109*0.1587</f>
        <v>48.521700000000003</v>
      </c>
      <c r="Q110" s="392">
        <f>Q108+Q109*0.1587</f>
        <v>48.521700000000003</v>
      </c>
      <c r="R110" s="392">
        <f>R108+R109*0.1587</f>
        <v>48.521700000000003</v>
      </c>
      <c r="U110" s="225"/>
    </row>
    <row r="111" spans="1:27">
      <c r="A111" s="245">
        <v>43223</v>
      </c>
      <c r="B111" s="196">
        <v>62</v>
      </c>
      <c r="C111" s="349"/>
      <c r="D111" s="329"/>
      <c r="E111" s="333"/>
      <c r="F111" s="331"/>
      <c r="G111" s="332"/>
      <c r="H111" s="333"/>
      <c r="I111" s="334" t="s">
        <v>378</v>
      </c>
      <c r="J111" s="329"/>
      <c r="K111" s="331"/>
      <c r="L111" s="369" t="s">
        <v>379</v>
      </c>
      <c r="M111" s="368" t="s">
        <v>368</v>
      </c>
      <c r="N111" s="349"/>
      <c r="O111" s="368" t="s">
        <v>272</v>
      </c>
      <c r="U111" s="225"/>
      <c r="V111" s="242" t="s">
        <v>385</v>
      </c>
      <c r="W111" s="198" t="s">
        <v>424</v>
      </c>
      <c r="X111" s="198" t="s">
        <v>421</v>
      </c>
      <c r="Y111" s="198" t="s">
        <v>422</v>
      </c>
      <c r="Z111" s="198" t="s">
        <v>423</v>
      </c>
    </row>
    <row r="112" spans="1:27">
      <c r="A112" s="245">
        <v>43224</v>
      </c>
      <c r="B112" s="196">
        <v>63</v>
      </c>
      <c r="C112" s="349"/>
      <c r="D112" s="329"/>
      <c r="E112" s="333"/>
      <c r="F112" s="331"/>
      <c r="G112" s="332"/>
      <c r="H112" s="333"/>
      <c r="I112" s="334" t="s">
        <v>378</v>
      </c>
      <c r="J112" s="329"/>
      <c r="K112" s="331"/>
      <c r="L112" s="369" t="s">
        <v>379</v>
      </c>
      <c r="M112" s="368" t="s">
        <v>368</v>
      </c>
      <c r="N112" s="349"/>
      <c r="O112" s="368" t="s">
        <v>272</v>
      </c>
      <c r="U112" s="225"/>
      <c r="W112" s="198" t="s">
        <v>425</v>
      </c>
      <c r="X112" s="198" t="s">
        <v>421</v>
      </c>
      <c r="Y112" s="198" t="s">
        <v>422</v>
      </c>
      <c r="Z112" s="198" t="s">
        <v>426</v>
      </c>
      <c r="AA112" s="198" t="s">
        <v>427</v>
      </c>
    </row>
    <row r="113" spans="1:27" s="433" customFormat="1">
      <c r="A113" s="432">
        <v>43227</v>
      </c>
      <c r="B113" s="433">
        <v>64</v>
      </c>
      <c r="C113" s="434"/>
      <c r="D113" s="435"/>
      <c r="E113" s="436"/>
      <c r="F113" s="437"/>
      <c r="G113" s="438"/>
      <c r="H113" s="436"/>
      <c r="I113" s="435" t="s">
        <v>378</v>
      </c>
      <c r="J113" s="435"/>
      <c r="K113" s="437"/>
      <c r="L113" s="437" t="s">
        <v>379</v>
      </c>
      <c r="M113" s="439" t="s">
        <v>368</v>
      </c>
      <c r="N113" s="434"/>
      <c r="O113" s="439" t="s">
        <v>272</v>
      </c>
      <c r="P113" s="440"/>
      <c r="Q113" s="440"/>
      <c r="R113" s="440"/>
      <c r="S113" s="440"/>
      <c r="T113" s="440"/>
      <c r="U113" s="441"/>
      <c r="V113" s="442" t="s">
        <v>431</v>
      </c>
      <c r="W113" s="443" t="s">
        <v>429</v>
      </c>
      <c r="X113" s="443" t="s">
        <v>421</v>
      </c>
      <c r="Y113" s="443" t="s">
        <v>428</v>
      </c>
      <c r="Z113" s="443" t="s">
        <v>423</v>
      </c>
      <c r="AA113" s="443" t="s">
        <v>430</v>
      </c>
    </row>
    <row r="114" spans="1:27">
      <c r="A114" s="409">
        <v>43228</v>
      </c>
      <c r="B114" s="62">
        <v>65</v>
      </c>
      <c r="C114" s="349"/>
      <c r="D114" s="329"/>
      <c r="E114" s="333"/>
      <c r="F114" s="331"/>
      <c r="G114" s="332"/>
      <c r="H114" s="333"/>
      <c r="I114" s="334" t="s">
        <v>378</v>
      </c>
      <c r="J114" s="329"/>
      <c r="K114" s="331"/>
      <c r="L114" s="369" t="s">
        <v>379</v>
      </c>
      <c r="M114" s="368" t="s">
        <v>368</v>
      </c>
      <c r="N114" s="349"/>
      <c r="O114" s="368" t="s">
        <v>272</v>
      </c>
      <c r="U114" s="225"/>
      <c r="V114" s="242" t="s">
        <v>580</v>
      </c>
      <c r="W114" s="198" t="s">
        <v>432</v>
      </c>
      <c r="X114" s="198" t="s">
        <v>421</v>
      </c>
      <c r="Y114" s="198" t="s">
        <v>433</v>
      </c>
      <c r="Z114" s="198" t="s">
        <v>423</v>
      </c>
      <c r="AA114" s="198" t="s">
        <v>434</v>
      </c>
    </row>
    <row r="115" spans="1:27">
      <c r="A115" s="409">
        <v>43229</v>
      </c>
      <c r="B115" s="194" t="s">
        <v>402</v>
      </c>
      <c r="C115" s="349"/>
      <c r="D115" s="329"/>
      <c r="E115" s="333"/>
      <c r="F115" s="331"/>
      <c r="G115" s="332"/>
      <c r="H115" s="333"/>
      <c r="I115" s="329"/>
      <c r="J115" s="329"/>
      <c r="K115" s="331"/>
      <c r="L115" s="331"/>
      <c r="M115" s="335"/>
      <c r="N115" s="349"/>
      <c r="O115" s="335"/>
      <c r="U115" s="225"/>
    </row>
    <row r="116" spans="1:27">
      <c r="A116" s="409">
        <v>43230</v>
      </c>
      <c r="B116" s="62">
        <v>66</v>
      </c>
      <c r="C116" s="349"/>
      <c r="D116" s="329"/>
      <c r="E116" s="333"/>
      <c r="F116" s="331"/>
      <c r="G116" s="332"/>
      <c r="H116" s="333"/>
      <c r="I116" s="334" t="s">
        <v>378</v>
      </c>
      <c r="J116" s="329"/>
      <c r="K116" s="331"/>
      <c r="L116" s="369" t="s">
        <v>379</v>
      </c>
      <c r="M116" s="368" t="s">
        <v>368</v>
      </c>
      <c r="N116" s="349"/>
      <c r="O116" s="368" t="s">
        <v>272</v>
      </c>
      <c r="U116" s="225"/>
      <c r="V116" s="242" t="s">
        <v>403</v>
      </c>
      <c r="W116" s="198" t="s">
        <v>429</v>
      </c>
      <c r="X116" s="198" t="s">
        <v>421</v>
      </c>
      <c r="Y116" s="198" t="s">
        <v>433</v>
      </c>
      <c r="Z116" s="198" t="s">
        <v>423</v>
      </c>
      <c r="AA116" s="198" t="s">
        <v>436</v>
      </c>
    </row>
    <row r="117" spans="1:27">
      <c r="A117" s="409">
        <v>43231</v>
      </c>
      <c r="B117" s="62">
        <v>67</v>
      </c>
      <c r="C117" s="349"/>
      <c r="D117" s="329"/>
      <c r="E117" s="333"/>
      <c r="F117" s="331"/>
      <c r="G117" s="332"/>
      <c r="H117" s="333"/>
      <c r="I117" s="334" t="s">
        <v>378</v>
      </c>
      <c r="J117" s="329"/>
      <c r="K117" s="331"/>
      <c r="L117" s="369" t="s">
        <v>379</v>
      </c>
      <c r="M117" s="368" t="s">
        <v>368</v>
      </c>
      <c r="N117" s="349"/>
      <c r="O117" s="368" t="s">
        <v>272</v>
      </c>
      <c r="S117" s="390">
        <v>46.063000000000002</v>
      </c>
      <c r="T117" s="390">
        <v>46.063000000000002</v>
      </c>
      <c r="U117" s="390">
        <v>46.063000000000002</v>
      </c>
      <c r="V117" s="242" t="s">
        <v>579</v>
      </c>
      <c r="W117" s="198" t="s">
        <v>432</v>
      </c>
      <c r="X117" s="198" t="s">
        <v>421</v>
      </c>
      <c r="Y117" s="198" t="s">
        <v>433</v>
      </c>
      <c r="Z117" s="198" t="s">
        <v>423</v>
      </c>
    </row>
    <row r="118" spans="1:27">
      <c r="C118" s="349"/>
      <c r="D118" s="329"/>
      <c r="E118" s="333"/>
      <c r="F118" s="331"/>
      <c r="G118" s="332"/>
      <c r="H118" s="333"/>
      <c r="I118" s="329"/>
      <c r="J118" s="329"/>
      <c r="K118" s="331"/>
      <c r="L118" s="331"/>
      <c r="M118" s="335"/>
      <c r="N118" s="349"/>
      <c r="O118" s="335"/>
      <c r="S118" s="390">
        <v>2</v>
      </c>
      <c r="T118" s="390">
        <v>2</v>
      </c>
      <c r="U118" s="390">
        <v>2</v>
      </c>
    </row>
    <row r="119" spans="1:27">
      <c r="A119" s="409"/>
      <c r="C119" s="349"/>
      <c r="D119" s="334"/>
      <c r="E119" s="333"/>
      <c r="F119" s="369"/>
      <c r="G119" s="332"/>
      <c r="H119" s="333"/>
      <c r="I119" s="329"/>
      <c r="J119" s="334"/>
      <c r="K119" s="369"/>
      <c r="L119" s="331"/>
      <c r="M119" s="335"/>
      <c r="N119" s="349"/>
      <c r="O119" s="335"/>
      <c r="S119" s="392">
        <f>S117+S118*0.1587</f>
        <v>46.380400000000002</v>
      </c>
      <c r="T119" s="392">
        <f>T117+T118*0.1587</f>
        <v>46.380400000000002</v>
      </c>
      <c r="U119" s="392">
        <f>U117+U118*0.1587</f>
        <v>46.380400000000002</v>
      </c>
    </row>
    <row r="120" spans="1:27">
      <c r="A120" s="409">
        <v>43234</v>
      </c>
      <c r="B120" s="62">
        <v>68</v>
      </c>
      <c r="C120" s="349"/>
      <c r="D120" s="412" t="s">
        <v>220</v>
      </c>
      <c r="E120" s="413"/>
      <c r="F120" s="414" t="s">
        <v>236</v>
      </c>
      <c r="G120" s="415"/>
      <c r="H120" s="413"/>
      <c r="I120" s="412"/>
      <c r="J120" s="412" t="s">
        <v>221</v>
      </c>
      <c r="K120" s="414" t="s">
        <v>317</v>
      </c>
      <c r="L120" s="331"/>
      <c r="M120" s="335"/>
      <c r="N120" s="349"/>
      <c r="O120" s="335"/>
      <c r="W120" s="198" t="s">
        <v>439</v>
      </c>
      <c r="X120" s="198" t="s">
        <v>444</v>
      </c>
      <c r="Y120" s="198" t="s">
        <v>441</v>
      </c>
      <c r="Z120" s="198" t="s">
        <v>411</v>
      </c>
      <c r="AA120" s="198" t="s">
        <v>445</v>
      </c>
    </row>
    <row r="121" spans="1:27">
      <c r="A121" s="566">
        <v>43235</v>
      </c>
      <c r="B121" s="567">
        <v>69</v>
      </c>
      <c r="C121" s="349"/>
      <c r="D121" s="334" t="s">
        <v>220</v>
      </c>
      <c r="E121" s="333"/>
      <c r="F121" s="369" t="s">
        <v>236</v>
      </c>
      <c r="G121" s="332"/>
      <c r="H121" s="333"/>
      <c r="I121" s="329"/>
      <c r="J121" s="334" t="s">
        <v>221</v>
      </c>
      <c r="K121" s="369" t="s">
        <v>317</v>
      </c>
      <c r="L121" s="331"/>
      <c r="M121" s="335"/>
      <c r="N121" s="349"/>
      <c r="O121" s="335"/>
      <c r="S121" s="390">
        <v>46.380400000000002</v>
      </c>
      <c r="T121" s="390">
        <v>46.380400000000002</v>
      </c>
      <c r="U121" s="390">
        <v>46.380400000000002</v>
      </c>
      <c r="V121" s="242" t="s">
        <v>437</v>
      </c>
      <c r="W121" s="198" t="s">
        <v>439</v>
      </c>
      <c r="X121" s="198" t="s">
        <v>438</v>
      </c>
      <c r="Y121" s="198" t="s">
        <v>443</v>
      </c>
      <c r="Z121" s="198" t="s">
        <v>442</v>
      </c>
      <c r="AA121" s="198" t="s">
        <v>440</v>
      </c>
    </row>
    <row r="122" spans="1:27">
      <c r="C122" s="349"/>
      <c r="D122" s="329">
        <v>35.975999999999999</v>
      </c>
      <c r="E122" s="333"/>
      <c r="F122" s="331">
        <v>36.450000000000003</v>
      </c>
      <c r="G122" s="332"/>
      <c r="H122" s="333"/>
      <c r="I122" s="329"/>
      <c r="J122" s="329">
        <v>35.475000000000001</v>
      </c>
      <c r="K122" s="331">
        <v>35.5</v>
      </c>
      <c r="L122" s="331"/>
      <c r="M122" s="335"/>
      <c r="N122" s="349"/>
      <c r="O122" s="335"/>
      <c r="S122" s="390">
        <v>3</v>
      </c>
      <c r="T122" s="390">
        <v>3</v>
      </c>
      <c r="U122" s="390">
        <v>3</v>
      </c>
    </row>
    <row r="123" spans="1:27">
      <c r="C123" s="349"/>
      <c r="D123" s="390">
        <v>2</v>
      </c>
      <c r="E123" s="390"/>
      <c r="F123" s="390">
        <v>2</v>
      </c>
      <c r="G123" s="332"/>
      <c r="H123" s="333"/>
      <c r="I123" s="329"/>
      <c r="J123" s="390">
        <v>2</v>
      </c>
      <c r="K123" s="390">
        <v>2</v>
      </c>
      <c r="L123" s="331"/>
      <c r="M123" s="335"/>
      <c r="N123" s="349"/>
      <c r="O123" s="335"/>
      <c r="S123" s="392">
        <f>S121+S122*0.1587</f>
        <v>46.856500000000004</v>
      </c>
      <c r="T123" s="392">
        <f>T121+T122*0.1587</f>
        <v>46.856500000000004</v>
      </c>
      <c r="U123" s="392">
        <f>U121+U122*0.1587</f>
        <v>46.856500000000004</v>
      </c>
    </row>
    <row r="124" spans="1:27">
      <c r="C124" s="349"/>
      <c r="D124" s="392">
        <f>D122+D123*0.1587</f>
        <v>36.293399999999998</v>
      </c>
      <c r="E124" s="392"/>
      <c r="F124" s="392">
        <f>F122+F123*0.1587</f>
        <v>36.767400000000002</v>
      </c>
      <c r="G124" s="332"/>
      <c r="H124" s="333"/>
      <c r="I124" s="329"/>
      <c r="J124" s="392">
        <f>J122+J123*0.1587</f>
        <v>35.792400000000001</v>
      </c>
      <c r="K124" s="392">
        <f>K122+K123*0.1587</f>
        <v>35.817399999999999</v>
      </c>
      <c r="L124" s="331"/>
      <c r="M124" s="335"/>
      <c r="N124" s="349"/>
      <c r="O124" s="335"/>
      <c r="U124" s="225"/>
    </row>
    <row r="125" spans="1:27">
      <c r="A125" s="245">
        <v>43236</v>
      </c>
      <c r="B125" s="196">
        <v>70</v>
      </c>
      <c r="C125" s="349"/>
      <c r="D125" s="334" t="s">
        <v>220</v>
      </c>
      <c r="E125" s="333"/>
      <c r="F125" s="369" t="s">
        <v>236</v>
      </c>
      <c r="G125" s="332"/>
      <c r="H125" s="333"/>
      <c r="I125" s="329"/>
      <c r="J125" s="334" t="s">
        <v>221</v>
      </c>
      <c r="K125" s="369" t="s">
        <v>317</v>
      </c>
      <c r="L125" s="331"/>
      <c r="M125" s="335"/>
      <c r="N125" s="349"/>
      <c r="O125" s="335"/>
      <c r="U125" s="225"/>
      <c r="V125" s="242" t="s">
        <v>446</v>
      </c>
      <c r="W125" s="198" t="s">
        <v>449</v>
      </c>
      <c r="X125" s="198" t="s">
        <v>448</v>
      </c>
      <c r="Y125" s="198" t="s">
        <v>441</v>
      </c>
      <c r="Z125" s="198" t="s">
        <v>411</v>
      </c>
      <c r="AA125" s="198" t="s">
        <v>447</v>
      </c>
    </row>
    <row r="126" spans="1:27">
      <c r="A126" s="409">
        <v>43237</v>
      </c>
      <c r="B126" s="62">
        <v>71</v>
      </c>
      <c r="C126" s="349"/>
      <c r="D126" s="334" t="s">
        <v>220</v>
      </c>
      <c r="E126" s="333"/>
      <c r="F126" s="369" t="s">
        <v>236</v>
      </c>
      <c r="G126" s="332"/>
      <c r="H126" s="333"/>
      <c r="I126" s="329"/>
      <c r="J126" s="334" t="s">
        <v>221</v>
      </c>
      <c r="K126" s="369" t="s">
        <v>317</v>
      </c>
      <c r="L126" s="331"/>
      <c r="M126" s="335"/>
      <c r="N126" s="349"/>
      <c r="O126" s="335"/>
      <c r="U126" s="225"/>
      <c r="W126" s="198" t="s">
        <v>449</v>
      </c>
      <c r="X126" s="198" t="s">
        <v>438</v>
      </c>
      <c r="Y126" s="198" t="s">
        <v>441</v>
      </c>
      <c r="Z126" s="198" t="s">
        <v>411</v>
      </c>
      <c r="AA126" s="198" t="s">
        <v>450</v>
      </c>
    </row>
    <row r="127" spans="1:27">
      <c r="A127" s="409">
        <v>43238</v>
      </c>
      <c r="B127" s="62">
        <v>72</v>
      </c>
      <c r="C127" s="349"/>
      <c r="D127" s="334" t="s">
        <v>220</v>
      </c>
      <c r="E127" s="333"/>
      <c r="F127" s="369" t="s">
        <v>236</v>
      </c>
      <c r="G127" s="332"/>
      <c r="H127" s="333"/>
      <c r="I127" s="329"/>
      <c r="J127" s="334" t="s">
        <v>221</v>
      </c>
      <c r="K127" s="369" t="s">
        <v>317</v>
      </c>
      <c r="L127" s="331"/>
      <c r="M127" s="335"/>
      <c r="N127" s="349"/>
      <c r="O127" s="335"/>
      <c r="U127" s="225"/>
      <c r="V127" s="242" t="s">
        <v>404</v>
      </c>
      <c r="W127" s="198" t="s">
        <v>439</v>
      </c>
      <c r="X127" s="198" t="s">
        <v>438</v>
      </c>
      <c r="Y127" s="198" t="s">
        <v>451</v>
      </c>
      <c r="Z127" s="198" t="s">
        <v>411</v>
      </c>
    </row>
    <row r="128" spans="1:27">
      <c r="C128" s="349"/>
      <c r="D128" s="329"/>
      <c r="E128" s="333"/>
      <c r="F128" s="331"/>
      <c r="G128" s="332"/>
      <c r="H128" s="333"/>
      <c r="I128" s="329"/>
      <c r="J128" s="329"/>
      <c r="K128" s="331"/>
      <c r="L128" s="331"/>
      <c r="M128" s="335"/>
      <c r="N128" s="349"/>
      <c r="O128" s="335"/>
      <c r="U128" s="225"/>
    </row>
    <row r="129" spans="1:27">
      <c r="C129" s="349"/>
      <c r="D129" s="329"/>
      <c r="E129" s="333"/>
      <c r="F129" s="331"/>
      <c r="G129" s="332"/>
      <c r="H129" s="333"/>
      <c r="I129" s="329"/>
      <c r="J129" s="329"/>
      <c r="K129" s="331"/>
      <c r="L129" s="331"/>
      <c r="M129" s="335"/>
      <c r="N129" s="349"/>
      <c r="O129" s="335"/>
      <c r="U129" s="225"/>
    </row>
    <row r="130" spans="1:27">
      <c r="A130" s="409">
        <v>43241</v>
      </c>
      <c r="B130" s="62">
        <v>73</v>
      </c>
      <c r="C130" s="349"/>
      <c r="D130" s="329"/>
      <c r="E130" s="333"/>
      <c r="F130" s="331"/>
      <c r="G130" s="410" t="s">
        <v>407</v>
      </c>
      <c r="H130" s="333"/>
      <c r="I130" s="334" t="s">
        <v>378</v>
      </c>
      <c r="J130" s="329"/>
      <c r="K130" s="331"/>
      <c r="L130" s="369" t="s">
        <v>379</v>
      </c>
      <c r="M130" s="368" t="s">
        <v>368</v>
      </c>
      <c r="N130" s="349"/>
      <c r="O130" s="368" t="s">
        <v>272</v>
      </c>
      <c r="U130" s="225"/>
      <c r="V130" s="242" t="s">
        <v>405</v>
      </c>
      <c r="W130" s="198" t="s">
        <v>453</v>
      </c>
      <c r="X130" s="198" t="s">
        <v>452</v>
      </c>
      <c r="Y130" s="198" t="s">
        <v>454</v>
      </c>
      <c r="Z130" s="198" t="s">
        <v>423</v>
      </c>
      <c r="AA130" s="198" t="s">
        <v>455</v>
      </c>
    </row>
    <row r="131" spans="1:27">
      <c r="A131" s="409">
        <v>43242</v>
      </c>
      <c r="B131" s="62">
        <v>74</v>
      </c>
      <c r="C131" s="349"/>
      <c r="D131" s="329"/>
      <c r="E131" s="333"/>
      <c r="F131" s="331"/>
      <c r="G131" s="410" t="s">
        <v>407</v>
      </c>
      <c r="H131" s="333"/>
      <c r="I131" s="334" t="s">
        <v>378</v>
      </c>
      <c r="J131" s="329"/>
      <c r="K131" s="331"/>
      <c r="L131" s="369" t="s">
        <v>379</v>
      </c>
      <c r="M131" s="368" t="s">
        <v>368</v>
      </c>
      <c r="N131" s="349"/>
      <c r="O131" s="368" t="s">
        <v>272</v>
      </c>
      <c r="U131" s="225"/>
      <c r="V131" s="242" t="s">
        <v>406</v>
      </c>
      <c r="W131" s="198" t="s">
        <v>453</v>
      </c>
      <c r="X131" s="198" t="s">
        <v>456</v>
      </c>
      <c r="Y131" s="198" t="s">
        <v>457</v>
      </c>
      <c r="Z131" s="198" t="s">
        <v>458</v>
      </c>
      <c r="AA131" s="198" t="s">
        <v>459</v>
      </c>
    </row>
    <row r="132" spans="1:27">
      <c r="A132" s="409"/>
      <c r="C132" s="349"/>
      <c r="D132" s="329"/>
      <c r="E132" s="333"/>
      <c r="F132" s="331"/>
      <c r="G132" s="332"/>
      <c r="H132" s="333"/>
      <c r="I132" s="385">
        <v>35.317399999999999</v>
      </c>
      <c r="J132" s="385"/>
      <c r="K132" s="386"/>
      <c r="L132" s="387">
        <v>36.517400000000002</v>
      </c>
      <c r="M132" s="388">
        <v>37.267400000000002</v>
      </c>
      <c r="N132" s="389"/>
      <c r="O132" s="387">
        <v>36.745599999999996</v>
      </c>
      <c r="U132" s="225"/>
      <c r="V132" s="242" t="s">
        <v>725</v>
      </c>
    </row>
    <row r="133" spans="1:27">
      <c r="A133" s="409"/>
      <c r="C133" s="349"/>
      <c r="D133" s="329"/>
      <c r="E133" s="333"/>
      <c r="F133" s="331"/>
      <c r="G133" s="332">
        <v>2</v>
      </c>
      <c r="H133" s="333"/>
      <c r="I133" s="391">
        <v>2</v>
      </c>
      <c r="J133" s="391"/>
      <c r="K133" s="387"/>
      <c r="L133" s="387">
        <v>2</v>
      </c>
      <c r="M133" s="388">
        <v>2</v>
      </c>
      <c r="N133" s="389"/>
      <c r="O133" s="387">
        <v>2</v>
      </c>
      <c r="U133" s="225"/>
    </row>
    <row r="134" spans="1:27">
      <c r="A134" s="409"/>
      <c r="C134" s="349"/>
      <c r="D134" s="329"/>
      <c r="E134" s="333"/>
      <c r="F134" s="331"/>
      <c r="G134" s="332"/>
      <c r="H134" s="333"/>
      <c r="I134" s="385">
        <f>I132+I133*0.1587</f>
        <v>35.634799999999998</v>
      </c>
      <c r="J134" s="391"/>
      <c r="K134" s="387"/>
      <c r="L134" s="386">
        <f>L132+L133*0.1587</f>
        <v>36.834800000000001</v>
      </c>
      <c r="M134" s="386">
        <f>M132+M133*0.1587</f>
        <v>37.584800000000001</v>
      </c>
      <c r="N134" s="389"/>
      <c r="O134" s="386">
        <f>O132+O133*0.1587</f>
        <v>37.062999999999995</v>
      </c>
      <c r="U134" s="225"/>
    </row>
    <row r="135" spans="1:27">
      <c r="A135" s="566">
        <v>43243</v>
      </c>
      <c r="B135" s="567">
        <v>75</v>
      </c>
      <c r="C135" s="349"/>
      <c r="D135" s="329"/>
      <c r="E135" s="333"/>
      <c r="F135" s="331"/>
      <c r="G135" s="332"/>
      <c r="H135" s="333"/>
      <c r="I135" s="334" t="s">
        <v>378</v>
      </c>
      <c r="J135" s="329"/>
      <c r="K135" s="331"/>
      <c r="L135" s="369" t="s">
        <v>379</v>
      </c>
      <c r="M135" s="368" t="s">
        <v>368</v>
      </c>
      <c r="N135" s="349"/>
      <c r="O135" s="368" t="s">
        <v>272</v>
      </c>
      <c r="U135" s="225"/>
      <c r="V135" s="242" t="s">
        <v>726</v>
      </c>
      <c r="W135" s="198" t="s">
        <v>461</v>
      </c>
      <c r="X135" s="198" t="s">
        <v>462</v>
      </c>
      <c r="Y135" s="198" t="s">
        <v>463</v>
      </c>
      <c r="Z135" s="198" t="s">
        <v>464</v>
      </c>
      <c r="AA135" s="198" t="s">
        <v>460</v>
      </c>
    </row>
    <row r="136" spans="1:27">
      <c r="A136" s="409">
        <v>43244</v>
      </c>
      <c r="B136" s="194" t="s">
        <v>473</v>
      </c>
      <c r="C136" s="349"/>
      <c r="D136" s="329"/>
      <c r="E136" s="333"/>
      <c r="F136" s="331"/>
      <c r="G136" s="332"/>
      <c r="H136" s="333"/>
      <c r="I136" s="334" t="s">
        <v>378</v>
      </c>
      <c r="J136" s="329"/>
      <c r="K136" s="331"/>
      <c r="L136" s="369" t="s">
        <v>379</v>
      </c>
      <c r="M136" s="368" t="s">
        <v>368</v>
      </c>
      <c r="N136" s="349"/>
      <c r="O136" s="368" t="s">
        <v>272</v>
      </c>
      <c r="U136" s="225"/>
      <c r="V136" s="242" t="s">
        <v>408</v>
      </c>
    </row>
    <row r="137" spans="1:27">
      <c r="A137" s="409">
        <v>43245</v>
      </c>
      <c r="B137" s="62">
        <v>76</v>
      </c>
      <c r="C137" s="349"/>
      <c r="D137" s="334" t="s">
        <v>220</v>
      </c>
      <c r="E137" s="333"/>
      <c r="F137" s="369" t="s">
        <v>236</v>
      </c>
      <c r="G137" s="332"/>
      <c r="H137" s="333"/>
      <c r="I137" s="329"/>
      <c r="J137" s="334" t="s">
        <v>221</v>
      </c>
      <c r="K137" s="369" t="s">
        <v>317</v>
      </c>
      <c r="L137" s="331"/>
      <c r="M137" s="335"/>
      <c r="N137" s="349"/>
      <c r="O137" s="335"/>
      <c r="U137" s="225"/>
      <c r="V137" s="242" t="s">
        <v>727</v>
      </c>
      <c r="W137" s="198" t="s">
        <v>465</v>
      </c>
    </row>
    <row r="138" spans="1:27">
      <c r="C138" s="349"/>
      <c r="D138" s="329"/>
      <c r="E138" s="333"/>
      <c r="F138" s="331"/>
      <c r="G138" s="332"/>
      <c r="H138" s="333"/>
      <c r="I138" s="329"/>
      <c r="J138" s="329"/>
      <c r="K138" s="331"/>
      <c r="L138" s="331"/>
      <c r="M138" s="335"/>
      <c r="N138" s="349"/>
      <c r="O138" s="335"/>
      <c r="U138" s="225"/>
    </row>
    <row r="139" spans="1:27">
      <c r="C139" s="349"/>
      <c r="D139" s="329"/>
      <c r="E139" s="333"/>
      <c r="F139" s="331"/>
      <c r="G139" s="332"/>
      <c r="H139" s="333"/>
      <c r="I139" s="329"/>
      <c r="J139" s="329"/>
      <c r="K139" s="331"/>
      <c r="L139" s="331"/>
      <c r="M139" s="335"/>
      <c r="N139" s="349"/>
      <c r="O139" s="335"/>
      <c r="U139" s="225"/>
    </row>
    <row r="140" spans="1:27">
      <c r="A140" s="409">
        <v>43248</v>
      </c>
      <c r="C140" s="349"/>
      <c r="D140" s="334"/>
      <c r="E140" s="333"/>
      <c r="F140" s="369"/>
      <c r="G140" s="332"/>
      <c r="H140" s="333"/>
      <c r="I140" s="329"/>
      <c r="J140" s="334"/>
      <c r="K140" s="369"/>
      <c r="L140" s="331"/>
      <c r="M140" s="335"/>
      <c r="N140" s="349"/>
      <c r="O140" s="335"/>
      <c r="U140" s="225"/>
    </row>
    <row r="141" spans="1:27">
      <c r="A141" s="409">
        <v>43249</v>
      </c>
      <c r="B141" s="62">
        <v>77</v>
      </c>
      <c r="C141" s="349"/>
      <c r="D141" s="334" t="s">
        <v>220</v>
      </c>
      <c r="E141" s="333"/>
      <c r="F141" s="369" t="s">
        <v>236</v>
      </c>
      <c r="G141" s="332"/>
      <c r="H141" s="333"/>
      <c r="I141" s="329"/>
      <c r="J141" s="334" t="s">
        <v>221</v>
      </c>
      <c r="K141" s="369" t="s">
        <v>317</v>
      </c>
      <c r="L141" s="331"/>
      <c r="M141" s="335"/>
      <c r="N141" s="349"/>
      <c r="O141" s="335"/>
      <c r="U141" s="225"/>
      <c r="V141" s="242" t="s">
        <v>724</v>
      </c>
      <c r="W141" s="198" t="s">
        <v>466</v>
      </c>
      <c r="X141" s="198" t="s">
        <v>438</v>
      </c>
      <c r="Y141" s="198" t="s">
        <v>441</v>
      </c>
      <c r="Z141" s="198" t="s">
        <v>411</v>
      </c>
      <c r="AA141" s="198" t="s">
        <v>467</v>
      </c>
    </row>
    <row r="142" spans="1:27">
      <c r="A142" s="409">
        <v>43250</v>
      </c>
      <c r="B142" s="62">
        <v>78</v>
      </c>
      <c r="C142" s="349"/>
      <c r="D142" s="334" t="s">
        <v>220</v>
      </c>
      <c r="E142" s="333"/>
      <c r="F142" s="369" t="s">
        <v>236</v>
      </c>
      <c r="G142" s="332"/>
      <c r="H142" s="333"/>
      <c r="I142" s="329"/>
      <c r="J142" s="334" t="s">
        <v>221</v>
      </c>
      <c r="K142" s="369" t="s">
        <v>317</v>
      </c>
      <c r="L142" s="331"/>
      <c r="M142" s="335"/>
      <c r="N142" s="349"/>
      <c r="O142" s="335"/>
      <c r="U142" s="225"/>
      <c r="W142" s="198" t="s">
        <v>466</v>
      </c>
      <c r="X142" s="198" t="s">
        <v>438</v>
      </c>
      <c r="Y142" s="198" t="s">
        <v>441</v>
      </c>
      <c r="Z142" s="198" t="s">
        <v>411</v>
      </c>
      <c r="AA142" s="198" t="s">
        <v>468</v>
      </c>
    </row>
    <row r="143" spans="1:27">
      <c r="A143" s="566">
        <v>43251</v>
      </c>
      <c r="B143" s="567">
        <v>79</v>
      </c>
      <c r="C143" s="349"/>
      <c r="D143" s="334" t="s">
        <v>220</v>
      </c>
      <c r="E143" s="333"/>
      <c r="F143" s="369" t="s">
        <v>236</v>
      </c>
      <c r="G143" s="332"/>
      <c r="H143" s="333"/>
      <c r="I143" s="329"/>
      <c r="J143" s="334" t="s">
        <v>221</v>
      </c>
      <c r="K143" s="369" t="s">
        <v>317</v>
      </c>
      <c r="L143" s="331"/>
      <c r="M143" s="335"/>
      <c r="N143" s="349"/>
      <c r="O143" s="335"/>
      <c r="U143" s="225"/>
      <c r="V143" s="242" t="s">
        <v>729</v>
      </c>
      <c r="W143" s="198" t="s">
        <v>466</v>
      </c>
      <c r="X143" s="198" t="s">
        <v>438</v>
      </c>
      <c r="Y143" s="198" t="s">
        <v>441</v>
      </c>
      <c r="Z143" s="198" t="s">
        <v>411</v>
      </c>
      <c r="AA143" s="198" t="s">
        <v>469</v>
      </c>
    </row>
    <row r="144" spans="1:27">
      <c r="A144" s="566">
        <v>43252</v>
      </c>
      <c r="B144" s="567">
        <v>80</v>
      </c>
      <c r="C144" s="349"/>
      <c r="D144" s="334" t="s">
        <v>220</v>
      </c>
      <c r="E144" s="333"/>
      <c r="F144" s="369" t="s">
        <v>236</v>
      </c>
      <c r="G144" s="332"/>
      <c r="H144" s="333"/>
      <c r="I144" s="329"/>
      <c r="J144" s="334" t="s">
        <v>221</v>
      </c>
      <c r="K144" s="369" t="s">
        <v>317</v>
      </c>
      <c r="L144" s="331"/>
      <c r="M144" s="335"/>
      <c r="N144" s="349"/>
      <c r="O144" s="335"/>
      <c r="U144" s="225"/>
      <c r="V144" s="242" t="s">
        <v>728</v>
      </c>
      <c r="W144" s="198" t="s">
        <v>470</v>
      </c>
      <c r="X144" s="198" t="s">
        <v>438</v>
      </c>
      <c r="Y144" s="198" t="s">
        <v>441</v>
      </c>
      <c r="Z144" s="198" t="s">
        <v>411</v>
      </c>
      <c r="AA144" s="198" t="s">
        <v>471</v>
      </c>
    </row>
    <row r="145" spans="1:22">
      <c r="C145" s="349"/>
      <c r="D145" s="329">
        <v>36.293399999999998</v>
      </c>
      <c r="E145" s="333"/>
      <c r="F145" s="331">
        <v>36.767400000000002</v>
      </c>
      <c r="G145" s="332"/>
      <c r="H145" s="333"/>
      <c r="I145" s="329"/>
      <c r="J145" s="329">
        <v>35.792400000000001</v>
      </c>
      <c r="K145" s="331">
        <v>35.817399999999999</v>
      </c>
      <c r="L145" s="331"/>
      <c r="M145" s="335"/>
      <c r="N145" s="349"/>
      <c r="O145" s="335"/>
      <c r="U145" s="225"/>
    </row>
    <row r="146" spans="1:22">
      <c r="C146" s="349"/>
      <c r="D146" s="390">
        <v>2</v>
      </c>
      <c r="E146" s="390"/>
      <c r="F146" s="390">
        <v>2</v>
      </c>
      <c r="G146" s="332"/>
      <c r="H146" s="333"/>
      <c r="I146" s="329"/>
      <c r="J146" s="390">
        <v>2</v>
      </c>
      <c r="K146" s="390">
        <v>2</v>
      </c>
      <c r="L146" s="331"/>
      <c r="M146" s="335"/>
      <c r="N146" s="349"/>
      <c r="O146" s="335"/>
      <c r="U146" s="225"/>
    </row>
    <row r="147" spans="1:22">
      <c r="C147" s="349"/>
      <c r="D147" s="392">
        <f>D145+D146*0.1587</f>
        <v>36.610799999999998</v>
      </c>
      <c r="E147" s="392"/>
      <c r="F147" s="392">
        <f>F145+F146*0.1587</f>
        <v>37.084800000000001</v>
      </c>
      <c r="G147" s="332"/>
      <c r="H147" s="333"/>
      <c r="I147" s="329"/>
      <c r="J147" s="392">
        <f>J145+J146*0.1587</f>
        <v>36.1098</v>
      </c>
      <c r="K147" s="392">
        <f>K145+K146*0.1587</f>
        <v>36.134799999999998</v>
      </c>
      <c r="L147" s="331"/>
      <c r="M147" s="335"/>
      <c r="N147" s="349"/>
      <c r="O147" s="335"/>
      <c r="U147" s="225"/>
    </row>
    <row r="148" spans="1:22">
      <c r="A148" s="409">
        <v>43257</v>
      </c>
      <c r="B148" s="62">
        <v>81</v>
      </c>
      <c r="C148" s="349"/>
      <c r="D148" s="329"/>
      <c r="E148" s="333"/>
      <c r="F148" s="331"/>
      <c r="G148" s="332"/>
      <c r="H148" s="333"/>
      <c r="I148" s="334" t="s">
        <v>378</v>
      </c>
      <c r="J148" s="329"/>
      <c r="K148" s="331"/>
      <c r="L148" s="369" t="s">
        <v>379</v>
      </c>
      <c r="M148" s="368" t="s">
        <v>368</v>
      </c>
      <c r="N148" s="349"/>
      <c r="O148" s="368" t="s">
        <v>272</v>
      </c>
      <c r="U148" s="225"/>
      <c r="V148" s="276" t="s">
        <v>723</v>
      </c>
    </row>
    <row r="149" spans="1:22">
      <c r="A149" s="566">
        <v>43258</v>
      </c>
      <c r="B149" s="567">
        <v>82</v>
      </c>
      <c r="C149" s="349"/>
      <c r="D149" s="329"/>
      <c r="E149" s="333"/>
      <c r="F149" s="331"/>
      <c r="G149" s="332"/>
      <c r="H149" s="333"/>
      <c r="I149" s="334" t="s">
        <v>378</v>
      </c>
      <c r="J149" s="329"/>
      <c r="K149" s="331"/>
      <c r="L149" s="369" t="s">
        <v>379</v>
      </c>
      <c r="M149" s="368" t="s">
        <v>368</v>
      </c>
      <c r="N149" s="349"/>
      <c r="O149" s="368" t="s">
        <v>272</v>
      </c>
      <c r="U149" s="225"/>
      <c r="V149" s="242" t="s">
        <v>730</v>
      </c>
    </row>
    <row r="150" spans="1:22">
      <c r="A150" s="566">
        <v>43259</v>
      </c>
      <c r="B150" s="567">
        <v>83</v>
      </c>
      <c r="C150" s="349"/>
      <c r="D150" s="329"/>
      <c r="E150" s="333"/>
      <c r="F150" s="331"/>
      <c r="G150" s="332"/>
      <c r="H150" s="333"/>
      <c r="I150" s="334" t="s">
        <v>378</v>
      </c>
      <c r="J150" s="329"/>
      <c r="K150" s="331"/>
      <c r="L150" s="369" t="s">
        <v>379</v>
      </c>
      <c r="M150" s="368" t="s">
        <v>368</v>
      </c>
      <c r="N150" s="349"/>
      <c r="O150" s="368" t="s">
        <v>272</v>
      </c>
      <c r="U150" s="225"/>
      <c r="V150" s="276" t="s">
        <v>474</v>
      </c>
    </row>
    <row r="151" spans="1:22">
      <c r="C151" s="349"/>
      <c r="D151" s="329"/>
      <c r="E151" s="333"/>
      <c r="F151" s="331"/>
      <c r="G151" s="332"/>
      <c r="H151" s="333"/>
      <c r="I151" s="329"/>
      <c r="J151" s="329"/>
      <c r="K151" s="331"/>
      <c r="L151" s="331"/>
      <c r="M151" s="335"/>
      <c r="N151" s="349"/>
      <c r="O151" s="335"/>
      <c r="U151" s="225"/>
    </row>
    <row r="152" spans="1:22">
      <c r="A152" s="409">
        <v>43262</v>
      </c>
      <c r="B152" s="62">
        <v>84</v>
      </c>
      <c r="C152" s="349"/>
      <c r="D152" s="329"/>
      <c r="E152" s="333"/>
      <c r="F152" s="331"/>
      <c r="G152" s="332"/>
      <c r="H152" s="333"/>
      <c r="I152" s="334" t="s">
        <v>378</v>
      </c>
      <c r="J152" s="329"/>
      <c r="K152" s="331"/>
      <c r="L152" s="369" t="s">
        <v>379</v>
      </c>
      <c r="M152" s="368" t="s">
        <v>368</v>
      </c>
      <c r="N152" s="349"/>
      <c r="O152" s="368" t="s">
        <v>272</v>
      </c>
      <c r="U152" s="225"/>
      <c r="V152" s="276" t="s">
        <v>723</v>
      </c>
    </row>
    <row r="153" spans="1:22">
      <c r="A153" s="409">
        <v>43263</v>
      </c>
      <c r="B153" s="62">
        <v>85</v>
      </c>
      <c r="C153" s="349"/>
      <c r="D153" s="334" t="s">
        <v>220</v>
      </c>
      <c r="E153" s="333"/>
      <c r="F153" s="369" t="s">
        <v>236</v>
      </c>
      <c r="G153" s="332"/>
      <c r="H153" s="333"/>
      <c r="I153" s="329"/>
      <c r="J153" s="334" t="s">
        <v>221</v>
      </c>
      <c r="K153" s="369" t="s">
        <v>317</v>
      </c>
      <c r="L153" s="331"/>
      <c r="M153" s="335"/>
      <c r="N153" s="349"/>
      <c r="O153" s="335"/>
      <c r="U153" s="225"/>
    </row>
    <row r="154" spans="1:22">
      <c r="A154" s="409">
        <v>43264</v>
      </c>
      <c r="B154" s="62">
        <v>86</v>
      </c>
      <c r="C154" s="349"/>
      <c r="D154" s="334" t="s">
        <v>220</v>
      </c>
      <c r="E154" s="333"/>
      <c r="F154" s="369" t="s">
        <v>236</v>
      </c>
      <c r="G154" s="332"/>
      <c r="H154" s="333"/>
      <c r="I154" s="329"/>
      <c r="J154" s="334" t="s">
        <v>221</v>
      </c>
      <c r="K154" s="369" t="s">
        <v>317</v>
      </c>
      <c r="L154" s="331"/>
      <c r="M154" s="335"/>
      <c r="N154" s="349"/>
      <c r="O154" s="335"/>
      <c r="U154" s="225"/>
      <c r="V154" s="242" t="s">
        <v>822</v>
      </c>
    </row>
    <row r="155" spans="1:22">
      <c r="A155" s="409">
        <v>43265</v>
      </c>
      <c r="B155" s="62">
        <v>87</v>
      </c>
      <c r="C155" s="349"/>
      <c r="D155" s="334" t="s">
        <v>220</v>
      </c>
      <c r="E155" s="333"/>
      <c r="F155" s="369" t="s">
        <v>236</v>
      </c>
      <c r="G155" s="332"/>
      <c r="H155" s="333"/>
      <c r="I155" s="329"/>
      <c r="J155" s="334" t="s">
        <v>221</v>
      </c>
      <c r="K155" s="369" t="s">
        <v>317</v>
      </c>
      <c r="L155" s="331"/>
      <c r="M155" s="335"/>
      <c r="N155" s="349"/>
      <c r="O155" s="335"/>
      <c r="U155" s="225"/>
    </row>
    <row r="156" spans="1:22">
      <c r="A156" s="409">
        <v>43266</v>
      </c>
      <c r="B156" s="62">
        <v>88</v>
      </c>
      <c r="C156" s="349"/>
      <c r="D156" s="334" t="s">
        <v>220</v>
      </c>
      <c r="E156" s="333"/>
      <c r="F156" s="369" t="s">
        <v>236</v>
      </c>
      <c r="G156" s="332"/>
      <c r="H156" s="333"/>
      <c r="I156" s="329"/>
      <c r="J156" s="334" t="s">
        <v>221</v>
      </c>
      <c r="K156" s="369" t="s">
        <v>317</v>
      </c>
      <c r="L156" s="331"/>
      <c r="M156" s="335"/>
      <c r="N156" s="349"/>
      <c r="O156" s="335"/>
      <c r="U156" s="225"/>
    </row>
    <row r="157" spans="1:22">
      <c r="C157" s="349"/>
      <c r="D157" s="329"/>
      <c r="E157" s="333"/>
      <c r="F157" s="331"/>
      <c r="G157" s="332"/>
      <c r="H157" s="349"/>
      <c r="I157" s="329"/>
      <c r="J157" s="329"/>
      <c r="K157" s="331"/>
      <c r="L157" s="331"/>
      <c r="M157" s="335"/>
      <c r="N157" s="349"/>
      <c r="O157" s="335"/>
      <c r="U157" s="225"/>
    </row>
    <row r="158" spans="1:22">
      <c r="A158" s="409">
        <v>43269</v>
      </c>
      <c r="B158" s="62">
        <v>89</v>
      </c>
      <c r="C158" s="349"/>
      <c r="D158" s="334" t="s">
        <v>220</v>
      </c>
      <c r="E158" s="333"/>
      <c r="F158" s="369" t="s">
        <v>236</v>
      </c>
      <c r="G158" s="332"/>
      <c r="H158" s="333"/>
      <c r="I158" s="329"/>
      <c r="J158" s="334" t="s">
        <v>221</v>
      </c>
      <c r="K158" s="369" t="s">
        <v>317</v>
      </c>
      <c r="L158" s="331"/>
      <c r="M158" s="335"/>
      <c r="N158" s="349"/>
      <c r="O158" s="335"/>
      <c r="U158" s="225"/>
      <c r="V158" s="242" t="s">
        <v>525</v>
      </c>
    </row>
    <row r="159" spans="1:22">
      <c r="A159" s="409">
        <v>43270</v>
      </c>
      <c r="B159" s="62">
        <v>90</v>
      </c>
      <c r="C159" s="349"/>
      <c r="D159" s="334" t="s">
        <v>220</v>
      </c>
      <c r="E159" s="333"/>
      <c r="F159" s="369" t="s">
        <v>236</v>
      </c>
      <c r="G159" s="332"/>
      <c r="H159" s="333"/>
      <c r="I159" s="329"/>
      <c r="J159" s="334" t="s">
        <v>221</v>
      </c>
      <c r="K159" s="369" t="s">
        <v>317</v>
      </c>
      <c r="L159" s="331"/>
      <c r="M159" s="335"/>
      <c r="N159" s="349"/>
      <c r="O159" s="335"/>
      <c r="U159" s="225"/>
    </row>
    <row r="160" spans="1:22">
      <c r="A160" s="409">
        <v>43271</v>
      </c>
      <c r="B160" s="62">
        <v>91</v>
      </c>
      <c r="C160" s="349"/>
      <c r="D160" s="334" t="s">
        <v>220</v>
      </c>
      <c r="E160" s="333"/>
      <c r="F160" s="369" t="s">
        <v>236</v>
      </c>
      <c r="G160" s="332"/>
      <c r="H160" s="333"/>
      <c r="I160" s="329"/>
      <c r="J160" s="334" t="s">
        <v>221</v>
      </c>
      <c r="K160" s="369" t="s">
        <v>317</v>
      </c>
      <c r="L160" s="331"/>
      <c r="M160" s="335"/>
      <c r="N160" s="349"/>
      <c r="O160" s="335"/>
      <c r="U160" s="225"/>
    </row>
    <row r="161" spans="1:23">
      <c r="A161" s="409">
        <v>43272</v>
      </c>
      <c r="B161" s="62">
        <v>92</v>
      </c>
      <c r="C161" s="349"/>
      <c r="D161" s="329"/>
      <c r="E161" s="333"/>
      <c r="F161" s="331"/>
      <c r="G161" s="332"/>
      <c r="H161" s="349"/>
      <c r="I161" s="334" t="s">
        <v>378</v>
      </c>
      <c r="J161" s="329"/>
      <c r="K161" s="331"/>
      <c r="L161" s="369" t="s">
        <v>379</v>
      </c>
      <c r="M161" s="368" t="s">
        <v>368</v>
      </c>
      <c r="N161" s="349"/>
      <c r="O161" s="368" t="s">
        <v>272</v>
      </c>
      <c r="U161" s="225"/>
    </row>
    <row r="162" spans="1:23">
      <c r="A162" s="409">
        <v>43273</v>
      </c>
      <c r="B162" s="62">
        <v>93</v>
      </c>
      <c r="C162" s="370"/>
      <c r="D162" s="371"/>
      <c r="E162" s="372"/>
      <c r="F162" s="373"/>
      <c r="G162" s="374"/>
      <c r="H162" s="370"/>
      <c r="I162" s="334" t="s">
        <v>378</v>
      </c>
      <c r="J162" s="329"/>
      <c r="K162" s="331"/>
      <c r="L162" s="369" t="s">
        <v>379</v>
      </c>
      <c r="M162" s="368" t="s">
        <v>368</v>
      </c>
      <c r="N162" s="349"/>
      <c r="O162" s="368" t="s">
        <v>272</v>
      </c>
      <c r="U162" s="225"/>
    </row>
    <row r="163" spans="1:23">
      <c r="A163" s="409"/>
      <c r="C163" s="226"/>
      <c r="G163" s="225"/>
      <c r="H163" s="226"/>
      <c r="M163" s="298"/>
      <c r="N163" s="226"/>
      <c r="O163" s="298"/>
      <c r="U163" s="225"/>
    </row>
    <row r="164" spans="1:23" ht="22.5">
      <c r="A164" s="409">
        <v>43276</v>
      </c>
      <c r="B164" s="62">
        <v>94</v>
      </c>
      <c r="C164" s="226"/>
      <c r="G164" s="225"/>
      <c r="H164" s="226"/>
      <c r="I164" s="334" t="s">
        <v>378</v>
      </c>
      <c r="J164" s="329"/>
      <c r="K164" s="331"/>
      <c r="L164" s="369" t="s">
        <v>379</v>
      </c>
      <c r="M164" s="368" t="s">
        <v>368</v>
      </c>
      <c r="N164" s="349"/>
      <c r="O164" s="368" t="s">
        <v>272</v>
      </c>
      <c r="P164" s="390">
        <v>48.521700000000003</v>
      </c>
      <c r="Q164" s="390">
        <v>48.521700000000003</v>
      </c>
      <c r="R164" s="390">
        <v>48.521700000000003</v>
      </c>
      <c r="U164" s="225"/>
      <c r="V164" s="242" t="s">
        <v>526</v>
      </c>
    </row>
    <row r="165" spans="1:23">
      <c r="C165" s="226"/>
      <c r="G165" s="225"/>
      <c r="H165" s="226"/>
      <c r="I165" s="385">
        <v>35.634799999999998</v>
      </c>
      <c r="J165" s="385"/>
      <c r="K165" s="386"/>
      <c r="L165" s="387">
        <v>36.834800000000001</v>
      </c>
      <c r="M165" s="388">
        <v>37.584800000000001</v>
      </c>
      <c r="N165" s="389"/>
      <c r="O165" s="387">
        <v>37.062999999999995</v>
      </c>
      <c r="P165" s="390">
        <v>2</v>
      </c>
      <c r="Q165" s="390">
        <v>2</v>
      </c>
      <c r="R165" s="390">
        <v>2</v>
      </c>
      <c r="U165" s="225"/>
      <c r="V165" s="242" t="s">
        <v>527</v>
      </c>
    </row>
    <row r="166" spans="1:23">
      <c r="C166" s="226"/>
      <c r="G166" s="225"/>
      <c r="H166" s="226"/>
      <c r="I166" s="391">
        <v>2</v>
      </c>
      <c r="J166" s="391"/>
      <c r="K166" s="387"/>
      <c r="L166" s="387">
        <v>2</v>
      </c>
      <c r="M166" s="388">
        <v>2</v>
      </c>
      <c r="N166" s="389"/>
      <c r="O166" s="387">
        <v>2</v>
      </c>
      <c r="P166" s="392">
        <f>P164+P165*0.1587</f>
        <v>48.839100000000002</v>
      </c>
      <c r="Q166" s="392">
        <f>Q164+Q165*0.1587</f>
        <v>48.839100000000002</v>
      </c>
      <c r="R166" s="392">
        <f>R164+R165*0.1587</f>
        <v>48.839100000000002</v>
      </c>
      <c r="U166" s="225"/>
    </row>
    <row r="167" spans="1:23">
      <c r="C167" s="226"/>
      <c r="G167" s="225"/>
      <c r="H167" s="226"/>
      <c r="I167" s="385">
        <f>I165+I166*0.1587</f>
        <v>35.952199999999998</v>
      </c>
      <c r="J167" s="391"/>
      <c r="K167" s="387"/>
      <c r="L167" s="386">
        <f>L165+L166*0.1587</f>
        <v>37.152200000000001</v>
      </c>
      <c r="M167" s="386">
        <f>M165+M166*0.1587</f>
        <v>37.902200000000001</v>
      </c>
      <c r="N167" s="389"/>
      <c r="O167" s="386">
        <f>O165+O166*0.1587</f>
        <v>37.380399999999995</v>
      </c>
      <c r="U167" s="225"/>
    </row>
    <row r="168" spans="1:23">
      <c r="A168" s="409">
        <v>43277</v>
      </c>
      <c r="B168" s="62">
        <v>95</v>
      </c>
      <c r="C168" s="226"/>
      <c r="G168" s="225"/>
      <c r="H168" s="226"/>
      <c r="I168" s="334" t="s">
        <v>378</v>
      </c>
      <c r="J168" s="329"/>
      <c r="K168" s="331"/>
      <c r="L168" s="369" t="s">
        <v>379</v>
      </c>
      <c r="M168" s="368" t="s">
        <v>368</v>
      </c>
      <c r="N168" s="349"/>
      <c r="O168" s="368" t="s">
        <v>272</v>
      </c>
      <c r="U168" s="225"/>
    </row>
    <row r="169" spans="1:23">
      <c r="A169" s="409">
        <v>43278</v>
      </c>
      <c r="B169" s="62">
        <v>96</v>
      </c>
      <c r="C169" s="226"/>
      <c r="G169" s="225"/>
      <c r="H169" s="226"/>
      <c r="I169" s="334" t="s">
        <v>378</v>
      </c>
      <c r="J169" s="329"/>
      <c r="K169" s="331"/>
      <c r="L169" s="369" t="s">
        <v>379</v>
      </c>
      <c r="M169" s="368" t="s">
        <v>368</v>
      </c>
      <c r="N169" s="349"/>
      <c r="O169" s="368" t="s">
        <v>272</v>
      </c>
      <c r="U169" s="225"/>
    </row>
    <row r="170" spans="1:23">
      <c r="A170" s="409">
        <v>43279</v>
      </c>
      <c r="B170" s="62">
        <v>97</v>
      </c>
      <c r="C170" s="226"/>
      <c r="G170" s="225"/>
      <c r="H170" s="226"/>
      <c r="I170" s="334" t="s">
        <v>378</v>
      </c>
      <c r="J170" s="329"/>
      <c r="K170" s="331"/>
      <c r="L170" s="369" t="s">
        <v>379</v>
      </c>
      <c r="M170" s="368" t="s">
        <v>368</v>
      </c>
      <c r="N170" s="349"/>
      <c r="O170" s="368" t="s">
        <v>272</v>
      </c>
      <c r="U170" s="225"/>
    </row>
    <row r="171" spans="1:23">
      <c r="A171" s="409">
        <v>43280</v>
      </c>
      <c r="B171" s="62">
        <v>98</v>
      </c>
      <c r="C171" s="226"/>
      <c r="G171" s="225"/>
      <c r="H171" s="226"/>
      <c r="I171" s="334" t="s">
        <v>378</v>
      </c>
      <c r="J171" s="329"/>
      <c r="K171" s="331"/>
      <c r="L171" s="369" t="s">
        <v>379</v>
      </c>
      <c r="M171" s="368" t="s">
        <v>368</v>
      </c>
      <c r="N171" s="349"/>
      <c r="O171" s="368" t="s">
        <v>272</v>
      </c>
      <c r="U171" s="225"/>
    </row>
    <row r="172" spans="1:23">
      <c r="C172" s="226"/>
      <c r="G172" s="225"/>
      <c r="H172" s="226"/>
      <c r="M172" s="298"/>
      <c r="N172" s="226"/>
      <c r="O172" s="298"/>
      <c r="U172" s="225"/>
    </row>
    <row r="173" spans="1:23">
      <c r="A173" s="409">
        <v>43283</v>
      </c>
      <c r="B173" s="194" t="s">
        <v>577</v>
      </c>
      <c r="C173" s="226"/>
      <c r="D173" s="334"/>
      <c r="E173" s="333"/>
      <c r="F173" s="369"/>
      <c r="G173" s="332"/>
      <c r="H173" s="333"/>
      <c r="I173" s="329"/>
      <c r="J173" s="334"/>
      <c r="K173" s="369"/>
      <c r="M173" s="298"/>
      <c r="N173" s="226"/>
      <c r="O173" s="298"/>
      <c r="U173" s="225"/>
    </row>
    <row r="174" spans="1:23">
      <c r="A174" s="409">
        <v>43284</v>
      </c>
      <c r="B174" s="196">
        <v>99</v>
      </c>
      <c r="C174" s="226"/>
      <c r="D174" s="334" t="s">
        <v>220</v>
      </c>
      <c r="E174" s="333"/>
      <c r="F174" s="369" t="s">
        <v>236</v>
      </c>
      <c r="G174" s="332"/>
      <c r="H174" s="333"/>
      <c r="I174" s="329"/>
      <c r="J174" s="334" t="s">
        <v>221</v>
      </c>
      <c r="K174" s="369" t="s">
        <v>317</v>
      </c>
      <c r="M174" s="298"/>
      <c r="N174" s="226"/>
      <c r="O174" s="298"/>
      <c r="U174" s="225"/>
      <c r="W174" s="198" t="s">
        <v>822</v>
      </c>
    </row>
    <row r="175" spans="1:23">
      <c r="A175" s="409">
        <v>43286</v>
      </c>
      <c r="B175" s="567">
        <v>100</v>
      </c>
      <c r="C175" s="226"/>
      <c r="D175" s="334" t="s">
        <v>220</v>
      </c>
      <c r="E175" s="333"/>
      <c r="F175" s="369" t="s">
        <v>236</v>
      </c>
      <c r="G175" s="332"/>
      <c r="H175" s="333"/>
      <c r="I175" s="329"/>
      <c r="J175" s="334" t="s">
        <v>221</v>
      </c>
      <c r="K175" s="369" t="s">
        <v>317</v>
      </c>
      <c r="M175" s="298"/>
      <c r="N175" s="226"/>
      <c r="O175" s="298"/>
      <c r="U175" s="225"/>
      <c r="V175" s="242" t="s">
        <v>559</v>
      </c>
    </row>
    <row r="176" spans="1:23">
      <c r="A176" s="409">
        <v>43287</v>
      </c>
      <c r="B176" s="62">
        <v>101</v>
      </c>
      <c r="C176" s="226"/>
      <c r="D176" s="334" t="s">
        <v>220</v>
      </c>
      <c r="E176" s="333"/>
      <c r="F176" s="369" t="s">
        <v>236</v>
      </c>
      <c r="G176" s="332"/>
      <c r="H176" s="333"/>
      <c r="I176" s="329"/>
      <c r="J176" s="334" t="s">
        <v>221</v>
      </c>
      <c r="K176" s="369" t="s">
        <v>317</v>
      </c>
      <c r="M176" s="298"/>
      <c r="N176" s="226"/>
      <c r="O176" s="298"/>
      <c r="U176" s="225"/>
      <c r="V176" s="242" t="s">
        <v>557</v>
      </c>
      <c r="W176" s="198" t="s">
        <v>822</v>
      </c>
    </row>
    <row r="177" spans="1:22">
      <c r="C177" s="226"/>
      <c r="G177" s="225"/>
      <c r="H177" s="226"/>
      <c r="M177" s="298"/>
      <c r="N177" s="226"/>
      <c r="O177" s="298"/>
      <c r="U177" s="225"/>
    </row>
    <row r="178" spans="1:22">
      <c r="A178" s="409">
        <v>43290</v>
      </c>
      <c r="B178" s="62">
        <v>102</v>
      </c>
      <c r="C178" s="226"/>
      <c r="D178" s="334" t="s">
        <v>220</v>
      </c>
      <c r="E178" s="330" t="s">
        <v>163</v>
      </c>
      <c r="F178" s="369" t="s">
        <v>236</v>
      </c>
      <c r="G178" s="332"/>
      <c r="H178" s="330" t="s">
        <v>168</v>
      </c>
      <c r="I178" s="329"/>
      <c r="J178" s="334" t="s">
        <v>221</v>
      </c>
      <c r="K178" s="369" t="s">
        <v>317</v>
      </c>
      <c r="M178" s="298"/>
      <c r="N178" s="527" t="s">
        <v>183</v>
      </c>
      <c r="O178" s="298"/>
      <c r="U178" s="225"/>
      <c r="V178" s="242" t="s">
        <v>558</v>
      </c>
    </row>
    <row r="179" spans="1:22">
      <c r="C179" s="226"/>
      <c r="E179" s="220">
        <v>37.141199999999998</v>
      </c>
      <c r="G179" s="225"/>
      <c r="H179" s="323">
        <v>35</v>
      </c>
      <c r="J179" s="289">
        <v>36.1098</v>
      </c>
      <c r="K179" s="293">
        <v>36.134799999999998</v>
      </c>
      <c r="M179" s="298"/>
      <c r="N179" s="226">
        <v>36.134799999999998</v>
      </c>
      <c r="O179" s="298"/>
      <c r="U179" s="225"/>
      <c r="V179" s="242" t="s">
        <v>561</v>
      </c>
    </row>
    <row r="180" spans="1:22">
      <c r="C180" s="226"/>
      <c r="E180" s="390">
        <v>3</v>
      </c>
      <c r="G180" s="225"/>
      <c r="H180" s="226">
        <v>4.5</v>
      </c>
      <c r="J180" s="390">
        <v>3</v>
      </c>
      <c r="K180" s="390">
        <v>3</v>
      </c>
      <c r="M180" s="298"/>
      <c r="N180" s="390">
        <v>3</v>
      </c>
      <c r="O180" s="298"/>
      <c r="U180" s="225"/>
    </row>
    <row r="181" spans="1:22">
      <c r="C181" s="226"/>
      <c r="E181" s="392">
        <f>E179+E180*0.1587</f>
        <v>37.6173</v>
      </c>
      <c r="G181" s="225"/>
      <c r="H181" s="392">
        <f>H179+H180*0.1587</f>
        <v>35.714150000000004</v>
      </c>
      <c r="J181" s="392">
        <f>J179+J180*0.1587</f>
        <v>36.585900000000002</v>
      </c>
      <c r="K181" s="392">
        <f>K179+K180*0.1587</f>
        <v>36.610900000000001</v>
      </c>
      <c r="M181" s="298"/>
      <c r="N181" s="392">
        <f>N179+N180*0.1587</f>
        <v>36.610900000000001</v>
      </c>
      <c r="O181" s="298"/>
      <c r="U181" s="225"/>
    </row>
    <row r="182" spans="1:22">
      <c r="A182" s="409">
        <v>43291</v>
      </c>
      <c r="B182" s="62">
        <v>103</v>
      </c>
      <c r="C182" s="226"/>
      <c r="D182" s="334" t="s">
        <v>220</v>
      </c>
      <c r="E182" s="330"/>
      <c r="F182" s="369" t="s">
        <v>236</v>
      </c>
      <c r="G182" s="332"/>
      <c r="H182" s="330"/>
      <c r="I182" s="329"/>
      <c r="J182" s="334" t="s">
        <v>221</v>
      </c>
      <c r="K182" s="369" t="s">
        <v>317</v>
      </c>
      <c r="M182" s="298"/>
      <c r="N182" s="226"/>
      <c r="O182" s="298"/>
      <c r="U182" s="225"/>
    </row>
    <row r="183" spans="1:22">
      <c r="A183" s="409">
        <v>43292</v>
      </c>
      <c r="B183" s="62">
        <v>104</v>
      </c>
      <c r="C183" s="226"/>
      <c r="D183" s="334" t="s">
        <v>220</v>
      </c>
      <c r="E183" s="330"/>
      <c r="F183" s="369" t="s">
        <v>236</v>
      </c>
      <c r="G183" s="332"/>
      <c r="H183" s="330"/>
      <c r="I183" s="329"/>
      <c r="J183" s="334" t="s">
        <v>221</v>
      </c>
      <c r="K183" s="369" t="s">
        <v>317</v>
      </c>
      <c r="M183" s="298"/>
      <c r="N183" s="226"/>
      <c r="O183" s="298"/>
      <c r="U183" s="225"/>
    </row>
    <row r="184" spans="1:22">
      <c r="A184" s="409">
        <v>43293</v>
      </c>
      <c r="B184" s="62">
        <v>105</v>
      </c>
      <c r="C184" s="226"/>
      <c r="D184" s="334" t="s">
        <v>220</v>
      </c>
      <c r="E184" s="330"/>
      <c r="F184" s="369" t="s">
        <v>236</v>
      </c>
      <c r="G184" s="332"/>
      <c r="H184" s="330"/>
      <c r="I184" s="329"/>
      <c r="J184" s="334" t="s">
        <v>221</v>
      </c>
      <c r="K184" s="369" t="s">
        <v>317</v>
      </c>
      <c r="M184" s="298"/>
      <c r="N184" s="226"/>
      <c r="O184" s="298"/>
      <c r="U184" s="225"/>
    </row>
    <row r="185" spans="1:22">
      <c r="A185" s="409">
        <v>43294</v>
      </c>
      <c r="B185" s="62">
        <v>106</v>
      </c>
      <c r="C185" s="226"/>
      <c r="D185" s="334" t="s">
        <v>220</v>
      </c>
      <c r="E185" s="330"/>
      <c r="F185" s="369" t="s">
        <v>236</v>
      </c>
      <c r="G185" s="332"/>
      <c r="H185" s="330"/>
      <c r="I185" s="329"/>
      <c r="J185" s="334" t="s">
        <v>221</v>
      </c>
      <c r="K185" s="369" t="s">
        <v>317</v>
      </c>
      <c r="M185" s="298"/>
      <c r="N185" s="226"/>
      <c r="O185" s="298"/>
      <c r="U185" s="225"/>
    </row>
    <row r="186" spans="1:22">
      <c r="C186" s="226"/>
      <c r="G186" s="225"/>
      <c r="H186" s="226"/>
      <c r="M186" s="298"/>
      <c r="N186" s="226"/>
      <c r="O186" s="298"/>
      <c r="U186" s="225"/>
    </row>
    <row r="187" spans="1:22">
      <c r="A187" s="409">
        <v>43297</v>
      </c>
      <c r="B187" s="62">
        <v>107</v>
      </c>
      <c r="C187" s="226"/>
      <c r="D187" s="334" t="s">
        <v>220</v>
      </c>
      <c r="E187" s="330"/>
      <c r="F187" s="369" t="s">
        <v>236</v>
      </c>
      <c r="G187" s="332"/>
      <c r="H187" s="330"/>
      <c r="I187" s="329"/>
      <c r="J187" s="334" t="s">
        <v>221</v>
      </c>
      <c r="K187" s="369" t="s">
        <v>317</v>
      </c>
      <c r="M187" s="298"/>
      <c r="N187" s="226"/>
      <c r="O187" s="298"/>
      <c r="U187" s="225"/>
    </row>
    <row r="188" spans="1:22">
      <c r="A188" s="409">
        <v>43298</v>
      </c>
      <c r="B188" s="62">
        <v>108</v>
      </c>
      <c r="C188" s="226"/>
      <c r="G188" s="225"/>
      <c r="H188" s="226"/>
      <c r="I188" s="334" t="s">
        <v>378</v>
      </c>
      <c r="J188" s="329"/>
      <c r="K188" s="331"/>
      <c r="L188" s="369" t="s">
        <v>379</v>
      </c>
      <c r="M188" s="368" t="s">
        <v>368</v>
      </c>
      <c r="N188" s="349"/>
      <c r="O188" s="368" t="s">
        <v>272</v>
      </c>
      <c r="U188" s="225"/>
    </row>
    <row r="189" spans="1:22">
      <c r="A189" s="409">
        <v>43299</v>
      </c>
      <c r="B189" s="62">
        <v>109</v>
      </c>
      <c r="C189" s="226"/>
      <c r="G189" s="225"/>
      <c r="H189" s="226"/>
      <c r="I189" s="334" t="s">
        <v>378</v>
      </c>
      <c r="J189" s="329"/>
      <c r="K189" s="331"/>
      <c r="L189" s="369" t="s">
        <v>379</v>
      </c>
      <c r="M189" s="368" t="s">
        <v>368</v>
      </c>
      <c r="N189" s="349"/>
      <c r="O189" s="368" t="s">
        <v>272</v>
      </c>
      <c r="U189" s="225"/>
      <c r="V189" s="242" t="s">
        <v>863</v>
      </c>
    </row>
    <row r="190" spans="1:22">
      <c r="C190" s="226"/>
      <c r="G190" s="225"/>
      <c r="H190" s="226"/>
      <c r="I190" s="289">
        <v>35.952199999999998</v>
      </c>
      <c r="L190" s="293">
        <v>37.152200000000001</v>
      </c>
      <c r="M190" s="298">
        <v>37.902200000000001</v>
      </c>
      <c r="N190" s="226"/>
      <c r="O190" s="298">
        <v>37.380399999999995</v>
      </c>
      <c r="U190" s="225"/>
    </row>
    <row r="191" spans="1:22">
      <c r="C191" s="226"/>
      <c r="G191" s="225"/>
      <c r="H191" s="226"/>
      <c r="I191" s="391">
        <v>3</v>
      </c>
      <c r="J191" s="391"/>
      <c r="K191" s="387"/>
      <c r="L191" s="387">
        <v>3</v>
      </c>
      <c r="M191" s="388">
        <v>3</v>
      </c>
      <c r="N191" s="389"/>
      <c r="O191" s="387">
        <v>3</v>
      </c>
      <c r="U191" s="225"/>
    </row>
    <row r="192" spans="1:22">
      <c r="C192" s="226"/>
      <c r="G192" s="225"/>
      <c r="H192" s="226"/>
      <c r="I192" s="385">
        <f>I190+I191*0.1587</f>
        <v>36.4283</v>
      </c>
      <c r="J192" s="391"/>
      <c r="K192" s="387"/>
      <c r="L192" s="386">
        <f>L190+L191*0.1587</f>
        <v>37.628300000000003</v>
      </c>
      <c r="M192" s="386">
        <f>M190+M191*0.1587</f>
        <v>38.378300000000003</v>
      </c>
      <c r="N192" s="389"/>
      <c r="O192" s="386">
        <f>O190+O191*0.1587</f>
        <v>37.856499999999997</v>
      </c>
      <c r="U192" s="225"/>
    </row>
    <row r="193" spans="1:27">
      <c r="A193" s="409">
        <v>43300</v>
      </c>
      <c r="B193" s="194" t="s">
        <v>578</v>
      </c>
      <c r="C193" s="226"/>
      <c r="G193" s="225"/>
      <c r="H193" s="226"/>
      <c r="I193" s="334"/>
      <c r="J193" s="329"/>
      <c r="K193" s="331"/>
      <c r="L193" s="369"/>
      <c r="M193" s="368"/>
      <c r="N193" s="349"/>
      <c r="O193" s="368"/>
      <c r="U193" s="225"/>
      <c r="V193" s="242" t="s">
        <v>566</v>
      </c>
    </row>
    <row r="194" spans="1:27">
      <c r="A194" s="409">
        <v>43301</v>
      </c>
      <c r="B194" s="62">
        <v>110</v>
      </c>
      <c r="C194" s="226"/>
      <c r="G194" s="225"/>
      <c r="H194" s="226"/>
      <c r="I194" s="334" t="s">
        <v>378</v>
      </c>
      <c r="J194" s="329"/>
      <c r="K194" s="331"/>
      <c r="L194" s="369" t="s">
        <v>379</v>
      </c>
      <c r="M194" s="368" t="s">
        <v>368</v>
      </c>
      <c r="N194" s="349"/>
      <c r="O194" s="368" t="s">
        <v>272</v>
      </c>
      <c r="U194" s="225"/>
      <c r="V194" s="242" t="s">
        <v>567</v>
      </c>
    </row>
    <row r="195" spans="1:27">
      <c r="C195" s="226"/>
      <c r="G195" s="225"/>
      <c r="H195" s="226"/>
      <c r="M195" s="298"/>
      <c r="N195" s="226"/>
      <c r="O195" s="298"/>
      <c r="U195" s="225"/>
    </row>
    <row r="196" spans="1:27" ht="22.5">
      <c r="A196" s="409">
        <v>43304</v>
      </c>
      <c r="B196" s="62">
        <v>111</v>
      </c>
      <c r="C196" s="226"/>
      <c r="D196" s="334" t="s">
        <v>220</v>
      </c>
      <c r="E196" s="330"/>
      <c r="F196" s="369" t="s">
        <v>236</v>
      </c>
      <c r="G196" s="332"/>
      <c r="H196" s="330"/>
      <c r="I196" s="329"/>
      <c r="J196" s="334" t="s">
        <v>221</v>
      </c>
      <c r="K196" s="369" t="s">
        <v>317</v>
      </c>
      <c r="M196" s="298"/>
      <c r="N196" s="226"/>
      <c r="O196" s="298"/>
      <c r="U196" s="225"/>
      <c r="V196" s="275" t="s">
        <v>569</v>
      </c>
    </row>
    <row r="197" spans="1:27">
      <c r="A197" s="409">
        <v>43305</v>
      </c>
      <c r="B197" s="62">
        <v>112</v>
      </c>
      <c r="C197" s="226"/>
      <c r="D197" s="334" t="s">
        <v>220</v>
      </c>
      <c r="E197" s="330"/>
      <c r="F197" s="369" t="s">
        <v>236</v>
      </c>
      <c r="G197" s="332"/>
      <c r="H197" s="330"/>
      <c r="I197" s="329"/>
      <c r="J197" s="334" t="s">
        <v>221</v>
      </c>
      <c r="K197" s="369" t="s">
        <v>317</v>
      </c>
      <c r="M197" s="298"/>
      <c r="N197" s="226"/>
      <c r="O197" s="298"/>
      <c r="U197" s="225"/>
      <c r="V197" s="242" t="s">
        <v>682</v>
      </c>
    </row>
    <row r="198" spans="1:27" s="567" customFormat="1">
      <c r="A198" s="566">
        <v>43306</v>
      </c>
      <c r="B198" s="567">
        <v>113</v>
      </c>
      <c r="C198" s="568"/>
      <c r="D198" s="412" t="s">
        <v>220</v>
      </c>
      <c r="E198" s="413"/>
      <c r="F198" s="414" t="s">
        <v>236</v>
      </c>
      <c r="G198" s="415"/>
      <c r="H198" s="413"/>
      <c r="I198" s="412"/>
      <c r="J198" s="412" t="s">
        <v>221</v>
      </c>
      <c r="K198" s="414" t="s">
        <v>317</v>
      </c>
      <c r="L198" s="569"/>
      <c r="M198" s="570"/>
      <c r="N198" s="568"/>
      <c r="O198" s="570"/>
      <c r="P198" s="431"/>
      <c r="Q198" s="431"/>
      <c r="R198" s="431"/>
      <c r="S198" s="431"/>
      <c r="T198" s="431"/>
      <c r="U198" s="571"/>
      <c r="V198" s="276" t="s">
        <v>681</v>
      </c>
      <c r="W198" s="572"/>
      <c r="X198" s="572"/>
      <c r="Y198" s="572"/>
      <c r="Z198" s="572"/>
      <c r="AA198" s="572"/>
    </row>
    <row r="199" spans="1:27" s="567" customFormat="1">
      <c r="A199" s="566">
        <v>43307</v>
      </c>
      <c r="B199" s="567">
        <v>114</v>
      </c>
      <c r="C199" s="568"/>
      <c r="D199" s="412" t="s">
        <v>220</v>
      </c>
      <c r="E199" s="413"/>
      <c r="F199" s="414" t="s">
        <v>236</v>
      </c>
      <c r="G199" s="415"/>
      <c r="H199" s="413"/>
      <c r="I199" s="412"/>
      <c r="J199" s="412" t="s">
        <v>221</v>
      </c>
      <c r="K199" s="414" t="s">
        <v>317</v>
      </c>
      <c r="L199" s="569"/>
      <c r="M199" s="570"/>
      <c r="N199" s="568"/>
      <c r="O199" s="570"/>
      <c r="P199" s="431"/>
      <c r="Q199" s="431"/>
      <c r="R199" s="431"/>
      <c r="S199" s="431"/>
      <c r="T199" s="431"/>
      <c r="U199" s="571"/>
      <c r="V199" s="276" t="s">
        <v>570</v>
      </c>
      <c r="W199" s="572"/>
      <c r="X199" s="572"/>
      <c r="Y199" s="572"/>
      <c r="Z199" s="572"/>
      <c r="AA199" s="572"/>
    </row>
    <row r="200" spans="1:27" s="567" customFormat="1">
      <c r="A200" s="566">
        <v>43308</v>
      </c>
      <c r="B200" s="567">
        <v>115</v>
      </c>
      <c r="C200" s="568"/>
      <c r="D200" s="412" t="s">
        <v>220</v>
      </c>
      <c r="E200" s="413"/>
      <c r="F200" s="414" t="s">
        <v>236</v>
      </c>
      <c r="G200" s="415"/>
      <c r="H200" s="413"/>
      <c r="I200" s="412" t="s">
        <v>167</v>
      </c>
      <c r="J200" s="412" t="s">
        <v>221</v>
      </c>
      <c r="K200" s="414" t="s">
        <v>317</v>
      </c>
      <c r="L200" s="569"/>
      <c r="M200" s="570"/>
      <c r="N200" s="568"/>
      <c r="O200" s="570"/>
      <c r="P200" s="431"/>
      <c r="Q200" s="431"/>
      <c r="R200" s="431"/>
      <c r="S200" s="431"/>
      <c r="T200" s="431"/>
      <c r="U200" s="571"/>
      <c r="V200" s="276" t="s">
        <v>680</v>
      </c>
      <c r="W200" s="572" t="s">
        <v>912</v>
      </c>
      <c r="X200" s="572"/>
      <c r="Y200" s="572"/>
      <c r="Z200" s="572"/>
      <c r="AA200" s="572"/>
    </row>
    <row r="201" spans="1:27" ht="33.75">
      <c r="C201" s="226"/>
      <c r="G201" s="225"/>
      <c r="H201" s="226"/>
      <c r="I201" s="289">
        <v>36.4283</v>
      </c>
      <c r="J201" s="289">
        <v>36.585900000000002</v>
      </c>
      <c r="M201" s="298"/>
      <c r="N201" s="226"/>
      <c r="O201" s="298"/>
      <c r="U201" s="225"/>
      <c r="V201" s="242" t="s">
        <v>571</v>
      </c>
    </row>
    <row r="202" spans="1:27">
      <c r="C202" s="226"/>
      <c r="G202" s="225"/>
      <c r="H202" s="226"/>
      <c r="I202" s="391">
        <v>0.5</v>
      </c>
      <c r="J202" s="391">
        <v>6</v>
      </c>
      <c r="M202" s="298"/>
      <c r="N202" s="226"/>
      <c r="O202" s="298"/>
      <c r="U202" s="225"/>
    </row>
    <row r="203" spans="1:27">
      <c r="C203" s="226"/>
      <c r="G203" s="225"/>
      <c r="H203" s="226"/>
      <c r="I203" s="385">
        <f>I201+I202*0.1587</f>
        <v>36.507649999999998</v>
      </c>
      <c r="J203" s="385">
        <f>J201+J202*0.1587</f>
        <v>37.5381</v>
      </c>
      <c r="M203" s="298"/>
      <c r="N203" s="226"/>
      <c r="O203" s="298"/>
      <c r="U203" s="225"/>
    </row>
    <row r="204" spans="1:27">
      <c r="A204" s="409">
        <v>43311</v>
      </c>
      <c r="B204" s="62">
        <v>116</v>
      </c>
      <c r="C204" s="226"/>
      <c r="D204" s="334" t="s">
        <v>220</v>
      </c>
      <c r="E204" s="330"/>
      <c r="F204" s="369" t="s">
        <v>236</v>
      </c>
      <c r="G204" s="332"/>
      <c r="H204" s="330"/>
      <c r="I204" s="329"/>
      <c r="J204" s="334" t="s">
        <v>221</v>
      </c>
      <c r="K204" s="369" t="s">
        <v>317</v>
      </c>
      <c r="M204" s="298"/>
      <c r="N204" s="226"/>
      <c r="O204" s="298"/>
      <c r="U204" s="225"/>
      <c r="V204" s="242" t="s">
        <v>581</v>
      </c>
    </row>
    <row r="205" spans="1:27" ht="22.5">
      <c r="A205" s="409">
        <v>43312</v>
      </c>
      <c r="B205" s="62">
        <v>117</v>
      </c>
      <c r="C205" s="226"/>
      <c r="G205" s="225"/>
      <c r="H205" s="226"/>
      <c r="I205" s="334" t="s">
        <v>378</v>
      </c>
      <c r="J205" s="329"/>
      <c r="K205" s="331"/>
      <c r="L205" s="369" t="s">
        <v>379</v>
      </c>
      <c r="M205" s="368" t="s">
        <v>368</v>
      </c>
      <c r="N205" s="349"/>
      <c r="O205" s="368" t="s">
        <v>272</v>
      </c>
      <c r="U205" s="225"/>
      <c r="V205" s="242" t="s">
        <v>583</v>
      </c>
    </row>
    <row r="206" spans="1:27">
      <c r="A206" s="409">
        <v>43313</v>
      </c>
      <c r="B206" s="62">
        <v>118</v>
      </c>
      <c r="C206" s="226"/>
      <c r="G206" s="225"/>
      <c r="H206" s="226"/>
      <c r="I206" s="334" t="s">
        <v>378</v>
      </c>
      <c r="J206" s="329"/>
      <c r="K206" s="331"/>
      <c r="L206" s="369" t="s">
        <v>379</v>
      </c>
      <c r="M206" s="368" t="s">
        <v>368</v>
      </c>
      <c r="N206" s="349"/>
      <c r="O206" s="368" t="s">
        <v>272</v>
      </c>
      <c r="U206" s="225"/>
    </row>
    <row r="207" spans="1:27">
      <c r="A207" s="409"/>
      <c r="C207" s="226"/>
      <c r="G207" s="225"/>
      <c r="H207" s="226"/>
      <c r="I207" s="531">
        <v>36.507649999999998</v>
      </c>
      <c r="L207" s="532"/>
      <c r="M207" s="533"/>
      <c r="N207" s="226"/>
      <c r="O207" s="533"/>
      <c r="U207" s="225"/>
    </row>
    <row r="208" spans="1:27">
      <c r="A208" s="409"/>
      <c r="C208" s="226"/>
      <c r="G208" s="225"/>
      <c r="H208" s="226"/>
      <c r="I208" s="391">
        <v>6</v>
      </c>
      <c r="L208" s="532"/>
      <c r="M208" s="533"/>
      <c r="N208" s="226"/>
      <c r="O208" s="533"/>
      <c r="U208" s="225"/>
    </row>
    <row r="209" spans="1:27">
      <c r="A209" s="409"/>
      <c r="C209" s="226"/>
      <c r="G209" s="225"/>
      <c r="H209" s="226"/>
      <c r="I209" s="385">
        <f>I207+I208*0.1587</f>
        <v>37.459849999999996</v>
      </c>
      <c r="L209" s="532"/>
      <c r="M209" s="533"/>
      <c r="N209" s="226"/>
      <c r="O209" s="533"/>
      <c r="U209" s="225"/>
    </row>
    <row r="210" spans="1:27">
      <c r="A210" s="409">
        <v>43314</v>
      </c>
      <c r="B210" s="62">
        <v>119</v>
      </c>
      <c r="C210" s="226"/>
      <c r="G210" s="225"/>
      <c r="H210" s="226"/>
      <c r="I210" s="334" t="s">
        <v>378</v>
      </c>
      <c r="J210" s="329"/>
      <c r="K210" s="331"/>
      <c r="L210" s="369" t="s">
        <v>379</v>
      </c>
      <c r="M210" s="368" t="s">
        <v>368</v>
      </c>
      <c r="N210" s="349"/>
      <c r="O210" s="368" t="s">
        <v>272</v>
      </c>
      <c r="U210" s="225"/>
      <c r="V210" s="242" t="s">
        <v>586</v>
      </c>
    </row>
    <row r="211" spans="1:27">
      <c r="A211" s="409">
        <v>43315</v>
      </c>
      <c r="B211" s="62">
        <v>120</v>
      </c>
      <c r="C211" s="226"/>
      <c r="G211" s="225"/>
      <c r="H211" s="226"/>
      <c r="I211" s="334" t="s">
        <v>378</v>
      </c>
      <c r="J211" s="329"/>
      <c r="K211" s="331"/>
      <c r="L211" s="369" t="s">
        <v>379</v>
      </c>
      <c r="M211" s="368" t="s">
        <v>368</v>
      </c>
      <c r="N211" s="349"/>
      <c r="O211" s="368" t="s">
        <v>272</v>
      </c>
      <c r="U211" s="225"/>
      <c r="V211" s="242" t="s">
        <v>587</v>
      </c>
    </row>
    <row r="212" spans="1:27">
      <c r="C212" s="226"/>
      <c r="G212" s="225"/>
      <c r="H212" s="226"/>
      <c r="M212" s="298"/>
      <c r="N212" s="231"/>
      <c r="O212" s="302"/>
      <c r="U212" s="225"/>
      <c r="W212" s="198" t="s">
        <v>616</v>
      </c>
    </row>
    <row r="213" spans="1:27" ht="22.5">
      <c r="A213" s="409">
        <v>43318</v>
      </c>
      <c r="B213" s="62">
        <v>121</v>
      </c>
      <c r="C213" s="226"/>
      <c r="G213" s="225"/>
      <c r="H213" s="226"/>
      <c r="I213" s="334" t="s">
        <v>378</v>
      </c>
      <c r="J213" s="329"/>
      <c r="K213" s="331"/>
      <c r="L213" s="369" t="s">
        <v>379</v>
      </c>
      <c r="M213" s="368" t="s">
        <v>368</v>
      </c>
      <c r="N213" s="349"/>
      <c r="O213" s="368" t="s">
        <v>272</v>
      </c>
      <c r="U213" s="225"/>
      <c r="V213" s="242" t="s">
        <v>588</v>
      </c>
    </row>
    <row r="214" spans="1:27">
      <c r="A214" s="409">
        <v>43319</v>
      </c>
      <c r="B214" s="62">
        <v>122</v>
      </c>
      <c r="C214" s="226"/>
      <c r="G214" s="225"/>
      <c r="H214" s="226"/>
      <c r="I214" s="334" t="s">
        <v>378</v>
      </c>
      <c r="J214" s="329"/>
      <c r="K214" s="331"/>
      <c r="L214" s="369" t="s">
        <v>590</v>
      </c>
      <c r="M214" s="368" t="s">
        <v>368</v>
      </c>
      <c r="N214" s="349"/>
      <c r="O214" s="368" t="s">
        <v>272</v>
      </c>
      <c r="U214" s="225"/>
      <c r="V214" s="242" t="s">
        <v>591</v>
      </c>
    </row>
    <row r="215" spans="1:27">
      <c r="A215" s="409">
        <v>43320</v>
      </c>
      <c r="B215" s="62">
        <v>123</v>
      </c>
      <c r="C215" s="226"/>
      <c r="G215" s="225"/>
      <c r="H215" s="226"/>
      <c r="I215" s="334" t="s">
        <v>378</v>
      </c>
      <c r="J215" s="329"/>
      <c r="K215" s="331"/>
      <c r="L215" s="369" t="s">
        <v>590</v>
      </c>
      <c r="M215" s="368" t="s">
        <v>368</v>
      </c>
      <c r="N215" s="349"/>
      <c r="O215" s="368" t="s">
        <v>272</v>
      </c>
      <c r="U215" s="225"/>
      <c r="V215" s="242" t="s">
        <v>593</v>
      </c>
    </row>
    <row r="216" spans="1:27">
      <c r="A216" s="409">
        <v>43321</v>
      </c>
      <c r="B216" s="62">
        <v>124</v>
      </c>
      <c r="C216" s="226"/>
      <c r="G216" s="225"/>
      <c r="H216" s="226"/>
      <c r="I216" s="334" t="s">
        <v>378</v>
      </c>
      <c r="J216" s="334" t="s">
        <v>594</v>
      </c>
      <c r="K216" s="331"/>
      <c r="L216" s="369" t="s">
        <v>590</v>
      </c>
      <c r="M216" s="368" t="s">
        <v>368</v>
      </c>
      <c r="N216" s="349"/>
      <c r="O216" s="368"/>
      <c r="U216" s="225"/>
      <c r="V216" s="242" t="s">
        <v>595</v>
      </c>
    </row>
    <row r="217" spans="1:27">
      <c r="A217" s="409">
        <v>43322</v>
      </c>
      <c r="B217" s="62">
        <v>125</v>
      </c>
      <c r="C217" s="226"/>
      <c r="G217" s="225"/>
      <c r="H217" s="226"/>
      <c r="I217" s="334" t="s">
        <v>378</v>
      </c>
      <c r="J217" s="334" t="s">
        <v>594</v>
      </c>
      <c r="K217" s="369" t="s">
        <v>361</v>
      </c>
      <c r="L217" s="369" t="s">
        <v>590</v>
      </c>
      <c r="M217" s="368"/>
      <c r="N217" s="231"/>
      <c r="O217" s="302"/>
      <c r="U217" s="225"/>
      <c r="V217" s="242" t="s">
        <v>596</v>
      </c>
    </row>
    <row r="218" spans="1:27" ht="22.5">
      <c r="C218" s="226"/>
      <c r="G218" s="225"/>
      <c r="H218" s="226"/>
      <c r="I218" s="289">
        <v>37.459849999999996</v>
      </c>
      <c r="J218" s="289">
        <v>37.5381</v>
      </c>
      <c r="M218" s="298"/>
      <c r="N218" s="231"/>
      <c r="O218" s="302"/>
      <c r="U218" s="225"/>
      <c r="V218" s="242" t="s">
        <v>609</v>
      </c>
    </row>
    <row r="219" spans="1:27">
      <c r="C219" s="226"/>
      <c r="G219" s="225"/>
      <c r="H219" s="226"/>
      <c r="I219" s="391">
        <v>6</v>
      </c>
      <c r="J219" s="391">
        <v>6</v>
      </c>
      <c r="M219" s="298"/>
      <c r="N219" s="231"/>
      <c r="O219" s="302"/>
      <c r="U219" s="225"/>
      <c r="V219" s="242" t="s">
        <v>598</v>
      </c>
    </row>
    <row r="220" spans="1:27" ht="22.5">
      <c r="C220" s="233"/>
      <c r="D220" s="290"/>
      <c r="E220" s="234"/>
      <c r="F220" s="295"/>
      <c r="G220" s="235"/>
      <c r="H220" s="233"/>
      <c r="I220" s="385">
        <f>I218+I219*0.1587</f>
        <v>38.412049999999994</v>
      </c>
      <c r="J220" s="385">
        <f>J218+J219*0.1587</f>
        <v>38.490299999999998</v>
      </c>
      <c r="K220" s="295"/>
      <c r="L220" s="295"/>
      <c r="M220" s="299"/>
      <c r="N220" s="236"/>
      <c r="O220" s="303"/>
      <c r="P220" s="234"/>
      <c r="Q220" s="234"/>
      <c r="R220" s="234"/>
      <c r="S220" s="234"/>
      <c r="T220" s="234"/>
      <c r="U220" s="235"/>
      <c r="V220" s="242" t="s">
        <v>599</v>
      </c>
    </row>
    <row r="222" spans="1:27" s="567" customFormat="1">
      <c r="A222" s="566">
        <v>43325</v>
      </c>
      <c r="B222" s="567">
        <v>126</v>
      </c>
      <c r="C222" s="431"/>
      <c r="D222" s="573"/>
      <c r="E222" s="431"/>
      <c r="F222" s="569"/>
      <c r="G222" s="431"/>
      <c r="H222" s="431"/>
      <c r="I222" s="412"/>
      <c r="J222" s="412" t="s">
        <v>221</v>
      </c>
      <c r="K222" s="414" t="s">
        <v>317</v>
      </c>
      <c r="L222" s="414" t="s">
        <v>379</v>
      </c>
      <c r="M222" s="569"/>
      <c r="N222" s="431"/>
      <c r="O222" s="569"/>
      <c r="P222" s="431"/>
      <c r="Q222" s="431"/>
      <c r="R222" s="431"/>
      <c r="S222" s="431"/>
      <c r="T222" s="431"/>
      <c r="U222" s="431"/>
      <c r="V222" s="276" t="s">
        <v>612</v>
      </c>
      <c r="W222" s="572" t="s">
        <v>614</v>
      </c>
      <c r="X222" s="572" t="s">
        <v>683</v>
      </c>
      <c r="Y222" s="572"/>
      <c r="Z222" s="572"/>
      <c r="AA222" s="572"/>
    </row>
    <row r="223" spans="1:27" s="567" customFormat="1">
      <c r="A223" s="566">
        <v>43326</v>
      </c>
      <c r="B223" s="567">
        <v>127</v>
      </c>
      <c r="C223" s="431"/>
      <c r="D223" s="573"/>
      <c r="E223" s="431"/>
      <c r="F223" s="414" t="s">
        <v>230</v>
      </c>
      <c r="G223" s="431"/>
      <c r="H223" s="431"/>
      <c r="I223" s="573" t="s">
        <v>187</v>
      </c>
      <c r="J223" s="412" t="s">
        <v>221</v>
      </c>
      <c r="K223" s="414" t="s">
        <v>361</v>
      </c>
      <c r="L223" s="414" t="s">
        <v>363</v>
      </c>
      <c r="M223" s="569"/>
      <c r="N223" s="431"/>
      <c r="O223" s="569"/>
      <c r="P223" s="431"/>
      <c r="Q223" s="431"/>
      <c r="R223" s="431"/>
      <c r="S223" s="431"/>
      <c r="T223" s="431"/>
      <c r="U223" s="431"/>
      <c r="V223" s="276" t="s">
        <v>613</v>
      </c>
      <c r="W223" s="572"/>
      <c r="X223" s="572"/>
      <c r="Y223" s="572"/>
      <c r="Z223" s="572"/>
      <c r="AA223" s="572"/>
    </row>
    <row r="224" spans="1:27">
      <c r="A224" s="409">
        <v>43327</v>
      </c>
      <c r="B224" s="62">
        <v>128</v>
      </c>
      <c r="F224" s="369" t="s">
        <v>230</v>
      </c>
      <c r="J224" s="334" t="s">
        <v>221</v>
      </c>
      <c r="K224" s="369" t="s">
        <v>361</v>
      </c>
      <c r="L224" s="369" t="s">
        <v>363</v>
      </c>
      <c r="V224" s="242" t="s">
        <v>615</v>
      </c>
    </row>
    <row r="225" spans="1:22">
      <c r="A225" s="409"/>
      <c r="V225" s="242" t="s">
        <v>597</v>
      </c>
    </row>
    <row r="226" spans="1:22">
      <c r="A226" s="409"/>
    </row>
    <row r="227" spans="1:22">
      <c r="A227" s="409">
        <v>43332</v>
      </c>
      <c r="B227" s="62">
        <v>129</v>
      </c>
      <c r="C227" s="538"/>
      <c r="D227" s="539"/>
      <c r="E227" s="538"/>
      <c r="F227" s="540" t="s">
        <v>230</v>
      </c>
      <c r="G227" s="538"/>
      <c r="H227" s="538"/>
      <c r="I227" s="539"/>
      <c r="J227" s="541" t="s">
        <v>221</v>
      </c>
      <c r="K227" s="540" t="s">
        <v>361</v>
      </c>
      <c r="L227" s="540" t="s">
        <v>363</v>
      </c>
      <c r="M227" s="542"/>
      <c r="N227" s="538"/>
      <c r="O227" s="542"/>
      <c r="P227" s="538"/>
      <c r="Q227" s="538"/>
      <c r="V227" s="242" t="s">
        <v>618</v>
      </c>
    </row>
    <row r="228" spans="1:22">
      <c r="A228" s="247">
        <v>43333</v>
      </c>
      <c r="B228" s="62">
        <v>130</v>
      </c>
      <c r="C228" s="538"/>
      <c r="D228" s="539"/>
      <c r="E228" s="538"/>
      <c r="F228" s="540" t="s">
        <v>230</v>
      </c>
      <c r="G228" s="538"/>
      <c r="H228" s="538"/>
      <c r="I228" s="539"/>
      <c r="J228" s="541" t="s">
        <v>221</v>
      </c>
      <c r="K228" s="540" t="s">
        <v>187</v>
      </c>
      <c r="L228" s="540" t="s">
        <v>363</v>
      </c>
      <c r="M228" s="542"/>
      <c r="N228" s="538"/>
      <c r="O228" s="543" t="s">
        <v>366</v>
      </c>
      <c r="P228" s="538"/>
      <c r="Q228" s="538"/>
      <c r="V228" s="242" t="s">
        <v>619</v>
      </c>
    </row>
    <row r="229" spans="1:22">
      <c r="A229" s="409">
        <v>43334</v>
      </c>
      <c r="B229" s="62">
        <v>131</v>
      </c>
      <c r="C229" s="538"/>
      <c r="D229" s="539"/>
      <c r="E229" s="538"/>
      <c r="F229" s="540" t="s">
        <v>230</v>
      </c>
      <c r="G229" s="538"/>
      <c r="H229" s="538"/>
      <c r="I229" s="539"/>
      <c r="J229" s="541" t="s">
        <v>221</v>
      </c>
      <c r="K229" s="540" t="s">
        <v>187</v>
      </c>
      <c r="L229" s="540" t="s">
        <v>363</v>
      </c>
      <c r="M229" s="542"/>
      <c r="N229" s="538"/>
      <c r="O229" s="543" t="s">
        <v>366</v>
      </c>
      <c r="P229" s="538"/>
      <c r="Q229" s="538"/>
    </row>
    <row r="230" spans="1:22" ht="33.75">
      <c r="A230" s="409">
        <v>43335</v>
      </c>
      <c r="B230" s="62">
        <v>132</v>
      </c>
      <c r="F230" s="369"/>
      <c r="J230" s="334" t="s">
        <v>594</v>
      </c>
      <c r="K230" s="369" t="s">
        <v>361</v>
      </c>
      <c r="L230" s="369" t="s">
        <v>187</v>
      </c>
      <c r="O230" s="368" t="s">
        <v>620</v>
      </c>
      <c r="V230" s="242" t="s">
        <v>621</v>
      </c>
    </row>
    <row r="231" spans="1:22">
      <c r="A231" s="409"/>
      <c r="F231" s="532"/>
      <c r="J231" s="531">
        <v>38.490299999999998</v>
      </c>
      <c r="K231" s="532"/>
      <c r="L231" s="532"/>
    </row>
    <row r="232" spans="1:22">
      <c r="A232" s="409"/>
      <c r="F232" s="532"/>
      <c r="J232" s="391">
        <v>6</v>
      </c>
      <c r="K232" s="532"/>
      <c r="L232" s="532"/>
    </row>
    <row r="233" spans="1:22">
      <c r="J233" s="385">
        <f>J231+J232*0.1587</f>
        <v>39.442499999999995</v>
      </c>
    </row>
    <row r="234" spans="1:22">
      <c r="A234" s="409">
        <v>43336</v>
      </c>
      <c r="B234" s="62">
        <v>133</v>
      </c>
      <c r="J234" s="334" t="s">
        <v>594</v>
      </c>
      <c r="K234" s="369" t="s">
        <v>361</v>
      </c>
      <c r="L234" s="369" t="s">
        <v>187</v>
      </c>
      <c r="O234" s="368" t="s">
        <v>620</v>
      </c>
      <c r="V234" s="242" t="s">
        <v>625</v>
      </c>
    </row>
    <row r="235" spans="1:22">
      <c r="A235" s="409"/>
    </row>
    <row r="236" spans="1:22">
      <c r="A236" s="409"/>
    </row>
    <row r="237" spans="1:22">
      <c r="A237" s="409">
        <v>43339</v>
      </c>
      <c r="B237" s="62">
        <v>134</v>
      </c>
      <c r="J237" s="334" t="s">
        <v>594</v>
      </c>
      <c r="K237" s="369" t="s">
        <v>361</v>
      </c>
      <c r="L237" s="369" t="s">
        <v>187</v>
      </c>
      <c r="O237" s="368" t="s">
        <v>620</v>
      </c>
    </row>
    <row r="238" spans="1:22">
      <c r="A238" s="409">
        <v>43340</v>
      </c>
      <c r="B238" s="194" t="s">
        <v>626</v>
      </c>
      <c r="V238" s="242" t="s">
        <v>641</v>
      </c>
    </row>
    <row r="239" spans="1:22">
      <c r="A239" s="409">
        <v>43341</v>
      </c>
      <c r="B239" s="194" t="s">
        <v>642</v>
      </c>
    </row>
    <row r="240" spans="1:22">
      <c r="A240" s="409">
        <v>43342</v>
      </c>
      <c r="B240" s="62">
        <v>135</v>
      </c>
      <c r="J240" s="334" t="s">
        <v>594</v>
      </c>
      <c r="K240" s="369" t="s">
        <v>361</v>
      </c>
      <c r="L240" s="369" t="s">
        <v>187</v>
      </c>
      <c r="O240" s="368" t="s">
        <v>620</v>
      </c>
      <c r="V240" s="565" t="s">
        <v>678</v>
      </c>
    </row>
    <row r="241" spans="1:23">
      <c r="A241" s="409">
        <v>43343</v>
      </c>
      <c r="B241" s="62">
        <v>136</v>
      </c>
      <c r="J241" s="334" t="s">
        <v>594</v>
      </c>
      <c r="K241" s="369" t="s">
        <v>361</v>
      </c>
      <c r="L241" s="369" t="s">
        <v>187</v>
      </c>
      <c r="O241" s="368" t="s">
        <v>620</v>
      </c>
      <c r="V241" s="565" t="s">
        <v>678</v>
      </c>
    </row>
    <row r="243" spans="1:23">
      <c r="A243" s="409">
        <v>43347</v>
      </c>
      <c r="B243" s="62">
        <v>137</v>
      </c>
      <c r="F243" s="369" t="s">
        <v>230</v>
      </c>
      <c r="J243" s="334" t="s">
        <v>221</v>
      </c>
      <c r="K243" s="369" t="s">
        <v>364</v>
      </c>
      <c r="O243" s="368" t="s">
        <v>366</v>
      </c>
      <c r="V243" s="242" t="s">
        <v>627</v>
      </c>
      <c r="W243" s="443" t="s">
        <v>674</v>
      </c>
    </row>
    <row r="244" spans="1:23">
      <c r="A244" s="409">
        <v>43348</v>
      </c>
      <c r="B244" s="62">
        <v>138</v>
      </c>
      <c r="F244" s="369" t="s">
        <v>230</v>
      </c>
      <c r="J244" s="334" t="s">
        <v>221</v>
      </c>
      <c r="K244" s="369" t="s">
        <v>364</v>
      </c>
      <c r="O244" s="368" t="s">
        <v>366</v>
      </c>
      <c r="V244" s="242" t="s">
        <v>628</v>
      </c>
      <c r="W244" s="443" t="s">
        <v>674</v>
      </c>
    </row>
    <row r="245" spans="1:23">
      <c r="A245" s="409"/>
      <c r="J245" s="531">
        <v>39.442499999999995</v>
      </c>
      <c r="W245" s="443"/>
    </row>
    <row r="246" spans="1:23">
      <c r="J246" s="391">
        <v>6.5</v>
      </c>
      <c r="W246" s="443"/>
    </row>
    <row r="247" spans="1:23">
      <c r="J247" s="385">
        <f>J245+J246*0.1587</f>
        <v>40.474049999999998</v>
      </c>
      <c r="W247" s="443"/>
    </row>
    <row r="248" spans="1:23">
      <c r="A248" s="409">
        <v>43349</v>
      </c>
      <c r="B248" s="62">
        <v>139</v>
      </c>
      <c r="F248" s="369" t="s">
        <v>230</v>
      </c>
      <c r="J248" s="334" t="s">
        <v>221</v>
      </c>
      <c r="K248" s="369" t="s">
        <v>364</v>
      </c>
      <c r="O248" s="368" t="s">
        <v>366</v>
      </c>
      <c r="V248" s="242" t="s">
        <v>629</v>
      </c>
      <c r="W248" s="443" t="s">
        <v>675</v>
      </c>
    </row>
    <row r="249" spans="1:23" ht="22.5">
      <c r="A249" s="409">
        <v>43350</v>
      </c>
      <c r="B249" s="62">
        <v>140</v>
      </c>
      <c r="F249" s="369" t="s">
        <v>230</v>
      </c>
      <c r="J249" s="334" t="s">
        <v>221</v>
      </c>
      <c r="K249" s="369" t="s">
        <v>364</v>
      </c>
      <c r="O249" s="368" t="s">
        <v>366</v>
      </c>
      <c r="V249" s="242" t="s">
        <v>630</v>
      </c>
      <c r="W249" s="443" t="s">
        <v>631</v>
      </c>
    </row>
    <row r="250" spans="1:23">
      <c r="A250" s="409"/>
      <c r="F250" s="369"/>
      <c r="J250" s="334"/>
      <c r="K250" s="369"/>
      <c r="O250" s="368"/>
      <c r="W250" s="443" t="s">
        <v>675</v>
      </c>
    </row>
    <row r="251" spans="1:23">
      <c r="A251" s="409">
        <v>43353</v>
      </c>
      <c r="B251" s="62">
        <v>141</v>
      </c>
      <c r="F251" s="369" t="s">
        <v>230</v>
      </c>
      <c r="J251" s="334" t="s">
        <v>221</v>
      </c>
      <c r="K251" s="369" t="s">
        <v>364</v>
      </c>
      <c r="O251" s="368" t="s">
        <v>366</v>
      </c>
      <c r="W251" s="443" t="s">
        <v>676</v>
      </c>
    </row>
    <row r="252" spans="1:23">
      <c r="A252" s="409">
        <v>43354</v>
      </c>
      <c r="B252" s="62">
        <v>142</v>
      </c>
      <c r="F252" s="369" t="s">
        <v>230</v>
      </c>
      <c r="J252" s="334" t="s">
        <v>221</v>
      </c>
      <c r="K252" s="369" t="s">
        <v>364</v>
      </c>
      <c r="O252" s="368" t="s">
        <v>366</v>
      </c>
      <c r="V252" s="242" t="s">
        <v>632</v>
      </c>
      <c r="W252" s="443"/>
    </row>
    <row r="253" spans="1:23">
      <c r="J253" s="531">
        <v>40.474049999999998</v>
      </c>
      <c r="V253" s="242" t="s">
        <v>633</v>
      </c>
      <c r="W253" s="443" t="s">
        <v>679</v>
      </c>
    </row>
    <row r="254" spans="1:23">
      <c r="J254" s="391">
        <v>6</v>
      </c>
      <c r="W254" s="443"/>
    </row>
    <row r="255" spans="1:23">
      <c r="J255" s="385">
        <f>J253+J254*0.1587</f>
        <v>41.426249999999996</v>
      </c>
      <c r="W255" s="443"/>
    </row>
    <row r="256" spans="1:23">
      <c r="A256" s="409">
        <v>43355</v>
      </c>
      <c r="B256" s="62">
        <v>143</v>
      </c>
      <c r="F256" s="369" t="s">
        <v>230</v>
      </c>
      <c r="J256" s="334" t="s">
        <v>221</v>
      </c>
      <c r="K256" s="369" t="s">
        <v>364</v>
      </c>
      <c r="O256" s="368" t="s">
        <v>366</v>
      </c>
      <c r="V256" s="242" t="s">
        <v>636</v>
      </c>
      <c r="W256" s="443" t="s">
        <v>677</v>
      </c>
    </row>
    <row r="257" spans="1:22">
      <c r="A257" s="409">
        <v>43356</v>
      </c>
      <c r="B257" s="62">
        <v>144</v>
      </c>
      <c r="F257" s="369" t="s">
        <v>230</v>
      </c>
      <c r="J257" s="334" t="s">
        <v>221</v>
      </c>
      <c r="K257" s="369" t="s">
        <v>364</v>
      </c>
      <c r="O257" s="368" t="s">
        <v>366</v>
      </c>
      <c r="V257" s="242" t="s">
        <v>636</v>
      </c>
    </row>
    <row r="258" spans="1:22">
      <c r="A258" s="409">
        <v>43357</v>
      </c>
      <c r="B258" s="62">
        <v>145</v>
      </c>
      <c r="F258" s="369" t="s">
        <v>230</v>
      </c>
      <c r="J258" s="334" t="s">
        <v>221</v>
      </c>
      <c r="K258" s="369" t="s">
        <v>364</v>
      </c>
      <c r="O258" s="368" t="s">
        <v>366</v>
      </c>
      <c r="V258" s="242" t="s">
        <v>634</v>
      </c>
    </row>
    <row r="259" spans="1:22">
      <c r="J259" s="531">
        <v>41.426249999999996</v>
      </c>
      <c r="V259" s="242" t="s">
        <v>635</v>
      </c>
    </row>
    <row r="260" spans="1:22">
      <c r="J260" s="391">
        <v>3.5</v>
      </c>
    </row>
    <row r="261" spans="1:22">
      <c r="J261" s="385">
        <f>J259+J260*0.1587</f>
        <v>41.981699999999996</v>
      </c>
    </row>
    <row r="262" spans="1:22">
      <c r="A262" s="409">
        <v>43360</v>
      </c>
      <c r="B262" s="62">
        <v>146</v>
      </c>
      <c r="F262" s="369" t="s">
        <v>230</v>
      </c>
      <c r="J262" s="334" t="s">
        <v>221</v>
      </c>
      <c r="K262" s="369"/>
      <c r="L262" s="369" t="s">
        <v>363</v>
      </c>
      <c r="O262" s="368" t="s">
        <v>366</v>
      </c>
      <c r="V262" s="242" t="s">
        <v>637</v>
      </c>
    </row>
    <row r="263" spans="1:22">
      <c r="A263" s="409">
        <v>43361</v>
      </c>
      <c r="B263" s="62">
        <v>147</v>
      </c>
      <c r="F263" s="369" t="s">
        <v>230</v>
      </c>
      <c r="J263" s="334" t="s">
        <v>221</v>
      </c>
      <c r="K263" s="369" t="s">
        <v>364</v>
      </c>
      <c r="O263" s="368" t="s">
        <v>366</v>
      </c>
      <c r="V263" s="242" t="s">
        <v>673</v>
      </c>
    </row>
    <row r="264" spans="1:22">
      <c r="J264" s="289">
        <v>41.981699999999996</v>
      </c>
    </row>
    <row r="265" spans="1:22">
      <c r="J265" s="391">
        <v>2</v>
      </c>
    </row>
    <row r="266" spans="1:22">
      <c r="J266" s="385">
        <f>J264+J265*0.1587</f>
        <v>42.299099999999996</v>
      </c>
    </row>
    <row r="267" spans="1:22">
      <c r="A267" s="409">
        <v>43362</v>
      </c>
      <c r="B267" s="62">
        <v>148</v>
      </c>
      <c r="F267" s="369" t="s">
        <v>230</v>
      </c>
      <c r="J267" s="334" t="s">
        <v>221</v>
      </c>
      <c r="K267" s="369"/>
      <c r="N267" s="527" t="s">
        <v>639</v>
      </c>
      <c r="O267" s="368" t="s">
        <v>366</v>
      </c>
      <c r="V267" s="242" t="s">
        <v>638</v>
      </c>
    </row>
    <row r="268" spans="1:22">
      <c r="A268" s="409">
        <v>43363</v>
      </c>
      <c r="B268" s="62">
        <v>149</v>
      </c>
      <c r="F268" s="369" t="s">
        <v>230</v>
      </c>
      <c r="J268" s="334" t="s">
        <v>221</v>
      </c>
      <c r="K268" s="369"/>
      <c r="M268" s="369" t="s">
        <v>368</v>
      </c>
      <c r="O268" s="368" t="s">
        <v>366</v>
      </c>
      <c r="V268" s="242" t="s">
        <v>640</v>
      </c>
    </row>
    <row r="269" spans="1:22">
      <c r="A269" s="409"/>
      <c r="F269" s="369"/>
      <c r="J269" s="289">
        <v>42.299099999999996</v>
      </c>
      <c r="K269" s="369"/>
      <c r="O269" s="368"/>
    </row>
    <row r="270" spans="1:22">
      <c r="A270" s="409"/>
      <c r="F270" s="369"/>
      <c r="J270" s="391">
        <v>1</v>
      </c>
      <c r="K270" s="369"/>
      <c r="O270" s="368"/>
    </row>
    <row r="271" spans="1:22">
      <c r="A271" s="409"/>
      <c r="F271" s="369"/>
      <c r="J271" s="385">
        <f>J269+J270*0.1587</f>
        <v>42.457799999999999</v>
      </c>
      <c r="K271" s="369"/>
      <c r="O271" s="368"/>
    </row>
    <row r="272" spans="1:22">
      <c r="A272" s="409">
        <v>43364</v>
      </c>
      <c r="B272" s="62">
        <v>150</v>
      </c>
      <c r="F272" s="369" t="s">
        <v>230</v>
      </c>
      <c r="J272" s="334" t="s">
        <v>221</v>
      </c>
      <c r="K272" s="369" t="s">
        <v>364</v>
      </c>
      <c r="O272" s="368" t="s">
        <v>366</v>
      </c>
      <c r="V272" s="242" t="s">
        <v>640</v>
      </c>
    </row>
    <row r="273" spans="1:22">
      <c r="A273" s="409"/>
      <c r="F273" s="369"/>
      <c r="J273" s="289">
        <v>42.457799999999999</v>
      </c>
      <c r="K273" s="369"/>
      <c r="O273" s="368"/>
    </row>
    <row r="274" spans="1:22">
      <c r="J274" s="391">
        <v>1</v>
      </c>
    </row>
    <row r="275" spans="1:22">
      <c r="J275" s="385">
        <f>J273+J274*0.1587</f>
        <v>42.616500000000002</v>
      </c>
    </row>
    <row r="277" spans="1:22">
      <c r="A277" s="409">
        <v>43367</v>
      </c>
      <c r="B277" s="62">
        <v>151</v>
      </c>
      <c r="F277" s="369" t="s">
        <v>230</v>
      </c>
      <c r="J277" s="334" t="s">
        <v>221</v>
      </c>
      <c r="K277" s="369" t="s">
        <v>364</v>
      </c>
      <c r="O277" s="368" t="s">
        <v>366</v>
      </c>
      <c r="V277" s="242" t="s">
        <v>643</v>
      </c>
    </row>
    <row r="278" spans="1:22">
      <c r="J278" s="289">
        <v>42.616500000000002</v>
      </c>
    </row>
    <row r="279" spans="1:22">
      <c r="J279" s="391">
        <v>3</v>
      </c>
    </row>
    <row r="280" spans="1:22">
      <c r="J280" s="385">
        <f>J278+J279*0.1587</f>
        <v>43.092600000000004</v>
      </c>
    </row>
    <row r="281" spans="1:22">
      <c r="A281" s="409">
        <v>43368</v>
      </c>
      <c r="B281" s="62">
        <v>152</v>
      </c>
      <c r="F281" s="369" t="s">
        <v>653</v>
      </c>
      <c r="J281" s="334" t="s">
        <v>221</v>
      </c>
      <c r="K281" s="369" t="s">
        <v>364</v>
      </c>
      <c r="O281" s="368" t="s">
        <v>366</v>
      </c>
      <c r="V281" s="242" t="s">
        <v>654</v>
      </c>
    </row>
    <row r="282" spans="1:22">
      <c r="J282" s="289">
        <v>43.092600000000004</v>
      </c>
    </row>
    <row r="283" spans="1:22">
      <c r="J283" s="391">
        <v>3</v>
      </c>
    </row>
    <row r="284" spans="1:22">
      <c r="J284" s="385">
        <f>J282+J283*0.1587</f>
        <v>43.568700000000007</v>
      </c>
    </row>
    <row r="285" spans="1:22">
      <c r="A285" s="409">
        <v>43369</v>
      </c>
      <c r="B285" s="62">
        <v>153</v>
      </c>
      <c r="F285" s="369" t="s">
        <v>653</v>
      </c>
      <c r="J285" s="334" t="s">
        <v>221</v>
      </c>
      <c r="K285" s="369" t="s">
        <v>653</v>
      </c>
      <c r="M285" s="532" t="s">
        <v>657</v>
      </c>
      <c r="O285" s="368" t="s">
        <v>366</v>
      </c>
      <c r="V285" s="242" t="s">
        <v>659</v>
      </c>
    </row>
    <row r="286" spans="1:22">
      <c r="J286" s="289">
        <v>43.568700000000007</v>
      </c>
      <c r="V286" s="242" t="s">
        <v>660</v>
      </c>
    </row>
    <row r="287" spans="1:22">
      <c r="J287" s="391">
        <v>3</v>
      </c>
    </row>
    <row r="288" spans="1:22">
      <c r="J288" s="385">
        <f>J286+J287*0.1587</f>
        <v>44.044800000000009</v>
      </c>
    </row>
    <row r="289" spans="1:23">
      <c r="A289" s="409">
        <v>43370</v>
      </c>
      <c r="B289" s="62">
        <v>154</v>
      </c>
      <c r="F289" s="369" t="s">
        <v>653</v>
      </c>
      <c r="H289" s="211" t="s">
        <v>168</v>
      </c>
      <c r="J289" s="334" t="s">
        <v>221</v>
      </c>
      <c r="K289" s="369" t="s">
        <v>653</v>
      </c>
      <c r="M289" s="532" t="s">
        <v>657</v>
      </c>
      <c r="O289" s="368" t="s">
        <v>366</v>
      </c>
      <c r="V289" s="242" t="s">
        <v>661</v>
      </c>
      <c r="W289" s="198">
        <f>0.317+0.158/2</f>
        <v>0.39600000000000002</v>
      </c>
    </row>
    <row r="290" spans="1:23">
      <c r="H290" s="289">
        <v>35</v>
      </c>
      <c r="J290" s="289">
        <v>44.044800000000009</v>
      </c>
    </row>
    <row r="291" spans="1:23">
      <c r="H291" s="391">
        <v>1</v>
      </c>
      <c r="J291" s="391">
        <v>2</v>
      </c>
    </row>
    <row r="292" spans="1:23">
      <c r="H292" s="385">
        <f>H290+H291*0.1587</f>
        <v>35.158700000000003</v>
      </c>
      <c r="J292" s="385">
        <f>J290+J291*0.1587</f>
        <v>44.362200000000009</v>
      </c>
    </row>
    <row r="293" spans="1:23">
      <c r="A293" s="409">
        <v>43371</v>
      </c>
      <c r="B293" s="62">
        <v>155</v>
      </c>
      <c r="F293" s="369"/>
      <c r="J293" s="334" t="s">
        <v>221</v>
      </c>
      <c r="K293" s="369" t="s">
        <v>364</v>
      </c>
      <c r="L293" s="532" t="s">
        <v>653</v>
      </c>
      <c r="M293" s="532" t="s">
        <v>657</v>
      </c>
      <c r="O293" s="368"/>
      <c r="V293" s="242" t="s">
        <v>658</v>
      </c>
    </row>
    <row r="294" spans="1:23">
      <c r="J294" s="289">
        <v>44.362200000000009</v>
      </c>
      <c r="V294" s="242" t="s">
        <v>662</v>
      </c>
    </row>
    <row r="295" spans="1:23">
      <c r="J295" s="391">
        <v>1</v>
      </c>
    </row>
    <row r="296" spans="1:23">
      <c r="J296" s="385">
        <f>J294+J295*0.1587</f>
        <v>44.520900000000012</v>
      </c>
    </row>
    <row r="298" spans="1:23" ht="22.5">
      <c r="A298" s="409">
        <v>43374</v>
      </c>
      <c r="B298" s="62">
        <v>156</v>
      </c>
      <c r="F298" s="369"/>
      <c r="J298" s="334" t="s">
        <v>221</v>
      </c>
      <c r="K298" s="369" t="s">
        <v>364</v>
      </c>
      <c r="L298" s="532" t="s">
        <v>653</v>
      </c>
      <c r="M298" s="532" t="s">
        <v>653</v>
      </c>
      <c r="O298" s="368"/>
      <c r="V298" s="242" t="s">
        <v>664</v>
      </c>
    </row>
    <row r="299" spans="1:23">
      <c r="A299" s="409">
        <v>43375</v>
      </c>
      <c r="B299" s="62">
        <v>157</v>
      </c>
      <c r="F299" s="369"/>
      <c r="J299" s="334" t="s">
        <v>221</v>
      </c>
      <c r="K299" s="369"/>
      <c r="L299" s="369" t="s">
        <v>590</v>
      </c>
      <c r="M299" s="532" t="s">
        <v>665</v>
      </c>
      <c r="O299" s="368"/>
      <c r="V299" s="242" t="s">
        <v>668</v>
      </c>
    </row>
    <row r="300" spans="1:23">
      <c r="J300" s="289">
        <v>44.520900000000012</v>
      </c>
      <c r="L300" s="293">
        <v>37.628300000000003</v>
      </c>
      <c r="M300" s="298">
        <v>38.378300000000003</v>
      </c>
    </row>
    <row r="301" spans="1:23">
      <c r="J301" s="391">
        <v>1</v>
      </c>
      <c r="L301" s="387">
        <v>2</v>
      </c>
      <c r="M301" s="388">
        <v>2.5</v>
      </c>
    </row>
    <row r="302" spans="1:23">
      <c r="J302" s="385">
        <f>J300+J301*0.1587</f>
        <v>44.679600000000015</v>
      </c>
      <c r="L302" s="386">
        <f>L300+L301*0.1587</f>
        <v>37.945700000000002</v>
      </c>
      <c r="M302" s="386">
        <f>M300+M301*0.1587</f>
        <v>38.77505</v>
      </c>
    </row>
    <row r="303" spans="1:23">
      <c r="A303" s="409">
        <v>43376</v>
      </c>
      <c r="B303" s="62">
        <v>158</v>
      </c>
      <c r="J303" s="334" t="s">
        <v>221</v>
      </c>
      <c r="K303" s="369"/>
      <c r="L303" s="369" t="s">
        <v>590</v>
      </c>
      <c r="M303" s="532" t="s">
        <v>665</v>
      </c>
      <c r="V303" s="242" t="s">
        <v>668</v>
      </c>
    </row>
    <row r="304" spans="1:23">
      <c r="A304" s="409">
        <v>43377</v>
      </c>
      <c r="B304" s="62">
        <v>159</v>
      </c>
      <c r="J304" s="334" t="s">
        <v>221</v>
      </c>
      <c r="K304" s="369"/>
      <c r="L304" s="369" t="s">
        <v>590</v>
      </c>
      <c r="M304" s="532" t="s">
        <v>666</v>
      </c>
      <c r="V304" s="242" t="s">
        <v>667</v>
      </c>
    </row>
    <row r="305" spans="1:22">
      <c r="A305" s="409">
        <v>43378</v>
      </c>
      <c r="B305" s="62">
        <v>160</v>
      </c>
      <c r="J305" s="334" t="s">
        <v>221</v>
      </c>
      <c r="K305" s="369" t="s">
        <v>317</v>
      </c>
      <c r="L305" s="369"/>
      <c r="M305" s="532"/>
      <c r="V305" s="242" t="s">
        <v>669</v>
      </c>
    </row>
    <row r="306" spans="1:22">
      <c r="J306" s="289">
        <v>44.679600000000015</v>
      </c>
      <c r="K306" s="293">
        <v>36.610900000000001</v>
      </c>
      <c r="M306" s="298"/>
    </row>
    <row r="307" spans="1:22">
      <c r="J307" s="391">
        <v>2</v>
      </c>
      <c r="K307" s="390">
        <v>2</v>
      </c>
      <c r="L307" s="387"/>
      <c r="M307" s="388"/>
    </row>
    <row r="308" spans="1:22">
      <c r="J308" s="385">
        <f>J306+J307*0.1587</f>
        <v>44.997000000000014</v>
      </c>
      <c r="K308" s="392">
        <f>K306+K307*0.1587</f>
        <v>36.9283</v>
      </c>
      <c r="L308" s="386"/>
      <c r="M308" s="386"/>
    </row>
    <row r="310" spans="1:22">
      <c r="A310" s="566">
        <v>43382</v>
      </c>
      <c r="B310" s="567">
        <v>161</v>
      </c>
      <c r="J310" s="334" t="s">
        <v>221</v>
      </c>
      <c r="K310" s="369" t="s">
        <v>317</v>
      </c>
      <c r="L310" s="369"/>
      <c r="M310" s="532"/>
      <c r="V310" s="242" t="s">
        <v>670</v>
      </c>
    </row>
    <row r="311" spans="1:22">
      <c r="A311" s="409">
        <v>43383</v>
      </c>
      <c r="B311" s="194" t="s">
        <v>685</v>
      </c>
      <c r="J311" s="334" t="s">
        <v>221</v>
      </c>
      <c r="K311" s="369" t="s">
        <v>317</v>
      </c>
      <c r="V311" s="242" t="s">
        <v>672</v>
      </c>
    </row>
    <row r="312" spans="1:22">
      <c r="A312" s="409">
        <v>43384</v>
      </c>
      <c r="B312" s="62">
        <v>162</v>
      </c>
      <c r="J312" s="334" t="s">
        <v>221</v>
      </c>
      <c r="K312" s="369" t="s">
        <v>317</v>
      </c>
      <c r="V312" s="242" t="s">
        <v>688</v>
      </c>
    </row>
    <row r="313" spans="1:22">
      <c r="A313" s="409">
        <v>43385</v>
      </c>
      <c r="B313" s="62">
        <v>163</v>
      </c>
      <c r="J313" s="334" t="s">
        <v>221</v>
      </c>
      <c r="K313" s="369" t="s">
        <v>317</v>
      </c>
    </row>
    <row r="315" spans="1:22">
      <c r="A315" s="409">
        <v>43388</v>
      </c>
      <c r="B315" s="62">
        <v>164</v>
      </c>
      <c r="J315" s="334" t="s">
        <v>221</v>
      </c>
      <c r="K315" s="369" t="s">
        <v>317</v>
      </c>
      <c r="V315" s="242" t="s">
        <v>686</v>
      </c>
    </row>
    <row r="316" spans="1:22">
      <c r="A316" s="409"/>
      <c r="J316" s="289">
        <v>44.997000000000014</v>
      </c>
      <c r="K316" s="293">
        <v>36.9283</v>
      </c>
    </row>
    <row r="317" spans="1:22">
      <c r="A317" s="409"/>
      <c r="J317" s="391">
        <v>2</v>
      </c>
      <c r="K317" s="390">
        <v>1</v>
      </c>
    </row>
    <row r="318" spans="1:22">
      <c r="A318" s="409"/>
      <c r="J318" s="385">
        <f>J316+J317*0.1587</f>
        <v>45.314400000000013</v>
      </c>
      <c r="K318" s="392">
        <f>K316+K317*0.1587</f>
        <v>37.087000000000003</v>
      </c>
    </row>
    <row r="319" spans="1:22">
      <c r="A319" s="409">
        <v>43389</v>
      </c>
      <c r="B319" s="62">
        <v>165</v>
      </c>
      <c r="J319" s="334" t="s">
        <v>221</v>
      </c>
      <c r="K319" s="369" t="s">
        <v>317</v>
      </c>
      <c r="V319" s="242" t="s">
        <v>687</v>
      </c>
    </row>
    <row r="320" spans="1:22">
      <c r="A320" s="409">
        <v>43390</v>
      </c>
      <c r="B320" s="62">
        <v>166</v>
      </c>
      <c r="J320" s="334" t="s">
        <v>221</v>
      </c>
      <c r="K320" s="369" t="s">
        <v>317</v>
      </c>
    </row>
    <row r="321" spans="1:23">
      <c r="A321" s="409">
        <v>43391</v>
      </c>
      <c r="B321" s="62">
        <v>167</v>
      </c>
      <c r="J321" s="334" t="s">
        <v>221</v>
      </c>
      <c r="K321" s="369" t="s">
        <v>317</v>
      </c>
    </row>
    <row r="322" spans="1:23">
      <c r="A322" s="409">
        <v>43392</v>
      </c>
      <c r="B322" s="62">
        <v>168</v>
      </c>
      <c r="J322" s="334" t="s">
        <v>221</v>
      </c>
      <c r="K322" s="369" t="s">
        <v>317</v>
      </c>
      <c r="V322" s="242" t="s">
        <v>689</v>
      </c>
    </row>
    <row r="323" spans="1:23">
      <c r="A323" s="409"/>
      <c r="J323" s="334"/>
      <c r="K323" s="293">
        <v>37.087000000000003</v>
      </c>
    </row>
    <row r="324" spans="1:23">
      <c r="K324" s="390">
        <v>1</v>
      </c>
    </row>
    <row r="325" spans="1:23">
      <c r="K325" s="392">
        <f>K323+K324*0.1587</f>
        <v>37.245700000000006</v>
      </c>
    </row>
    <row r="326" spans="1:23" ht="22.5">
      <c r="A326" s="409">
        <v>43395</v>
      </c>
      <c r="B326" s="62">
        <v>169</v>
      </c>
      <c r="J326" s="334" t="s">
        <v>221</v>
      </c>
      <c r="K326" s="369" t="s">
        <v>317</v>
      </c>
      <c r="V326" s="565" t="s">
        <v>698</v>
      </c>
      <c r="W326" s="198" t="s">
        <v>700</v>
      </c>
    </row>
    <row r="327" spans="1:23" ht="56.25">
      <c r="A327" s="409">
        <v>43396</v>
      </c>
      <c r="B327" s="62">
        <v>170</v>
      </c>
      <c r="J327" s="334" t="s">
        <v>221</v>
      </c>
      <c r="K327" s="369" t="s">
        <v>317</v>
      </c>
      <c r="M327" s="532" t="s">
        <v>368</v>
      </c>
      <c r="V327" s="242" t="s">
        <v>721</v>
      </c>
      <c r="W327" s="242" t="s">
        <v>699</v>
      </c>
    </row>
    <row r="328" spans="1:23">
      <c r="A328" s="409">
        <v>43397</v>
      </c>
      <c r="B328" s="62">
        <v>171</v>
      </c>
      <c r="J328" s="334" t="s">
        <v>221</v>
      </c>
      <c r="K328" s="369" t="s">
        <v>317</v>
      </c>
      <c r="M328" s="532" t="s">
        <v>665</v>
      </c>
    </row>
    <row r="329" spans="1:23">
      <c r="A329" s="409">
        <v>43398</v>
      </c>
      <c r="B329" s="62">
        <v>172</v>
      </c>
      <c r="J329" s="334" t="s">
        <v>221</v>
      </c>
      <c r="K329" s="369" t="s">
        <v>317</v>
      </c>
      <c r="M329" s="532" t="s">
        <v>368</v>
      </c>
      <c r="V329" s="242" t="s">
        <v>696</v>
      </c>
      <c r="W329" s="198" t="s">
        <v>697</v>
      </c>
    </row>
    <row r="330" spans="1:23" ht="22.5">
      <c r="A330" s="409">
        <v>43399</v>
      </c>
      <c r="B330" s="62">
        <v>173</v>
      </c>
      <c r="J330" s="334" t="s">
        <v>221</v>
      </c>
      <c r="K330" s="369" t="s">
        <v>317</v>
      </c>
      <c r="M330" s="532" t="s">
        <v>368</v>
      </c>
      <c r="V330" s="242" t="s">
        <v>695</v>
      </c>
    </row>
    <row r="331" spans="1:23">
      <c r="V331" s="242" t="s">
        <v>706</v>
      </c>
    </row>
    <row r="332" spans="1:23">
      <c r="A332" s="566">
        <v>43402</v>
      </c>
      <c r="B332" s="567">
        <v>174</v>
      </c>
      <c r="J332" s="334" t="s">
        <v>221</v>
      </c>
      <c r="K332" s="369" t="s">
        <v>317</v>
      </c>
      <c r="M332" s="532" t="s">
        <v>368</v>
      </c>
      <c r="V332" s="242" t="s">
        <v>701</v>
      </c>
    </row>
    <row r="333" spans="1:23">
      <c r="K333" s="293">
        <v>37.245700000000006</v>
      </c>
      <c r="M333" s="293">
        <v>38.77505</v>
      </c>
      <c r="V333" s="242" t="s">
        <v>722</v>
      </c>
    </row>
    <row r="334" spans="1:23">
      <c r="K334" s="390">
        <v>0.5</v>
      </c>
      <c r="M334" s="390">
        <v>1</v>
      </c>
    </row>
    <row r="335" spans="1:23">
      <c r="K335" s="392">
        <f>K333+K334*0.1587</f>
        <v>37.325050000000005</v>
      </c>
      <c r="M335" s="392">
        <f>M333+M334*0.1587</f>
        <v>38.933750000000003</v>
      </c>
    </row>
    <row r="336" spans="1:23" ht="22.5">
      <c r="A336" s="409">
        <v>43403</v>
      </c>
      <c r="B336" s="62">
        <v>175</v>
      </c>
      <c r="J336" s="334" t="s">
        <v>221</v>
      </c>
      <c r="K336" s="369" t="s">
        <v>702</v>
      </c>
      <c r="M336" s="532" t="s">
        <v>368</v>
      </c>
      <c r="P336" s="390">
        <v>48.839100000000002</v>
      </c>
      <c r="Q336" s="390">
        <v>48.839100000000002</v>
      </c>
      <c r="R336" s="390">
        <v>48.839100000000002</v>
      </c>
      <c r="S336" s="390">
        <v>46.856500000000004</v>
      </c>
      <c r="T336" s="390">
        <v>46.856500000000004</v>
      </c>
      <c r="U336" s="390">
        <v>46.856500000000004</v>
      </c>
      <c r="V336" s="242" t="s">
        <v>703</v>
      </c>
    </row>
    <row r="337" spans="1:22">
      <c r="K337" s="293">
        <v>37.245700000000006</v>
      </c>
      <c r="M337" s="293">
        <v>38.933750000000003</v>
      </c>
      <c r="P337" s="390">
        <v>2</v>
      </c>
      <c r="Q337" s="390">
        <v>2</v>
      </c>
      <c r="R337" s="390">
        <v>2</v>
      </c>
      <c r="S337" s="390">
        <v>2</v>
      </c>
      <c r="T337" s="390">
        <v>2</v>
      </c>
      <c r="U337" s="390">
        <v>2</v>
      </c>
    </row>
    <row r="338" spans="1:22">
      <c r="K338" s="390">
        <v>0.5</v>
      </c>
      <c r="M338" s="390">
        <v>0.5</v>
      </c>
      <c r="P338" s="392">
        <f t="shared" ref="P338:U338" si="1">P336+P337*0.1587</f>
        <v>49.156500000000001</v>
      </c>
      <c r="Q338" s="392">
        <f t="shared" si="1"/>
        <v>49.156500000000001</v>
      </c>
      <c r="R338" s="392">
        <f t="shared" si="1"/>
        <v>49.156500000000001</v>
      </c>
      <c r="S338" s="392">
        <f t="shared" si="1"/>
        <v>47.173900000000003</v>
      </c>
      <c r="T338" s="392">
        <f t="shared" si="1"/>
        <v>47.173900000000003</v>
      </c>
      <c r="U338" s="392">
        <f t="shared" si="1"/>
        <v>47.173900000000003</v>
      </c>
    </row>
    <row r="339" spans="1:22">
      <c r="K339" s="392">
        <f>K337+K338*0.1587</f>
        <v>37.325050000000005</v>
      </c>
      <c r="M339" s="392">
        <f>M337+M338*0.1587</f>
        <v>39.013100000000001</v>
      </c>
    </row>
    <row r="340" spans="1:22" ht="33.75">
      <c r="A340" s="409">
        <v>43404</v>
      </c>
      <c r="B340" s="62">
        <v>176</v>
      </c>
      <c r="J340" s="334" t="s">
        <v>221</v>
      </c>
      <c r="K340" s="369"/>
      <c r="M340" s="532" t="s">
        <v>368</v>
      </c>
      <c r="V340" s="242" t="s">
        <v>707</v>
      </c>
    </row>
    <row r="341" spans="1:22">
      <c r="A341" s="409">
        <v>43405</v>
      </c>
      <c r="B341" s="62">
        <v>177</v>
      </c>
      <c r="F341" s="369" t="s">
        <v>230</v>
      </c>
      <c r="J341" s="334" t="s">
        <v>221</v>
      </c>
      <c r="K341" s="369"/>
      <c r="M341" s="532" t="s">
        <v>368</v>
      </c>
      <c r="V341" s="242" t="s">
        <v>704</v>
      </c>
    </row>
    <row r="342" spans="1:22" ht="22.5">
      <c r="A342" s="409">
        <v>43406</v>
      </c>
      <c r="B342" s="62">
        <v>178</v>
      </c>
      <c r="F342" s="369" t="s">
        <v>230</v>
      </c>
      <c r="J342" s="334" t="s">
        <v>221</v>
      </c>
      <c r="K342" s="369"/>
      <c r="M342" s="532" t="s">
        <v>368</v>
      </c>
      <c r="V342" s="242" t="s">
        <v>705</v>
      </c>
    </row>
    <row r="343" spans="1:22">
      <c r="M343" s="293">
        <v>39.013100000000001</v>
      </c>
    </row>
    <row r="344" spans="1:22">
      <c r="M344" s="390">
        <v>0.5</v>
      </c>
    </row>
    <row r="345" spans="1:22">
      <c r="M345" s="392">
        <f>M343+M344*0.1587</f>
        <v>39.092449999999999</v>
      </c>
    </row>
    <row r="347" spans="1:22" ht="33.75">
      <c r="A347" s="566">
        <v>43409</v>
      </c>
      <c r="B347" s="567">
        <v>179</v>
      </c>
      <c r="F347" s="369" t="s">
        <v>230</v>
      </c>
      <c r="J347" s="334" t="s">
        <v>221</v>
      </c>
      <c r="K347" s="369"/>
      <c r="M347" s="532" t="s">
        <v>368</v>
      </c>
      <c r="V347" s="242" t="s">
        <v>708</v>
      </c>
    </row>
    <row r="348" spans="1:22" ht="22.5">
      <c r="A348" s="409">
        <v>43410</v>
      </c>
      <c r="B348" s="62">
        <v>180</v>
      </c>
      <c r="F348" s="369"/>
      <c r="J348" s="334"/>
      <c r="K348" s="369"/>
      <c r="M348" s="532" t="s">
        <v>368</v>
      </c>
      <c r="V348" s="242" t="s">
        <v>709</v>
      </c>
    </row>
    <row r="349" spans="1:22">
      <c r="A349" s="566">
        <v>43411</v>
      </c>
      <c r="B349" s="567">
        <v>181</v>
      </c>
      <c r="F349" s="369"/>
      <c r="J349" s="334"/>
      <c r="K349" s="369" t="s">
        <v>171</v>
      </c>
      <c r="L349" s="369" t="s">
        <v>170</v>
      </c>
      <c r="M349" s="532" t="s">
        <v>368</v>
      </c>
      <c r="V349" s="242" t="s">
        <v>422</v>
      </c>
    </row>
    <row r="350" spans="1:22">
      <c r="K350" s="293">
        <v>37.325050000000005</v>
      </c>
      <c r="L350" s="293">
        <v>37.945700000000002</v>
      </c>
      <c r="O350" s="578"/>
      <c r="V350" s="242" t="s">
        <v>713</v>
      </c>
    </row>
    <row r="351" spans="1:22">
      <c r="K351" s="390">
        <v>2</v>
      </c>
      <c r="L351" s="387">
        <v>2</v>
      </c>
      <c r="V351" s="242" t="s">
        <v>714</v>
      </c>
    </row>
    <row r="352" spans="1:22">
      <c r="K352" s="392">
        <f>K350+K351*0.1587</f>
        <v>37.642450000000004</v>
      </c>
      <c r="L352" s="386">
        <f>L350+L351*0.1587</f>
        <v>38.263100000000001</v>
      </c>
    </row>
    <row r="353" spans="1:23">
      <c r="A353" s="409">
        <v>43412</v>
      </c>
      <c r="B353" s="62">
        <v>182</v>
      </c>
      <c r="F353" s="369"/>
      <c r="J353" s="334"/>
      <c r="K353" s="369" t="s">
        <v>171</v>
      </c>
      <c r="L353" s="369" t="s">
        <v>170</v>
      </c>
      <c r="M353" s="532" t="s">
        <v>368</v>
      </c>
      <c r="O353" s="578"/>
      <c r="V353" s="242">
        <v>0.15870000000000001</v>
      </c>
    </row>
    <row r="354" spans="1:23">
      <c r="K354" s="293">
        <v>37.642450000000004</v>
      </c>
      <c r="L354" s="293">
        <v>38.263100000000001</v>
      </c>
      <c r="M354" s="293">
        <v>39.092449999999999</v>
      </c>
      <c r="V354" s="242" t="s">
        <v>715</v>
      </c>
    </row>
    <row r="355" spans="1:23">
      <c r="K355" s="390">
        <v>1</v>
      </c>
      <c r="L355" s="387">
        <v>1</v>
      </c>
      <c r="M355" s="390">
        <v>1</v>
      </c>
    </row>
    <row r="356" spans="1:23">
      <c r="K356" s="392">
        <f>K354+K355*0.1587</f>
        <v>37.801150000000007</v>
      </c>
      <c r="L356" s="386">
        <f>L354+L355*0.1587</f>
        <v>38.421800000000005</v>
      </c>
      <c r="M356" s="392">
        <f>M354+M355*0.1587</f>
        <v>39.251150000000003</v>
      </c>
    </row>
    <row r="357" spans="1:23" ht="22.5">
      <c r="A357" s="409">
        <v>43413</v>
      </c>
      <c r="B357" s="62">
        <v>183</v>
      </c>
      <c r="F357" s="369"/>
      <c r="I357" s="334" t="s">
        <v>167</v>
      </c>
      <c r="J357" s="334" t="s">
        <v>166</v>
      </c>
      <c r="K357" s="369" t="s">
        <v>171</v>
      </c>
      <c r="L357" s="369" t="s">
        <v>170</v>
      </c>
      <c r="M357" s="532" t="s">
        <v>368</v>
      </c>
      <c r="V357" s="242" t="s">
        <v>710</v>
      </c>
    </row>
    <row r="358" spans="1:23">
      <c r="I358" s="289">
        <v>38.412049999999994</v>
      </c>
      <c r="J358" s="289">
        <v>45.314400000000013</v>
      </c>
      <c r="K358" s="293">
        <v>37.801150000000007</v>
      </c>
      <c r="L358" s="293">
        <v>38.421800000000005</v>
      </c>
      <c r="M358" s="293">
        <v>39.251150000000003</v>
      </c>
    </row>
    <row r="359" spans="1:23">
      <c r="I359" s="391" t="s">
        <v>187</v>
      </c>
      <c r="J359" s="391">
        <v>-15</v>
      </c>
      <c r="K359" s="390">
        <v>1</v>
      </c>
      <c r="L359" s="387">
        <v>1</v>
      </c>
      <c r="M359" s="390">
        <v>1</v>
      </c>
    </row>
    <row r="360" spans="1:23" ht="33.75">
      <c r="I360" s="289">
        <v>38.412049999999994</v>
      </c>
      <c r="J360" s="385">
        <f>J358+J359*0.1587</f>
        <v>42.933900000000015</v>
      </c>
      <c r="K360" s="392">
        <f>K358+K359*0.1587</f>
        <v>37.95985000000001</v>
      </c>
      <c r="L360" s="386">
        <f>L358+L359*0.1587</f>
        <v>38.580500000000008</v>
      </c>
      <c r="M360" s="392">
        <f>M358+M359*0.1587</f>
        <v>39.409850000000006</v>
      </c>
      <c r="V360" s="565" t="s">
        <v>716</v>
      </c>
      <c r="W360" s="198" t="s">
        <v>717</v>
      </c>
    </row>
    <row r="361" spans="1:23">
      <c r="I361" s="391"/>
      <c r="J361" s="391"/>
      <c r="K361" s="390"/>
      <c r="L361" s="387"/>
      <c r="M361" s="390"/>
      <c r="V361" s="242" t="s">
        <v>711</v>
      </c>
    </row>
    <row r="363" spans="1:23">
      <c r="A363" s="409">
        <v>43420</v>
      </c>
      <c r="B363" s="62">
        <v>184</v>
      </c>
      <c r="I363" s="334" t="s">
        <v>167</v>
      </c>
      <c r="J363" s="334" t="s">
        <v>166</v>
      </c>
      <c r="K363" s="369" t="s">
        <v>171</v>
      </c>
      <c r="L363" s="369" t="s">
        <v>170</v>
      </c>
      <c r="M363" s="532" t="s">
        <v>368</v>
      </c>
      <c r="V363" s="242" t="s">
        <v>712</v>
      </c>
    </row>
    <row r="364" spans="1:23">
      <c r="I364" s="289">
        <v>38.412049999999994</v>
      </c>
      <c r="J364" s="289">
        <v>45.314400000000013</v>
      </c>
      <c r="K364" s="293">
        <v>37.95985000000001</v>
      </c>
      <c r="L364" s="293">
        <v>38.580500000000008</v>
      </c>
    </row>
    <row r="365" spans="1:23">
      <c r="I365" s="391" t="s">
        <v>187</v>
      </c>
      <c r="J365" s="391">
        <v>-15</v>
      </c>
      <c r="K365" s="390">
        <v>1</v>
      </c>
      <c r="L365" s="387">
        <v>1</v>
      </c>
      <c r="M365" s="390"/>
    </row>
    <row r="366" spans="1:23">
      <c r="I366" s="289">
        <v>38.412049999999994</v>
      </c>
      <c r="J366" s="385">
        <f>J364+J365*0.1587</f>
        <v>42.933900000000015</v>
      </c>
      <c r="K366" s="392">
        <f>K364+K365*0.1587</f>
        <v>38.118550000000013</v>
      </c>
      <c r="L366" s="386">
        <f>L364+L365*0.1587</f>
        <v>38.739200000000011</v>
      </c>
      <c r="M366" s="392"/>
    </row>
    <row r="368" spans="1:23">
      <c r="A368" s="409">
        <v>43423</v>
      </c>
      <c r="B368" s="62">
        <v>185</v>
      </c>
      <c r="K368" s="369" t="s">
        <v>171</v>
      </c>
      <c r="L368" s="369" t="s">
        <v>170</v>
      </c>
      <c r="M368" s="532" t="s">
        <v>368</v>
      </c>
      <c r="P368" s="390">
        <v>49.156500000000001</v>
      </c>
      <c r="Q368" s="390">
        <v>49.156500000000001</v>
      </c>
      <c r="R368" s="390">
        <v>49.156500000000001</v>
      </c>
      <c r="S368" s="390">
        <v>47.173900000000003</v>
      </c>
      <c r="T368" s="390">
        <v>47.173900000000003</v>
      </c>
      <c r="U368" s="390">
        <v>47.173900000000003</v>
      </c>
      <c r="V368" s="242" t="s">
        <v>733</v>
      </c>
    </row>
    <row r="369" spans="1:22">
      <c r="K369" s="293">
        <v>38.118550000000013</v>
      </c>
      <c r="L369" s="293">
        <v>38.739200000000011</v>
      </c>
      <c r="M369" s="293">
        <v>39.409849999999999</v>
      </c>
      <c r="P369" s="390"/>
      <c r="Q369" s="390">
        <v>2</v>
      </c>
      <c r="R369" s="390">
        <v>2</v>
      </c>
      <c r="S369" s="390">
        <v>2</v>
      </c>
      <c r="T369" s="390">
        <v>2</v>
      </c>
      <c r="U369" s="390">
        <v>2</v>
      </c>
      <c r="V369" s="242" t="s">
        <v>736</v>
      </c>
    </row>
    <row r="370" spans="1:22">
      <c r="K370" s="390">
        <v>2</v>
      </c>
      <c r="L370" s="387">
        <v>2</v>
      </c>
      <c r="M370" s="390">
        <v>2</v>
      </c>
      <c r="P370" s="392"/>
      <c r="Q370" s="392">
        <f t="shared" ref="Q370:U372" si="2">Q368+Q369*0.1587</f>
        <v>49.4739</v>
      </c>
      <c r="R370" s="392">
        <f t="shared" si="2"/>
        <v>49.4739</v>
      </c>
      <c r="S370" s="392">
        <f t="shared" si="2"/>
        <v>47.491300000000003</v>
      </c>
      <c r="T370" s="392">
        <f t="shared" si="2"/>
        <v>47.491300000000003</v>
      </c>
      <c r="U370" s="392">
        <f t="shared" si="2"/>
        <v>47.491300000000003</v>
      </c>
    </row>
    <row r="371" spans="1:22">
      <c r="K371" s="392">
        <f>K369+K370*0.1587</f>
        <v>38.435950000000012</v>
      </c>
      <c r="L371" s="386">
        <f>L369+L370*0.1587</f>
        <v>39.05660000000001</v>
      </c>
      <c r="M371" s="392">
        <f>M369+M370*0.1587</f>
        <v>39.727249999999998</v>
      </c>
    </row>
    <row r="372" spans="1:22" ht="22.5">
      <c r="A372" s="409">
        <v>43424</v>
      </c>
      <c r="B372" s="567">
        <v>186</v>
      </c>
      <c r="K372" s="369" t="s">
        <v>171</v>
      </c>
      <c r="L372" s="369" t="s">
        <v>170</v>
      </c>
      <c r="M372" s="532" t="s">
        <v>368</v>
      </c>
      <c r="P372" s="390">
        <v>49.156500000000001</v>
      </c>
      <c r="Q372" s="390">
        <v>49.4739</v>
      </c>
      <c r="R372" s="392">
        <f t="shared" si="2"/>
        <v>49.4739</v>
      </c>
      <c r="S372" s="392">
        <f t="shared" si="2"/>
        <v>47.491300000000003</v>
      </c>
      <c r="T372" s="392">
        <f t="shared" si="2"/>
        <v>47.491300000000003</v>
      </c>
      <c r="U372" s="392">
        <f t="shared" si="2"/>
        <v>47.491300000000003</v>
      </c>
      <c r="V372" s="242" t="s">
        <v>734</v>
      </c>
    </row>
    <row r="373" spans="1:22">
      <c r="K373" s="293">
        <v>38.435950000000012</v>
      </c>
      <c r="L373" s="293">
        <v>39.05660000000001</v>
      </c>
      <c r="M373" s="293">
        <v>39.727250000000005</v>
      </c>
      <c r="P373" s="390"/>
      <c r="Q373" s="390">
        <v>2</v>
      </c>
      <c r="R373" s="390">
        <v>2</v>
      </c>
      <c r="S373" s="390">
        <v>2</v>
      </c>
      <c r="T373" s="390">
        <v>2</v>
      </c>
      <c r="U373" s="390">
        <v>2</v>
      </c>
      <c r="V373" s="242" t="s">
        <v>735</v>
      </c>
    </row>
    <row r="374" spans="1:22">
      <c r="K374" s="390">
        <v>2</v>
      </c>
      <c r="L374" s="387">
        <v>2</v>
      </c>
      <c r="M374" s="390">
        <v>2</v>
      </c>
      <c r="P374" s="392"/>
      <c r="Q374" s="392">
        <f>Q372+Q373*0.1587</f>
        <v>49.7913</v>
      </c>
      <c r="R374" s="392">
        <f>R372+R373*0.1587</f>
        <v>49.7913</v>
      </c>
      <c r="S374" s="392">
        <f>S372+S373*0.1587</f>
        <v>47.808700000000002</v>
      </c>
      <c r="T374" s="392">
        <f>T372+T373*0.1587</f>
        <v>47.808700000000002</v>
      </c>
      <c r="U374" s="392">
        <f>U372+U373*0.1587</f>
        <v>47.808700000000002</v>
      </c>
    </row>
    <row r="375" spans="1:22">
      <c r="K375" s="392">
        <f>K373+K374*0.1587</f>
        <v>38.753350000000012</v>
      </c>
      <c r="L375" s="386">
        <f>L373+L374*0.1587</f>
        <v>39.374000000000009</v>
      </c>
      <c r="M375" s="392">
        <f>M373+M374*0.1587</f>
        <v>40.044650000000004</v>
      </c>
    </row>
    <row r="376" spans="1:22">
      <c r="A376" s="409">
        <v>43425</v>
      </c>
      <c r="B376" s="567">
        <v>187</v>
      </c>
      <c r="M376" s="532" t="s">
        <v>368</v>
      </c>
      <c r="V376" s="275" t="s">
        <v>737</v>
      </c>
    </row>
    <row r="377" spans="1:22">
      <c r="V377" s="242" t="s">
        <v>738</v>
      </c>
    </row>
    <row r="378" spans="1:22">
      <c r="A378" s="409">
        <v>43431</v>
      </c>
      <c r="B378" s="62">
        <v>188</v>
      </c>
      <c r="M378" s="532" t="s">
        <v>368</v>
      </c>
      <c r="V378" s="242" t="s">
        <v>739</v>
      </c>
    </row>
    <row r="379" spans="1:22">
      <c r="M379" s="293">
        <v>40.044650000000004</v>
      </c>
      <c r="V379" s="242" t="s">
        <v>740</v>
      </c>
    </row>
    <row r="380" spans="1:22">
      <c r="M380" s="390">
        <v>2</v>
      </c>
    </row>
    <row r="381" spans="1:22">
      <c r="M381" s="392">
        <f>M379+M380*0.1587</f>
        <v>40.362050000000004</v>
      </c>
    </row>
    <row r="382" spans="1:22">
      <c r="A382" s="409">
        <v>43432</v>
      </c>
      <c r="B382" s="194" t="s">
        <v>741</v>
      </c>
      <c r="C382" s="531" t="s">
        <v>161</v>
      </c>
      <c r="D382" s="531" t="s">
        <v>160</v>
      </c>
      <c r="H382" s="211" t="s">
        <v>168</v>
      </c>
      <c r="K382" s="369" t="s">
        <v>171</v>
      </c>
      <c r="P382" s="390">
        <v>49.156500000000001</v>
      </c>
      <c r="Q382" s="392">
        <v>49.7913</v>
      </c>
      <c r="R382" s="392">
        <v>49.7913</v>
      </c>
      <c r="S382" s="392">
        <v>47.808700000000002</v>
      </c>
      <c r="T382" s="392">
        <v>47.808700000000002</v>
      </c>
      <c r="U382" s="392">
        <v>47.808700000000002</v>
      </c>
      <c r="V382" s="275" t="s">
        <v>742</v>
      </c>
    </row>
    <row r="383" spans="1:22">
      <c r="C383" s="329">
        <v>35.1</v>
      </c>
      <c r="D383" s="329">
        <v>36.610799999999998</v>
      </c>
      <c r="H383" s="289">
        <v>35.158700000000003</v>
      </c>
      <c r="K383" s="293">
        <v>38.753350000000012</v>
      </c>
      <c r="P383" s="390"/>
      <c r="Q383" s="390">
        <v>2</v>
      </c>
      <c r="R383" s="390">
        <v>2</v>
      </c>
      <c r="S383" s="390">
        <v>2</v>
      </c>
      <c r="T383" s="390">
        <v>2</v>
      </c>
      <c r="U383" s="390">
        <v>2</v>
      </c>
      <c r="V383" s="242" t="s">
        <v>743</v>
      </c>
    </row>
    <row r="384" spans="1:22">
      <c r="C384" s="390">
        <v>3</v>
      </c>
      <c r="D384" s="390">
        <v>3</v>
      </c>
      <c r="H384" s="391">
        <v>3</v>
      </c>
      <c r="K384" s="390">
        <v>2</v>
      </c>
      <c r="P384" s="392"/>
      <c r="Q384" s="392">
        <f>Q382+Q383*0.1587</f>
        <v>50.108699999999999</v>
      </c>
      <c r="R384" s="392">
        <f>R382+R383*0.1587</f>
        <v>50.108699999999999</v>
      </c>
      <c r="S384" s="392">
        <f>S382+S383*0.1587</f>
        <v>48.126100000000001</v>
      </c>
      <c r="T384" s="392">
        <f>T382+T383*0.1587</f>
        <v>48.126100000000001</v>
      </c>
      <c r="U384" s="392">
        <f>U382+U383*0.1587</f>
        <v>48.126100000000001</v>
      </c>
      <c r="V384" s="242" t="s">
        <v>744</v>
      </c>
    </row>
    <row r="385" spans="1:23">
      <c r="C385" s="392">
        <f>C383+C384*0.1587</f>
        <v>35.576100000000004</v>
      </c>
      <c r="D385" s="392">
        <f>D383+D384*0.1587</f>
        <v>37.0869</v>
      </c>
      <c r="H385" s="385">
        <f>H383+H384*0.1587</f>
        <v>35.634800000000006</v>
      </c>
      <c r="K385" s="392">
        <f>K383+K384*0.1587</f>
        <v>39.070750000000011</v>
      </c>
    </row>
    <row r="386" spans="1:23">
      <c r="A386" s="409">
        <v>43433</v>
      </c>
      <c r="B386" s="194">
        <v>189</v>
      </c>
      <c r="M386" s="532" t="s">
        <v>368</v>
      </c>
      <c r="V386" s="242" t="s">
        <v>745</v>
      </c>
    </row>
    <row r="387" spans="1:23">
      <c r="M387" s="293">
        <v>40.362050000000004</v>
      </c>
      <c r="V387" s="242" t="s">
        <v>637</v>
      </c>
    </row>
    <row r="388" spans="1:23">
      <c r="M388" s="390">
        <v>2</v>
      </c>
    </row>
    <row r="389" spans="1:23">
      <c r="M389" s="392">
        <f>M387+M388*0.1587</f>
        <v>40.679450000000003</v>
      </c>
    </row>
    <row r="390" spans="1:23" ht="22.5">
      <c r="A390" s="409">
        <v>43434</v>
      </c>
      <c r="B390" s="194" t="s">
        <v>746</v>
      </c>
      <c r="V390" s="242" t="s">
        <v>748</v>
      </c>
    </row>
    <row r="391" spans="1:23">
      <c r="V391" s="242" t="s">
        <v>747</v>
      </c>
    </row>
    <row r="392" spans="1:23" ht="22.5">
      <c r="A392" s="409">
        <v>43437</v>
      </c>
      <c r="B392" s="62">
        <v>190</v>
      </c>
      <c r="M392" s="532" t="s">
        <v>368</v>
      </c>
      <c r="V392" s="242" t="s">
        <v>749</v>
      </c>
      <c r="W392" s="242" t="s">
        <v>750</v>
      </c>
    </row>
    <row r="393" spans="1:23">
      <c r="A393" s="409">
        <v>43438</v>
      </c>
      <c r="B393" s="194" t="s">
        <v>751</v>
      </c>
      <c r="H393" s="211" t="s">
        <v>168</v>
      </c>
      <c r="I393" s="334" t="s">
        <v>167</v>
      </c>
      <c r="J393" s="334" t="s">
        <v>166</v>
      </c>
      <c r="V393" s="242" t="s">
        <v>752</v>
      </c>
    </row>
    <row r="394" spans="1:23">
      <c r="H394" s="220">
        <v>35.634800000000006</v>
      </c>
      <c r="I394" s="289">
        <v>38.412049999999994</v>
      </c>
      <c r="J394" s="289">
        <v>42.933900000000015</v>
      </c>
      <c r="V394" s="242" t="s">
        <v>753</v>
      </c>
    </row>
    <row r="395" spans="1:23">
      <c r="H395" s="391">
        <v>-8</v>
      </c>
      <c r="I395" s="391">
        <v>-8</v>
      </c>
      <c r="J395" s="391">
        <v>-8</v>
      </c>
    </row>
    <row r="396" spans="1:23">
      <c r="H396" s="385">
        <f>H394+H395*0.1587</f>
        <v>34.365200000000009</v>
      </c>
      <c r="I396" s="385">
        <f>I394+I395*0.1587</f>
        <v>37.142449999999997</v>
      </c>
      <c r="J396" s="385">
        <f>J394+J395*0.1587</f>
        <v>41.664300000000019</v>
      </c>
    </row>
    <row r="397" spans="1:23">
      <c r="A397" s="409">
        <v>43439</v>
      </c>
      <c r="B397" s="194" t="s">
        <v>754</v>
      </c>
      <c r="V397" s="565" t="s">
        <v>758</v>
      </c>
    </row>
    <row r="398" spans="1:23" ht="22.5">
      <c r="A398" s="409">
        <v>43440</v>
      </c>
      <c r="B398" s="194" t="s">
        <v>755</v>
      </c>
      <c r="V398" s="565" t="s">
        <v>756</v>
      </c>
    </row>
    <row r="399" spans="1:23">
      <c r="A399" s="409">
        <v>43441</v>
      </c>
      <c r="B399" s="194" t="s">
        <v>757</v>
      </c>
      <c r="H399" s="211" t="s">
        <v>168</v>
      </c>
      <c r="I399" s="334" t="s">
        <v>167</v>
      </c>
      <c r="J399" s="334" t="s">
        <v>166</v>
      </c>
      <c r="V399" s="242" t="s">
        <v>760</v>
      </c>
    </row>
    <row r="400" spans="1:23" ht="22.5">
      <c r="H400" s="220">
        <v>34.365200000000009</v>
      </c>
      <c r="I400" s="289">
        <v>37.142449999999997</v>
      </c>
      <c r="J400" s="289">
        <v>41.664300000000019</v>
      </c>
      <c r="V400" s="242" t="s">
        <v>759</v>
      </c>
      <c r="W400" s="198" t="s">
        <v>782</v>
      </c>
    </row>
    <row r="401" spans="1:23">
      <c r="H401" s="391">
        <v>-1</v>
      </c>
      <c r="I401" s="391">
        <v>-8</v>
      </c>
      <c r="J401" s="391">
        <v>-15</v>
      </c>
      <c r="V401" s="242" t="s">
        <v>761</v>
      </c>
    </row>
    <row r="402" spans="1:23">
      <c r="H402" s="385">
        <f>H400+H401*0.1587</f>
        <v>34.206500000000005</v>
      </c>
      <c r="I402" s="385">
        <f>I400+I401*0.1587</f>
        <v>35.87285</v>
      </c>
      <c r="J402" s="385">
        <f>J400+J401*0.1587</f>
        <v>39.283800000000021</v>
      </c>
      <c r="W402" s="198" t="s">
        <v>762</v>
      </c>
    </row>
    <row r="403" spans="1:23">
      <c r="A403" s="409">
        <v>43444</v>
      </c>
      <c r="B403" s="62">
        <v>191</v>
      </c>
      <c r="G403" s="211" t="s">
        <v>794</v>
      </c>
      <c r="J403" s="531" t="s">
        <v>594</v>
      </c>
      <c r="K403" s="369" t="s">
        <v>171</v>
      </c>
      <c r="L403" s="369" t="s">
        <v>170</v>
      </c>
      <c r="M403" s="532" t="s">
        <v>368</v>
      </c>
      <c r="N403" s="211" t="s">
        <v>784</v>
      </c>
      <c r="V403" s="242" t="s">
        <v>783</v>
      </c>
      <c r="W403" s="198" t="s">
        <v>763</v>
      </c>
    </row>
    <row r="404" spans="1:23">
      <c r="K404" s="293">
        <v>39.070750000000011</v>
      </c>
      <c r="L404" s="293">
        <v>39.374000000000009</v>
      </c>
      <c r="M404" s="293">
        <v>40.044650000000004</v>
      </c>
      <c r="V404" s="242" t="s">
        <v>793</v>
      </c>
      <c r="W404" s="198" t="s">
        <v>764</v>
      </c>
    </row>
    <row r="405" spans="1:23">
      <c r="K405" s="390">
        <v>-9</v>
      </c>
      <c r="L405" s="387">
        <v>-4</v>
      </c>
      <c r="M405" s="390">
        <v>4</v>
      </c>
      <c r="W405" s="198" t="s">
        <v>765</v>
      </c>
    </row>
    <row r="406" spans="1:23">
      <c r="K406" s="392">
        <f>K404+K405*0.1587</f>
        <v>37.642450000000011</v>
      </c>
      <c r="L406" s="386">
        <f>L404+L405*0.1587</f>
        <v>38.739200000000011</v>
      </c>
      <c r="M406" s="392">
        <f>M404+M405*0.1587</f>
        <v>40.679450000000003</v>
      </c>
      <c r="W406" s="198" t="s">
        <v>766</v>
      </c>
    </row>
    <row r="407" spans="1:23">
      <c r="C407" s="531" t="s">
        <v>161</v>
      </c>
      <c r="D407" s="531" t="s">
        <v>160</v>
      </c>
      <c r="E407" s="330" t="s">
        <v>163</v>
      </c>
      <c r="F407" s="369" t="s">
        <v>162</v>
      </c>
      <c r="G407" s="410" t="s">
        <v>407</v>
      </c>
      <c r="I407" s="334" t="s">
        <v>167</v>
      </c>
      <c r="K407" s="369" t="s">
        <v>171</v>
      </c>
      <c r="L407" s="369" t="s">
        <v>170</v>
      </c>
      <c r="M407" s="532" t="s">
        <v>368</v>
      </c>
      <c r="N407" s="527" t="s">
        <v>183</v>
      </c>
      <c r="O407" s="368" t="s">
        <v>182</v>
      </c>
      <c r="P407" s="211" t="s">
        <v>785</v>
      </c>
      <c r="V407" s="242" t="s">
        <v>786</v>
      </c>
      <c r="W407" s="198" t="s">
        <v>767</v>
      </c>
    </row>
    <row r="408" spans="1:23">
      <c r="C408" s="329">
        <v>35.576100000000004</v>
      </c>
      <c r="D408" s="329">
        <v>37.0869</v>
      </c>
      <c r="E408" s="220">
        <v>37.6173</v>
      </c>
      <c r="F408" s="331">
        <v>37.084800000000001</v>
      </c>
      <c r="G408" s="220">
        <v>39</v>
      </c>
      <c r="I408" s="289">
        <v>35.87285</v>
      </c>
      <c r="K408" s="293">
        <v>37.642450000000011</v>
      </c>
      <c r="N408" s="226">
        <v>36.610900000000001</v>
      </c>
      <c r="O408" s="298">
        <v>37.856499999999997</v>
      </c>
      <c r="V408" s="242" t="s">
        <v>787</v>
      </c>
      <c r="W408" s="198" t="s">
        <v>768</v>
      </c>
    </row>
    <row r="409" spans="1:23">
      <c r="C409" s="390">
        <v>-16</v>
      </c>
      <c r="D409" s="390">
        <v>-3</v>
      </c>
      <c r="E409" s="390">
        <v>-10</v>
      </c>
      <c r="F409" s="390">
        <v>-7</v>
      </c>
      <c r="G409" s="390">
        <v>-60</v>
      </c>
      <c r="I409" s="391">
        <v>-4</v>
      </c>
      <c r="K409" s="390">
        <v>-14</v>
      </c>
      <c r="L409" s="387"/>
      <c r="M409" s="390"/>
      <c r="N409" s="390">
        <v>-6</v>
      </c>
      <c r="O409" s="387">
        <v>-7</v>
      </c>
      <c r="V409" s="242" t="s">
        <v>788</v>
      </c>
      <c r="W409" s="198" t="s">
        <v>769</v>
      </c>
    </row>
    <row r="410" spans="1:23">
      <c r="C410" s="392">
        <f>C408+C409*0.1587</f>
        <v>33.036900000000003</v>
      </c>
      <c r="D410" s="392">
        <f>D408+D409*0.1587</f>
        <v>36.610799999999998</v>
      </c>
      <c r="E410" s="392">
        <f>E408+E409*0.1587</f>
        <v>36.030299999999997</v>
      </c>
      <c r="F410" s="392">
        <f>F408+F409*0.1587</f>
        <v>35.9739</v>
      </c>
      <c r="G410" s="392">
        <f>G408+G409*0.1587</f>
        <v>29.478000000000002</v>
      </c>
      <c r="I410" s="385">
        <f>I408+I409*0.1587</f>
        <v>35.238050000000001</v>
      </c>
      <c r="K410" s="392">
        <f>K408+K409*0.1587</f>
        <v>35.420650000000009</v>
      </c>
      <c r="L410" s="386"/>
      <c r="M410" s="392"/>
      <c r="N410" s="392">
        <f>N408+N409*0.1587</f>
        <v>35.658700000000003</v>
      </c>
      <c r="O410" s="386">
        <f>O408+O409*0.1587</f>
        <v>36.745599999999996</v>
      </c>
      <c r="V410" s="242" t="s">
        <v>789</v>
      </c>
      <c r="W410" s="198" t="s">
        <v>770</v>
      </c>
    </row>
    <row r="411" spans="1:23">
      <c r="A411" s="409"/>
      <c r="V411" s="242" t="s">
        <v>790</v>
      </c>
      <c r="W411" s="198" t="s">
        <v>771</v>
      </c>
    </row>
    <row r="412" spans="1:23">
      <c r="A412" s="409">
        <v>43445</v>
      </c>
      <c r="B412" s="62">
        <v>192</v>
      </c>
      <c r="G412" s="211" t="s">
        <v>794</v>
      </c>
      <c r="J412" s="531" t="s">
        <v>594</v>
      </c>
      <c r="K412" s="369" t="s">
        <v>361</v>
      </c>
      <c r="L412" s="369" t="s">
        <v>170</v>
      </c>
      <c r="M412" s="532" t="s">
        <v>368</v>
      </c>
      <c r="V412" s="242" t="s">
        <v>791</v>
      </c>
      <c r="W412" s="198" t="s">
        <v>772</v>
      </c>
    </row>
    <row r="413" spans="1:23">
      <c r="L413" s="293">
        <v>38.739200000000011</v>
      </c>
      <c r="V413" s="242" t="s">
        <v>792</v>
      </c>
      <c r="W413" s="198" t="s">
        <v>773</v>
      </c>
    </row>
    <row r="414" spans="1:23">
      <c r="L414" s="387">
        <v>-10</v>
      </c>
      <c r="M414" s="390"/>
      <c r="V414" s="242" t="s">
        <v>795</v>
      </c>
      <c r="W414" s="198" t="s">
        <v>774</v>
      </c>
    </row>
    <row r="415" spans="1:23">
      <c r="L415" s="386">
        <f>L413+L414*0.1587</f>
        <v>37.152200000000008</v>
      </c>
      <c r="M415" s="392"/>
      <c r="W415" s="198" t="s">
        <v>775</v>
      </c>
    </row>
    <row r="416" spans="1:23" ht="22.5">
      <c r="A416" s="409">
        <v>43446</v>
      </c>
      <c r="B416" s="194" t="s">
        <v>796</v>
      </c>
      <c r="V416" s="242" t="s">
        <v>797</v>
      </c>
      <c r="W416" s="198" t="s">
        <v>776</v>
      </c>
    </row>
    <row r="417" spans="23:23">
      <c r="W417" s="198" t="s">
        <v>777</v>
      </c>
    </row>
    <row r="418" spans="23:23">
      <c r="W418" s="198" t="s">
        <v>778</v>
      </c>
    </row>
    <row r="419" spans="23:23">
      <c r="W419" s="198" t="s">
        <v>779</v>
      </c>
    </row>
    <row r="420" spans="23:23">
      <c r="W420" s="198" t="s">
        <v>780</v>
      </c>
    </row>
    <row r="421" spans="23:23">
      <c r="W421" s="198" t="s">
        <v>781</v>
      </c>
    </row>
  </sheetData>
  <pageMargins left="0.7" right="0.7" top="0.75" bottom="0.75" header="0.3" footer="0.3"/>
  <pageSetup scale="19" orientation="landscape" r:id="rId1"/>
  <ignoredErrors>
    <ignoredError sqref="G3 L3:M3" twoDigitTextYear="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B305"/>
  <sheetViews>
    <sheetView topLeftCell="A28" workbookViewId="0">
      <pane xSplit="16" topLeftCell="Q1" activePane="topRight" state="frozen"/>
      <selection activeCell="G78" sqref="G78"/>
      <selection pane="topRight" activeCell="D73" sqref="D73"/>
    </sheetView>
  </sheetViews>
  <sheetFormatPr defaultRowHeight="12.75"/>
  <cols>
    <col min="1" max="1" width="10.7109375" style="230" customWidth="1"/>
    <col min="2" max="2" width="5.7109375" style="453" customWidth="1"/>
    <col min="3" max="3" width="46.42578125" style="220" customWidth="1"/>
    <col min="4" max="4" width="24.42578125" style="220" customWidth="1"/>
    <col min="5" max="5" width="43.140625" style="220" customWidth="1"/>
    <col min="6" max="6" width="44.7109375" style="220" customWidth="1"/>
    <col min="7" max="7" width="28.140625" style="220" customWidth="1"/>
    <col min="8" max="8" width="54.85546875" style="220" customWidth="1"/>
    <col min="9" max="9" width="26.42578125" style="220" customWidth="1"/>
    <col min="10" max="14" width="5.7109375" style="220" customWidth="1"/>
    <col min="15" max="16" width="5.7109375" style="230" customWidth="1"/>
    <col min="17" max="22" width="5.7109375" style="220" customWidth="1"/>
    <col min="23" max="23" width="55.5703125" style="454" customWidth="1"/>
    <col min="24" max="24" width="17.42578125" style="454" customWidth="1"/>
    <col min="25" max="25" width="19.42578125" style="454" customWidth="1"/>
    <col min="26" max="26" width="19.85546875" style="454" customWidth="1"/>
    <col min="27" max="27" width="21.42578125" style="454" customWidth="1"/>
    <col min="28" max="28" width="59.140625" style="454" customWidth="1"/>
    <col min="29" max="29" width="71.140625" style="453" customWidth="1"/>
    <col min="30" max="16384" width="9.140625" style="453"/>
  </cols>
  <sheetData>
    <row r="1" spans="1:22" s="454" customFormat="1" ht="14.25">
      <c r="A1" s="230"/>
      <c r="B1" s="453"/>
      <c r="C1" s="211"/>
      <c r="D1" s="212"/>
      <c r="E1" s="212"/>
      <c r="F1" s="212" t="s">
        <v>513</v>
      </c>
      <c r="G1" s="212"/>
      <c r="H1" s="212"/>
      <c r="I1" s="212"/>
      <c r="J1" s="212"/>
      <c r="K1" s="212"/>
      <c r="L1" s="212"/>
      <c r="M1" s="212"/>
      <c r="N1" s="212"/>
      <c r="O1" s="212"/>
      <c r="P1" s="416"/>
      <c r="Q1" s="212"/>
      <c r="R1" s="212"/>
      <c r="S1" s="212"/>
      <c r="T1" s="212"/>
      <c r="U1" s="212"/>
      <c r="V1" s="212"/>
    </row>
    <row r="2" spans="1:22" s="454" customFormat="1">
      <c r="A2" s="244" t="s">
        <v>172</v>
      </c>
      <c r="B2" s="455" t="s">
        <v>173</v>
      </c>
      <c r="C2" s="213"/>
      <c r="D2" s="417"/>
      <c r="E2" s="214"/>
      <c r="F2" s="214"/>
      <c r="G2" s="214"/>
      <c r="H2" s="215"/>
      <c r="I2" s="214"/>
      <c r="J2" s="214"/>
      <c r="K2" s="214"/>
      <c r="L2" s="214"/>
      <c r="M2" s="214"/>
      <c r="N2" s="215"/>
      <c r="O2" s="216"/>
      <c r="P2" s="418"/>
      <c r="Q2" s="214"/>
      <c r="R2" s="214"/>
      <c r="S2" s="214"/>
      <c r="T2" s="214"/>
      <c r="U2" s="214"/>
      <c r="V2" s="215"/>
    </row>
    <row r="3" spans="1:22" s="454" customFormat="1">
      <c r="A3" s="211"/>
      <c r="B3" s="375" t="s">
        <v>198</v>
      </c>
      <c r="C3" s="304"/>
      <c r="D3" s="419"/>
      <c r="E3" s="306"/>
      <c r="F3" s="306"/>
      <c r="G3" s="306"/>
      <c r="H3" s="308"/>
      <c r="I3" s="306"/>
      <c r="J3" s="306"/>
      <c r="K3" s="306"/>
      <c r="L3" s="306"/>
      <c r="M3" s="306"/>
      <c r="N3" s="306"/>
      <c r="O3" s="304"/>
      <c r="P3" s="308"/>
      <c r="Q3" s="217"/>
      <c r="R3" s="217"/>
      <c r="S3" s="217"/>
      <c r="T3" s="217"/>
      <c r="U3" s="217"/>
      <c r="V3" s="218"/>
    </row>
    <row r="4" spans="1:22" s="454" customFormat="1">
      <c r="A4" s="245">
        <v>43056</v>
      </c>
      <c r="B4" s="201" t="s">
        <v>179</v>
      </c>
      <c r="C4" s="311"/>
      <c r="D4" s="420"/>
      <c r="E4" s="313"/>
      <c r="F4" s="313"/>
      <c r="G4" s="313"/>
      <c r="H4" s="315"/>
      <c r="I4" s="313"/>
      <c r="J4" s="313"/>
      <c r="K4" s="313"/>
      <c r="L4" s="313"/>
      <c r="M4" s="313"/>
      <c r="N4" s="313"/>
      <c r="O4" s="311"/>
      <c r="P4" s="315"/>
      <c r="Q4" s="212"/>
      <c r="R4" s="212"/>
      <c r="S4" s="212"/>
      <c r="T4" s="212"/>
      <c r="U4" s="212"/>
      <c r="V4" s="221"/>
    </row>
    <row r="5" spans="1:22" s="454" customFormat="1">
      <c r="A5" s="220"/>
      <c r="B5" s="202" t="s">
        <v>177</v>
      </c>
      <c r="C5" s="342"/>
      <c r="D5" s="337"/>
      <c r="E5" s="323"/>
      <c r="F5" s="323"/>
      <c r="G5" s="323"/>
      <c r="H5" s="344"/>
      <c r="I5" s="323"/>
      <c r="J5" s="323"/>
      <c r="K5" s="323"/>
      <c r="L5" s="323"/>
      <c r="M5" s="323"/>
      <c r="N5" s="323"/>
      <c r="O5" s="326"/>
      <c r="P5" s="344"/>
      <c r="Q5" s="224"/>
      <c r="R5" s="222"/>
      <c r="S5" s="222"/>
      <c r="T5" s="222"/>
      <c r="U5" s="222"/>
      <c r="V5" s="223"/>
    </row>
    <row r="6" spans="1:22" s="454" customFormat="1">
      <c r="A6" s="246">
        <v>43059</v>
      </c>
      <c r="B6" s="456">
        <v>1</v>
      </c>
      <c r="C6" s="328"/>
      <c r="D6" s="333"/>
      <c r="E6" s="330"/>
      <c r="F6" s="333"/>
      <c r="G6" s="333"/>
      <c r="H6" s="332"/>
      <c r="I6" s="333"/>
      <c r="J6" s="333"/>
      <c r="K6" s="330"/>
      <c r="L6" s="333"/>
      <c r="M6" s="333"/>
      <c r="N6" s="332"/>
      <c r="O6" s="336"/>
      <c r="P6" s="332"/>
      <c r="Q6" s="226"/>
      <c r="R6" s="220"/>
      <c r="S6" s="220"/>
      <c r="T6" s="220"/>
      <c r="U6" s="220"/>
      <c r="V6" s="225"/>
    </row>
    <row r="7" spans="1:22" s="454" customFormat="1">
      <c r="A7" s="212"/>
      <c r="B7" s="457" t="s">
        <v>185</v>
      </c>
      <c r="C7" s="328"/>
      <c r="D7" s="333"/>
      <c r="E7" s="337"/>
      <c r="F7" s="337"/>
      <c r="G7" s="337"/>
      <c r="H7" s="339"/>
      <c r="I7" s="337"/>
      <c r="J7" s="337"/>
      <c r="K7" s="337"/>
      <c r="L7" s="337"/>
      <c r="M7" s="337"/>
      <c r="N7" s="339"/>
      <c r="O7" s="342"/>
      <c r="P7" s="339"/>
      <c r="Q7" s="226"/>
      <c r="R7" s="220"/>
      <c r="S7" s="220"/>
      <c r="T7" s="220"/>
      <c r="U7" s="220"/>
      <c r="V7" s="225"/>
    </row>
    <row r="8" spans="1:22" s="454" customFormat="1">
      <c r="A8" s="212"/>
      <c r="B8" s="456" t="s">
        <v>186</v>
      </c>
      <c r="C8" s="328"/>
      <c r="D8" s="345"/>
      <c r="E8" s="323"/>
      <c r="F8" s="323"/>
      <c r="G8" s="323"/>
      <c r="H8" s="344"/>
      <c r="I8" s="323"/>
      <c r="J8" s="323"/>
      <c r="K8" s="323"/>
      <c r="L8" s="323"/>
      <c r="M8" s="323"/>
      <c r="N8" s="344"/>
      <c r="O8" s="326"/>
      <c r="P8" s="344"/>
      <c r="Q8" s="219"/>
      <c r="R8" s="212"/>
      <c r="S8" s="212"/>
      <c r="T8" s="212"/>
      <c r="U8" s="212"/>
      <c r="V8" s="221"/>
    </row>
    <row r="9" spans="1:22" s="454" customFormat="1">
      <c r="A9" s="246">
        <v>43060</v>
      </c>
      <c r="B9" s="456">
        <v>2</v>
      </c>
      <c r="C9" s="328"/>
      <c r="D9" s="345"/>
      <c r="E9" s="345"/>
      <c r="F9" s="345"/>
      <c r="G9" s="345"/>
      <c r="H9" s="347"/>
      <c r="I9" s="345"/>
      <c r="J9" s="345"/>
      <c r="K9" s="345"/>
      <c r="L9" s="345"/>
      <c r="M9" s="345"/>
      <c r="N9" s="347"/>
      <c r="O9" s="328"/>
      <c r="P9" s="347"/>
      <c r="Q9" s="219"/>
      <c r="R9" s="212"/>
      <c r="S9" s="212"/>
      <c r="T9" s="212"/>
      <c r="U9" s="212"/>
      <c r="V9" s="221"/>
    </row>
    <row r="10" spans="1:22" s="454" customFormat="1">
      <c r="A10" s="246">
        <v>43061</v>
      </c>
      <c r="B10" s="456">
        <v>3</v>
      </c>
      <c r="C10" s="328"/>
      <c r="D10" s="345"/>
      <c r="E10" s="345"/>
      <c r="F10" s="345"/>
      <c r="G10" s="345"/>
      <c r="H10" s="347"/>
      <c r="I10" s="345"/>
      <c r="J10" s="345"/>
      <c r="K10" s="345"/>
      <c r="L10" s="345"/>
      <c r="M10" s="345"/>
      <c r="N10" s="347"/>
      <c r="O10" s="328"/>
      <c r="P10" s="347"/>
      <c r="Q10" s="219"/>
      <c r="R10" s="212"/>
      <c r="S10" s="212"/>
      <c r="T10" s="212"/>
      <c r="U10" s="212"/>
      <c r="V10" s="221"/>
    </row>
    <row r="11" spans="1:22" s="454" customFormat="1">
      <c r="A11" s="246">
        <v>43066</v>
      </c>
      <c r="B11" s="456">
        <v>4</v>
      </c>
      <c r="C11" s="328"/>
      <c r="D11" s="345"/>
      <c r="E11" s="345"/>
      <c r="F11" s="345"/>
      <c r="G11" s="345"/>
      <c r="H11" s="347"/>
      <c r="I11" s="345"/>
      <c r="J11" s="345"/>
      <c r="K11" s="345"/>
      <c r="L11" s="345"/>
      <c r="M11" s="345"/>
      <c r="N11" s="347"/>
      <c r="O11" s="328"/>
      <c r="P11" s="347"/>
      <c r="Q11" s="219"/>
      <c r="R11" s="212"/>
      <c r="S11" s="212"/>
      <c r="T11" s="212"/>
      <c r="U11" s="212"/>
      <c r="V11" s="221"/>
    </row>
    <row r="12" spans="1:22" s="454" customFormat="1">
      <c r="A12" s="246">
        <v>43068</v>
      </c>
      <c r="B12" s="456">
        <v>5</v>
      </c>
      <c r="C12" s="328"/>
      <c r="D12" s="345"/>
      <c r="E12" s="345"/>
      <c r="F12" s="345"/>
      <c r="G12" s="345"/>
      <c r="H12" s="347"/>
      <c r="I12" s="345"/>
      <c r="J12" s="345"/>
      <c r="K12" s="345"/>
      <c r="L12" s="345"/>
      <c r="M12" s="345"/>
      <c r="N12" s="347"/>
      <c r="O12" s="328"/>
      <c r="P12" s="347"/>
      <c r="Q12" s="219"/>
      <c r="R12" s="212"/>
      <c r="S12" s="212"/>
      <c r="T12" s="212"/>
      <c r="U12" s="212"/>
      <c r="V12" s="221"/>
    </row>
    <row r="13" spans="1:22" s="454" customFormat="1">
      <c r="A13" s="220"/>
      <c r="B13" s="458"/>
      <c r="C13" s="349"/>
      <c r="D13" s="333"/>
      <c r="E13" s="333"/>
      <c r="F13" s="333"/>
      <c r="G13" s="333"/>
      <c r="H13" s="332"/>
      <c r="I13" s="333"/>
      <c r="J13" s="333"/>
      <c r="K13" s="333"/>
      <c r="L13" s="333"/>
      <c r="M13" s="333"/>
      <c r="N13" s="332"/>
      <c r="O13" s="349"/>
      <c r="P13" s="332"/>
      <c r="Q13" s="226"/>
      <c r="R13" s="220"/>
      <c r="S13" s="220"/>
      <c r="T13" s="220"/>
      <c r="U13" s="220"/>
      <c r="V13" s="225"/>
    </row>
    <row r="14" spans="1:22" s="454" customFormat="1">
      <c r="A14" s="220"/>
      <c r="B14" s="458"/>
      <c r="C14" s="349"/>
      <c r="D14" s="333"/>
      <c r="E14" s="333"/>
      <c r="F14" s="333"/>
      <c r="G14" s="333"/>
      <c r="H14" s="332"/>
      <c r="I14" s="333"/>
      <c r="J14" s="333"/>
      <c r="K14" s="333"/>
      <c r="L14" s="333"/>
      <c r="M14" s="333"/>
      <c r="N14" s="332"/>
      <c r="O14" s="349"/>
      <c r="P14" s="332"/>
      <c r="Q14" s="226"/>
      <c r="R14" s="220"/>
      <c r="S14" s="220"/>
      <c r="T14" s="220"/>
      <c r="U14" s="220"/>
      <c r="V14" s="225"/>
    </row>
    <row r="15" spans="1:22" s="454" customFormat="1">
      <c r="A15" s="246">
        <v>43069</v>
      </c>
      <c r="B15" s="456">
        <v>6</v>
      </c>
      <c r="C15" s="328"/>
      <c r="D15" s="345"/>
      <c r="E15" s="345"/>
      <c r="F15" s="345"/>
      <c r="G15" s="345"/>
      <c r="H15" s="347"/>
      <c r="I15" s="345"/>
      <c r="J15" s="345"/>
      <c r="K15" s="345"/>
      <c r="L15" s="345"/>
      <c r="M15" s="345"/>
      <c r="N15" s="347"/>
      <c r="O15" s="328"/>
      <c r="P15" s="347"/>
      <c r="Q15" s="219"/>
      <c r="R15" s="212"/>
      <c r="S15" s="212"/>
      <c r="T15" s="212"/>
      <c r="U15" s="212"/>
      <c r="V15" s="221"/>
    </row>
    <row r="16" spans="1:22" s="454" customFormat="1">
      <c r="A16" s="246">
        <v>43070</v>
      </c>
      <c r="B16" s="456">
        <v>7</v>
      </c>
      <c r="C16" s="328"/>
      <c r="D16" s="333"/>
      <c r="E16" s="345"/>
      <c r="F16" s="345"/>
      <c r="G16" s="345"/>
      <c r="H16" s="347"/>
      <c r="I16" s="345"/>
      <c r="J16" s="345"/>
      <c r="K16" s="345"/>
      <c r="L16" s="345"/>
      <c r="M16" s="345"/>
      <c r="N16" s="347"/>
      <c r="O16" s="328"/>
      <c r="P16" s="347"/>
      <c r="Q16" s="219"/>
      <c r="R16" s="212"/>
      <c r="S16" s="212"/>
      <c r="T16" s="212"/>
      <c r="U16" s="212"/>
      <c r="V16" s="221"/>
    </row>
    <row r="17" spans="1:23" s="454" customFormat="1">
      <c r="A17" s="245">
        <v>43073</v>
      </c>
      <c r="B17" s="375">
        <v>8</v>
      </c>
      <c r="C17" s="349"/>
      <c r="D17" s="345"/>
      <c r="E17" s="345"/>
      <c r="F17" s="345"/>
      <c r="G17" s="345"/>
      <c r="H17" s="347"/>
      <c r="I17" s="345"/>
      <c r="J17" s="345"/>
      <c r="K17" s="345"/>
      <c r="L17" s="345"/>
      <c r="M17" s="345"/>
      <c r="N17" s="347"/>
      <c r="O17" s="328"/>
      <c r="P17" s="347"/>
      <c r="Q17" s="219"/>
      <c r="R17" s="212"/>
      <c r="S17" s="212"/>
      <c r="T17" s="212"/>
      <c r="U17" s="212"/>
      <c r="V17" s="221"/>
    </row>
    <row r="18" spans="1:23" s="454" customFormat="1">
      <c r="A18" s="245">
        <v>43075</v>
      </c>
      <c r="B18" s="375">
        <v>9</v>
      </c>
      <c r="C18" s="349"/>
      <c r="D18" s="345"/>
      <c r="E18" s="345"/>
      <c r="F18" s="345"/>
      <c r="G18" s="345"/>
      <c r="H18" s="347"/>
      <c r="I18" s="345"/>
      <c r="J18" s="345"/>
      <c r="K18" s="345"/>
      <c r="L18" s="345"/>
      <c r="M18" s="345"/>
      <c r="N18" s="347"/>
      <c r="O18" s="328"/>
      <c r="P18" s="347"/>
      <c r="Q18" s="219"/>
      <c r="R18" s="212"/>
      <c r="S18" s="212"/>
      <c r="T18" s="212"/>
      <c r="U18" s="212"/>
      <c r="V18" s="221"/>
    </row>
    <row r="19" spans="1:23" s="454" customFormat="1">
      <c r="A19" s="220"/>
      <c r="B19" s="457" t="s">
        <v>185</v>
      </c>
      <c r="C19" s="349"/>
      <c r="D19" s="323"/>
      <c r="E19" s="323"/>
      <c r="F19" s="323"/>
      <c r="G19" s="323"/>
      <c r="H19" s="344"/>
      <c r="I19" s="323"/>
      <c r="J19" s="323"/>
      <c r="K19" s="337"/>
      <c r="L19" s="345"/>
      <c r="M19" s="345"/>
      <c r="N19" s="347"/>
      <c r="O19" s="328"/>
      <c r="P19" s="347"/>
      <c r="Q19" s="219"/>
      <c r="R19" s="212"/>
      <c r="S19" s="212"/>
      <c r="T19" s="212"/>
      <c r="U19" s="212"/>
      <c r="V19" s="221"/>
    </row>
    <row r="20" spans="1:23" s="454" customFormat="1">
      <c r="A20" s="220"/>
      <c r="B20" s="456" t="s">
        <v>186</v>
      </c>
      <c r="C20" s="349"/>
      <c r="D20" s="323"/>
      <c r="E20" s="350"/>
      <c r="F20" s="350"/>
      <c r="G20" s="350"/>
      <c r="H20" s="352"/>
      <c r="I20" s="350"/>
      <c r="J20" s="350"/>
      <c r="K20" s="323"/>
      <c r="L20" s="356"/>
      <c r="M20" s="356"/>
      <c r="N20" s="358"/>
      <c r="O20" s="349"/>
      <c r="P20" s="347"/>
      <c r="Q20" s="229"/>
      <c r="R20" s="227"/>
      <c r="S20" s="227"/>
      <c r="T20" s="227"/>
      <c r="U20" s="227"/>
      <c r="V20" s="228"/>
    </row>
    <row r="21" spans="1:23" s="454" customFormat="1">
      <c r="A21" s="245">
        <v>43076</v>
      </c>
      <c r="B21" s="375">
        <v>10</v>
      </c>
      <c r="C21" s="349"/>
      <c r="D21" s="345"/>
      <c r="E21" s="345"/>
      <c r="F21" s="345"/>
      <c r="G21" s="345"/>
      <c r="H21" s="347"/>
      <c r="I21" s="345"/>
      <c r="J21" s="345"/>
      <c r="K21" s="345"/>
      <c r="L21" s="345"/>
      <c r="M21" s="345"/>
      <c r="N21" s="347"/>
      <c r="O21" s="349"/>
      <c r="P21" s="332"/>
      <c r="Q21" s="219"/>
      <c r="R21" s="212"/>
      <c r="S21" s="212"/>
      <c r="T21" s="212"/>
      <c r="U21" s="212"/>
      <c r="V21" s="221"/>
    </row>
    <row r="22" spans="1:23" s="454" customFormat="1">
      <c r="A22" s="245">
        <v>43077</v>
      </c>
      <c r="B22" s="375">
        <v>11</v>
      </c>
      <c r="C22" s="349"/>
      <c r="D22" s="345"/>
      <c r="E22" s="345"/>
      <c r="F22" s="345"/>
      <c r="G22" s="345"/>
      <c r="H22" s="347"/>
      <c r="I22" s="345"/>
      <c r="J22" s="345"/>
      <c r="K22" s="345"/>
      <c r="L22" s="345"/>
      <c r="M22" s="345"/>
      <c r="N22" s="347"/>
      <c r="O22" s="349"/>
      <c r="P22" s="332"/>
      <c r="Q22" s="219"/>
      <c r="R22" s="212"/>
      <c r="S22" s="212"/>
      <c r="T22" s="212"/>
      <c r="U22" s="212"/>
      <c r="V22" s="221"/>
    </row>
    <row r="23" spans="1:23" s="454" customFormat="1">
      <c r="A23" s="245">
        <v>43080</v>
      </c>
      <c r="B23" s="375">
        <v>12</v>
      </c>
      <c r="C23" s="349"/>
      <c r="D23" s="345"/>
      <c r="E23" s="345"/>
      <c r="F23" s="345"/>
      <c r="G23" s="345"/>
      <c r="H23" s="347"/>
      <c r="I23" s="345"/>
      <c r="J23" s="345"/>
      <c r="K23" s="345"/>
      <c r="L23" s="345"/>
      <c r="M23" s="345"/>
      <c r="N23" s="347"/>
      <c r="O23" s="349"/>
      <c r="P23" s="332"/>
      <c r="Q23" s="219"/>
      <c r="R23" s="212"/>
      <c r="S23" s="212"/>
      <c r="T23" s="212"/>
      <c r="U23" s="212"/>
      <c r="V23" s="221"/>
    </row>
    <row r="24" spans="1:23" s="454" customFormat="1">
      <c r="A24" s="245">
        <v>43081</v>
      </c>
      <c r="B24" s="375">
        <v>13</v>
      </c>
      <c r="C24" s="349"/>
      <c r="D24" s="345"/>
      <c r="E24" s="345"/>
      <c r="F24" s="345"/>
      <c r="G24" s="345"/>
      <c r="H24" s="347"/>
      <c r="I24" s="345"/>
      <c r="J24" s="345"/>
      <c r="K24" s="345"/>
      <c r="L24" s="345"/>
      <c r="M24" s="345"/>
      <c r="N24" s="347"/>
      <c r="O24" s="349"/>
      <c r="P24" s="332"/>
      <c r="Q24" s="219"/>
      <c r="R24" s="212"/>
      <c r="S24" s="212"/>
      <c r="T24" s="212"/>
      <c r="U24" s="212"/>
      <c r="V24" s="221"/>
    </row>
    <row r="25" spans="1:23" s="454" customFormat="1">
      <c r="A25" s="245">
        <v>43082</v>
      </c>
      <c r="B25" s="375">
        <v>14</v>
      </c>
      <c r="C25" s="349"/>
      <c r="D25" s="345"/>
      <c r="E25" s="345"/>
      <c r="F25" s="345"/>
      <c r="G25" s="345"/>
      <c r="H25" s="347"/>
      <c r="I25" s="345"/>
      <c r="J25" s="345"/>
      <c r="K25" s="345"/>
      <c r="L25" s="345"/>
      <c r="M25" s="345"/>
      <c r="N25" s="347"/>
      <c r="O25" s="328"/>
      <c r="P25" s="347"/>
      <c r="Q25" s="219"/>
      <c r="R25" s="212"/>
      <c r="S25" s="212"/>
      <c r="T25" s="212"/>
      <c r="U25" s="212"/>
      <c r="V25" s="221"/>
    </row>
    <row r="26" spans="1:23" s="454" customFormat="1">
      <c r="A26" s="245">
        <v>43083</v>
      </c>
      <c r="B26" s="375">
        <v>15</v>
      </c>
      <c r="C26" s="349"/>
      <c r="D26" s="345"/>
      <c r="E26" s="345"/>
      <c r="F26" s="345"/>
      <c r="G26" s="345"/>
      <c r="H26" s="347"/>
      <c r="I26" s="345"/>
      <c r="J26" s="345"/>
      <c r="K26" s="345"/>
      <c r="L26" s="345"/>
      <c r="M26" s="345"/>
      <c r="N26" s="347"/>
      <c r="O26" s="328"/>
      <c r="P26" s="347"/>
      <c r="Q26" s="219"/>
      <c r="R26" s="212"/>
      <c r="S26" s="212"/>
      <c r="T26" s="212"/>
      <c r="U26" s="212"/>
      <c r="V26" s="221"/>
    </row>
    <row r="27" spans="1:23" s="454" customFormat="1">
      <c r="A27" s="245">
        <v>43084</v>
      </c>
      <c r="B27" s="375">
        <v>16</v>
      </c>
      <c r="C27" s="336"/>
      <c r="D27" s="345"/>
      <c r="E27" s="345"/>
      <c r="F27" s="345"/>
      <c r="G27" s="345"/>
      <c r="H27" s="347"/>
      <c r="I27" s="345"/>
      <c r="J27" s="345"/>
      <c r="K27" s="345"/>
      <c r="L27" s="345"/>
      <c r="M27" s="345"/>
      <c r="N27" s="347"/>
      <c r="O27" s="328"/>
      <c r="P27" s="332"/>
      <c r="Q27" s="219"/>
      <c r="R27" s="212"/>
      <c r="S27" s="212"/>
      <c r="T27" s="212"/>
      <c r="U27" s="212"/>
      <c r="V27" s="221"/>
      <c r="W27" s="459"/>
    </row>
    <row r="28" spans="1:23" s="454" customFormat="1">
      <c r="A28" s="220"/>
      <c r="B28" s="458"/>
      <c r="C28" s="349"/>
      <c r="D28" s="333"/>
      <c r="E28" s="356"/>
      <c r="F28" s="350"/>
      <c r="G28" s="350"/>
      <c r="H28" s="352"/>
      <c r="I28" s="350"/>
      <c r="J28" s="350"/>
      <c r="K28" s="350"/>
      <c r="L28" s="350"/>
      <c r="M28" s="350"/>
      <c r="N28" s="352"/>
      <c r="O28" s="349"/>
      <c r="P28" s="332"/>
      <c r="Q28" s="229"/>
      <c r="R28" s="227"/>
      <c r="S28" s="227"/>
      <c r="T28" s="227"/>
      <c r="U28" s="227"/>
      <c r="V28" s="228"/>
    </row>
    <row r="29" spans="1:23" s="454" customFormat="1">
      <c r="A29" s="220"/>
      <c r="B29" s="458"/>
      <c r="C29" s="349"/>
      <c r="D29" s="333"/>
      <c r="E29" s="345"/>
      <c r="F29" s="323"/>
      <c r="G29" s="323"/>
      <c r="H29" s="344"/>
      <c r="I29" s="323"/>
      <c r="J29" s="323"/>
      <c r="K29" s="323"/>
      <c r="L29" s="323"/>
      <c r="M29" s="323"/>
      <c r="N29" s="344"/>
      <c r="O29" s="328"/>
      <c r="P29" s="347"/>
      <c r="Q29" s="219"/>
      <c r="R29" s="212"/>
      <c r="S29" s="212"/>
      <c r="T29" s="212"/>
      <c r="U29" s="212"/>
      <c r="V29" s="221"/>
    </row>
    <row r="30" spans="1:23" s="454" customFormat="1">
      <c r="A30" s="245">
        <v>43085</v>
      </c>
      <c r="B30" s="375">
        <v>17</v>
      </c>
      <c r="C30" s="336" t="s">
        <v>554</v>
      </c>
      <c r="D30" s="345"/>
      <c r="E30" s="345"/>
      <c r="F30" s="345"/>
      <c r="G30" s="345"/>
      <c r="H30" s="347"/>
      <c r="I30" s="345"/>
      <c r="J30" s="345"/>
      <c r="K30" s="345"/>
      <c r="L30" s="345"/>
      <c r="M30" s="345"/>
      <c r="N30" s="347"/>
      <c r="O30" s="328"/>
      <c r="P30" s="332"/>
      <c r="Q30" s="219"/>
      <c r="R30" s="212"/>
      <c r="S30" s="212"/>
      <c r="T30" s="212"/>
      <c r="U30" s="212"/>
      <c r="V30" s="221"/>
    </row>
    <row r="31" spans="1:23" s="454" customFormat="1">
      <c r="A31" s="245">
        <v>43086</v>
      </c>
      <c r="B31" s="375">
        <v>18</v>
      </c>
      <c r="C31" s="336" t="s">
        <v>554</v>
      </c>
      <c r="D31" s="345"/>
      <c r="E31" s="345"/>
      <c r="F31" s="345"/>
      <c r="G31" s="345"/>
      <c r="H31" s="347"/>
      <c r="I31" s="345"/>
      <c r="J31" s="345"/>
      <c r="K31" s="345"/>
      <c r="L31" s="345"/>
      <c r="M31" s="345"/>
      <c r="N31" s="347"/>
      <c r="O31" s="328"/>
      <c r="P31" s="332"/>
      <c r="Q31" s="219"/>
      <c r="R31" s="212"/>
      <c r="S31" s="212"/>
      <c r="T31" s="212"/>
      <c r="U31" s="212"/>
      <c r="V31" s="221"/>
    </row>
    <row r="32" spans="1:23" s="454" customFormat="1">
      <c r="A32" s="245">
        <v>43087</v>
      </c>
      <c r="B32" s="375">
        <v>19</v>
      </c>
      <c r="C32" s="336" t="s">
        <v>554</v>
      </c>
      <c r="D32" s="345"/>
      <c r="E32" s="345"/>
      <c r="F32" s="345"/>
      <c r="G32" s="345"/>
      <c r="H32" s="347"/>
      <c r="I32" s="345"/>
      <c r="J32" s="345"/>
      <c r="K32" s="345"/>
      <c r="L32" s="345"/>
      <c r="M32" s="345"/>
      <c r="N32" s="347"/>
      <c r="O32" s="328"/>
      <c r="P32" s="332"/>
      <c r="Q32" s="219"/>
      <c r="R32" s="212"/>
      <c r="S32" s="212"/>
      <c r="T32" s="212"/>
      <c r="U32" s="212"/>
      <c r="V32" s="221"/>
    </row>
    <row r="33" spans="1:28">
      <c r="A33" s="220"/>
      <c r="B33" s="454" t="s">
        <v>185</v>
      </c>
      <c r="C33" s="349"/>
      <c r="D33" s="333"/>
      <c r="E33" s="323"/>
      <c r="F33" s="323"/>
      <c r="G33" s="323"/>
      <c r="H33" s="344"/>
      <c r="I33" s="323"/>
      <c r="J33" s="323"/>
      <c r="K33" s="323"/>
      <c r="L33" s="323"/>
      <c r="M33" s="323"/>
      <c r="N33" s="344"/>
      <c r="O33" s="326"/>
      <c r="P33" s="332"/>
      <c r="Q33" s="219"/>
      <c r="R33" s="212"/>
      <c r="S33" s="212"/>
      <c r="T33" s="212"/>
      <c r="U33" s="212"/>
      <c r="V33" s="221"/>
    </row>
    <row r="34" spans="1:28">
      <c r="A34" s="245"/>
      <c r="B34" s="375" t="s">
        <v>186</v>
      </c>
      <c r="C34" s="336" t="s">
        <v>552</v>
      </c>
      <c r="D34" s="345"/>
      <c r="E34" s="323"/>
      <c r="F34" s="323"/>
      <c r="G34" s="323"/>
      <c r="H34" s="344"/>
      <c r="I34" s="323"/>
      <c r="J34" s="323"/>
      <c r="K34" s="323"/>
      <c r="L34" s="323"/>
      <c r="M34" s="323"/>
      <c r="N34" s="344"/>
      <c r="O34" s="326"/>
      <c r="P34" s="332"/>
      <c r="Q34" s="219"/>
      <c r="R34" s="212"/>
      <c r="S34" s="212"/>
      <c r="T34" s="212"/>
      <c r="U34" s="212"/>
      <c r="V34" s="221"/>
    </row>
    <row r="35" spans="1:28">
      <c r="A35" s="245">
        <v>43089</v>
      </c>
      <c r="B35" s="375">
        <v>20</v>
      </c>
      <c r="C35" s="336" t="s">
        <v>553</v>
      </c>
      <c r="D35" s="345"/>
      <c r="E35" s="345"/>
      <c r="F35" s="345"/>
      <c r="G35" s="345"/>
      <c r="H35" s="347"/>
      <c r="I35" s="345"/>
      <c r="J35" s="345"/>
      <c r="K35" s="345"/>
      <c r="L35" s="345"/>
      <c r="M35" s="345"/>
      <c r="N35" s="347"/>
      <c r="O35" s="328"/>
      <c r="P35" s="332"/>
      <c r="Q35" s="219"/>
      <c r="R35" s="212"/>
      <c r="S35" s="212"/>
      <c r="T35" s="212"/>
      <c r="U35" s="212"/>
      <c r="V35" s="221"/>
    </row>
    <row r="36" spans="1:28">
      <c r="A36" s="245">
        <v>43090</v>
      </c>
      <c r="B36" s="375">
        <v>21</v>
      </c>
      <c r="C36" s="336" t="s">
        <v>553</v>
      </c>
      <c r="D36" s="333"/>
      <c r="E36" s="356"/>
      <c r="F36" s="356"/>
      <c r="G36" s="356"/>
      <c r="H36" s="358"/>
      <c r="I36" s="356"/>
      <c r="J36" s="356"/>
      <c r="K36" s="356"/>
      <c r="L36" s="356"/>
      <c r="M36" s="356"/>
      <c r="N36" s="358"/>
      <c r="O36" s="349"/>
      <c r="P36" s="347"/>
      <c r="Q36" s="229"/>
      <c r="R36" s="227"/>
      <c r="S36" s="227"/>
      <c r="T36" s="227"/>
      <c r="U36" s="227"/>
      <c r="V36" s="228"/>
    </row>
    <row r="37" spans="1:28">
      <c r="A37" s="220"/>
      <c r="B37" s="454" t="s">
        <v>185</v>
      </c>
      <c r="C37" s="349"/>
      <c r="D37" s="345"/>
      <c r="E37" s="323"/>
      <c r="F37" s="323"/>
      <c r="G37" s="323"/>
      <c r="H37" s="344"/>
      <c r="I37" s="323"/>
      <c r="J37" s="323"/>
      <c r="K37" s="323"/>
      <c r="L37" s="323"/>
      <c r="M37" s="345"/>
      <c r="N37" s="347"/>
      <c r="O37" s="328"/>
      <c r="P37" s="347"/>
      <c r="Q37" s="219"/>
      <c r="R37" s="212"/>
      <c r="S37" s="212"/>
      <c r="T37" s="212"/>
      <c r="U37" s="212"/>
      <c r="V37" s="221"/>
    </row>
    <row r="38" spans="1:28">
      <c r="A38" s="220"/>
      <c r="B38" s="375" t="s">
        <v>186</v>
      </c>
      <c r="C38" s="349"/>
      <c r="D38" s="345"/>
      <c r="E38" s="323"/>
      <c r="F38" s="323"/>
      <c r="G38" s="323"/>
      <c r="H38" s="344"/>
      <c r="I38" s="323"/>
      <c r="J38" s="323"/>
      <c r="K38" s="323"/>
      <c r="L38" s="323"/>
      <c r="M38" s="345"/>
      <c r="N38" s="347"/>
      <c r="O38" s="328"/>
      <c r="P38" s="347"/>
      <c r="Q38" s="219"/>
      <c r="R38" s="212"/>
      <c r="S38" s="212"/>
      <c r="T38" s="212"/>
      <c r="U38" s="212"/>
      <c r="V38" s="221"/>
    </row>
    <row r="39" spans="1:28">
      <c r="A39" s="245">
        <v>43108</v>
      </c>
      <c r="B39" s="375">
        <v>22</v>
      </c>
      <c r="C39" s="336" t="s">
        <v>551</v>
      </c>
      <c r="D39" s="345"/>
      <c r="E39" s="356"/>
      <c r="F39" s="356"/>
      <c r="G39" s="356"/>
      <c r="H39" s="358"/>
      <c r="I39" s="356"/>
      <c r="J39" s="356"/>
      <c r="K39" s="356"/>
      <c r="L39" s="356"/>
      <c r="M39" s="356"/>
      <c r="N39" s="358"/>
      <c r="O39" s="328"/>
      <c r="P39" s="332"/>
      <c r="Q39" s="219"/>
      <c r="R39" s="212"/>
      <c r="S39" s="212"/>
      <c r="T39" s="212"/>
      <c r="U39" s="212"/>
      <c r="V39" s="221"/>
    </row>
    <row r="40" spans="1:28">
      <c r="A40" s="247">
        <v>43109</v>
      </c>
      <c r="B40" s="375">
        <v>23</v>
      </c>
      <c r="C40" s="336" t="s">
        <v>551</v>
      </c>
      <c r="D40" s="333"/>
      <c r="E40" s="356"/>
      <c r="F40" s="356"/>
      <c r="G40" s="356"/>
      <c r="H40" s="358"/>
      <c r="I40" s="356"/>
      <c r="J40" s="356"/>
      <c r="K40" s="356"/>
      <c r="L40" s="356"/>
      <c r="M40" s="356"/>
      <c r="N40" s="358"/>
      <c r="O40" s="349"/>
      <c r="P40" s="347"/>
      <c r="Q40" s="229"/>
      <c r="R40" s="227"/>
      <c r="S40" s="227"/>
      <c r="T40" s="227"/>
      <c r="U40" s="227"/>
      <c r="V40" s="228"/>
    </row>
    <row r="41" spans="1:28">
      <c r="A41" s="245">
        <v>43110</v>
      </c>
      <c r="B41" s="375">
        <v>24</v>
      </c>
      <c r="C41" s="336" t="s">
        <v>549</v>
      </c>
      <c r="D41" s="345"/>
      <c r="E41" s="356"/>
      <c r="F41" s="345"/>
      <c r="G41" s="345"/>
      <c r="H41" s="347"/>
      <c r="I41" s="345"/>
      <c r="J41" s="356"/>
      <c r="K41" s="345"/>
      <c r="L41" s="345"/>
      <c r="M41" s="345"/>
      <c r="N41" s="358"/>
      <c r="O41" s="328"/>
      <c r="P41" s="347"/>
      <c r="Q41" s="219"/>
      <c r="R41" s="212"/>
      <c r="S41" s="212"/>
      <c r="T41" s="212"/>
      <c r="U41" s="212"/>
      <c r="V41" s="221"/>
    </row>
    <row r="42" spans="1:28">
      <c r="A42" s="245">
        <v>43111</v>
      </c>
      <c r="B42" s="375">
        <v>25</v>
      </c>
      <c r="C42" s="336" t="s">
        <v>551</v>
      </c>
      <c r="D42" s="345"/>
      <c r="E42" s="356"/>
      <c r="F42" s="345"/>
      <c r="G42" s="345"/>
      <c r="H42" s="347"/>
      <c r="I42" s="345"/>
      <c r="J42" s="356"/>
      <c r="K42" s="345"/>
      <c r="L42" s="345"/>
      <c r="M42" s="345"/>
      <c r="N42" s="358"/>
      <c r="O42" s="328"/>
      <c r="P42" s="347"/>
      <c r="Q42" s="219"/>
      <c r="R42" s="212"/>
      <c r="S42" s="212"/>
      <c r="T42" s="212"/>
      <c r="U42" s="212"/>
      <c r="V42" s="221"/>
    </row>
    <row r="43" spans="1:28">
      <c r="A43" s="245">
        <v>43112</v>
      </c>
      <c r="B43" s="375">
        <v>26</v>
      </c>
      <c r="C43" s="336" t="s">
        <v>550</v>
      </c>
      <c r="D43" s="345"/>
      <c r="E43" s="356"/>
      <c r="F43" s="345"/>
      <c r="G43" s="345"/>
      <c r="H43" s="347"/>
      <c r="I43" s="345"/>
      <c r="J43" s="345"/>
      <c r="K43" s="345"/>
      <c r="L43" s="345"/>
      <c r="M43" s="345"/>
      <c r="N43" s="358"/>
      <c r="O43" s="328"/>
      <c r="P43" s="332"/>
      <c r="Q43" s="219"/>
      <c r="R43" s="212"/>
      <c r="S43" s="212"/>
      <c r="T43" s="212"/>
      <c r="U43" s="212"/>
      <c r="V43" s="221"/>
    </row>
    <row r="44" spans="1:28">
      <c r="A44" s="245">
        <v>43126</v>
      </c>
      <c r="B44" s="375">
        <v>27</v>
      </c>
      <c r="C44" s="349"/>
      <c r="D44" s="345"/>
      <c r="E44" s="356"/>
      <c r="F44" s="356"/>
      <c r="G44" s="356"/>
      <c r="H44" s="358"/>
      <c r="I44" s="356"/>
      <c r="J44" s="356"/>
      <c r="K44" s="356"/>
      <c r="L44" s="356"/>
      <c r="M44" s="356"/>
      <c r="N44" s="358"/>
      <c r="O44" s="349"/>
      <c r="P44" s="332"/>
      <c r="Q44" s="229"/>
      <c r="R44" s="227"/>
      <c r="S44" s="227"/>
      <c r="T44" s="227"/>
      <c r="U44" s="227"/>
      <c r="V44" s="228"/>
    </row>
    <row r="45" spans="1:28" s="462" customFormat="1">
      <c r="A45" s="248"/>
      <c r="B45" s="460"/>
      <c r="C45" s="349"/>
      <c r="D45" s="333"/>
      <c r="E45" s="345"/>
      <c r="F45" s="345"/>
      <c r="G45" s="345"/>
      <c r="H45" s="347"/>
      <c r="I45" s="345"/>
      <c r="J45" s="345"/>
      <c r="K45" s="345"/>
      <c r="L45" s="345"/>
      <c r="M45" s="345"/>
      <c r="N45" s="347"/>
      <c r="O45" s="349"/>
      <c r="P45" s="347"/>
      <c r="Q45" s="219"/>
      <c r="R45" s="212"/>
      <c r="S45" s="212"/>
      <c r="T45" s="212"/>
      <c r="U45" s="212"/>
      <c r="V45" s="221"/>
      <c r="W45" s="454"/>
      <c r="X45" s="461"/>
      <c r="Y45" s="461"/>
      <c r="Z45" s="461"/>
      <c r="AA45" s="461"/>
      <c r="AB45" s="461"/>
    </row>
    <row r="46" spans="1:28">
      <c r="A46" s="245">
        <v>43147</v>
      </c>
      <c r="B46" s="375">
        <v>28</v>
      </c>
      <c r="C46" s="349"/>
      <c r="D46" s="330"/>
      <c r="E46" s="345"/>
      <c r="F46" s="345"/>
      <c r="G46" s="345"/>
      <c r="H46" s="347"/>
      <c r="I46" s="345"/>
      <c r="J46" s="345"/>
      <c r="K46" s="345"/>
      <c r="L46" s="345"/>
      <c r="M46" s="345"/>
      <c r="N46" s="347"/>
      <c r="O46" s="328"/>
      <c r="P46" s="347"/>
      <c r="Q46" s="231"/>
      <c r="R46" s="230"/>
      <c r="S46" s="230"/>
      <c r="T46" s="230"/>
      <c r="U46" s="230"/>
      <c r="V46" s="232"/>
    </row>
    <row r="47" spans="1:28">
      <c r="A47" s="245">
        <v>43151</v>
      </c>
      <c r="B47" s="375" t="s">
        <v>270</v>
      </c>
      <c r="C47" s="349"/>
      <c r="D47" s="330"/>
      <c r="E47" s="345"/>
      <c r="F47" s="345"/>
      <c r="G47" s="345"/>
      <c r="H47" s="347"/>
      <c r="I47" s="345"/>
      <c r="J47" s="345"/>
      <c r="K47" s="345"/>
      <c r="L47" s="345"/>
      <c r="M47" s="345"/>
      <c r="N47" s="347"/>
      <c r="O47" s="328"/>
      <c r="P47" s="347"/>
      <c r="Q47" s="231"/>
      <c r="R47" s="230"/>
      <c r="S47" s="230"/>
      <c r="T47" s="230"/>
      <c r="U47" s="230"/>
      <c r="V47" s="232"/>
    </row>
    <row r="48" spans="1:28">
      <c r="A48" s="245">
        <v>43152</v>
      </c>
      <c r="B48" s="375">
        <v>29</v>
      </c>
      <c r="C48" s="349"/>
      <c r="D48" s="345"/>
      <c r="E48" s="345"/>
      <c r="F48" s="345"/>
      <c r="G48" s="345"/>
      <c r="H48" s="347"/>
      <c r="I48" s="345"/>
      <c r="J48" s="345"/>
      <c r="K48" s="345"/>
      <c r="L48" s="345"/>
      <c r="M48" s="345"/>
      <c r="N48" s="347"/>
      <c r="O48" s="328"/>
      <c r="P48" s="332"/>
      <c r="Q48" s="224"/>
      <c r="R48" s="222"/>
      <c r="S48" s="222"/>
      <c r="T48" s="222"/>
      <c r="U48" s="222"/>
      <c r="V48" s="223"/>
    </row>
    <row r="49" spans="1:22" s="454" customFormat="1">
      <c r="A49" s="220"/>
      <c r="B49" s="454" t="s">
        <v>185</v>
      </c>
      <c r="C49" s="349"/>
      <c r="D49" s="345"/>
      <c r="E49" s="345"/>
      <c r="F49" s="345"/>
      <c r="G49" s="345"/>
      <c r="H49" s="347"/>
      <c r="I49" s="345"/>
      <c r="J49" s="345"/>
      <c r="K49" s="345"/>
      <c r="L49" s="345"/>
      <c r="M49" s="345"/>
      <c r="N49" s="347"/>
      <c r="O49" s="328"/>
      <c r="P49" s="332"/>
      <c r="Q49" s="224"/>
      <c r="R49" s="222"/>
      <c r="S49" s="222"/>
      <c r="T49" s="222"/>
      <c r="U49" s="222"/>
      <c r="V49" s="223"/>
    </row>
    <row r="50" spans="1:22" s="454" customFormat="1">
      <c r="A50" s="230"/>
      <c r="B50" s="375" t="s">
        <v>186</v>
      </c>
      <c r="C50" s="363"/>
      <c r="D50" s="365"/>
      <c r="E50" s="365"/>
      <c r="F50" s="365"/>
      <c r="G50" s="365"/>
      <c r="H50" s="367"/>
      <c r="I50" s="365"/>
      <c r="J50" s="365"/>
      <c r="K50" s="365"/>
      <c r="L50" s="365"/>
      <c r="M50" s="365"/>
      <c r="N50" s="365"/>
      <c r="O50" s="349"/>
      <c r="P50" s="332"/>
      <c r="Q50" s="224"/>
      <c r="R50" s="222"/>
      <c r="S50" s="222"/>
      <c r="T50" s="222"/>
      <c r="U50" s="222"/>
      <c r="V50" s="223"/>
    </row>
    <row r="51" spans="1:22" s="454" customFormat="1">
      <c r="A51" s="245">
        <v>43153</v>
      </c>
      <c r="B51" s="375">
        <v>30</v>
      </c>
      <c r="C51" s="349"/>
      <c r="D51" s="330"/>
      <c r="E51" s="356"/>
      <c r="F51" s="356"/>
      <c r="G51" s="356"/>
      <c r="H51" s="358"/>
      <c r="I51" s="356"/>
      <c r="J51" s="356"/>
      <c r="K51" s="356"/>
      <c r="L51" s="356"/>
      <c r="M51" s="356"/>
      <c r="N51" s="358"/>
      <c r="O51" s="328"/>
      <c r="P51" s="332"/>
      <c r="Q51" s="219"/>
      <c r="R51" s="212"/>
      <c r="S51" s="212"/>
      <c r="T51" s="212"/>
      <c r="U51" s="212"/>
      <c r="V51" s="221"/>
    </row>
    <row r="52" spans="1:22" s="508" customFormat="1">
      <c r="A52" s="518">
        <v>43154</v>
      </c>
      <c r="B52" s="519">
        <v>31</v>
      </c>
      <c r="C52" s="520" t="s">
        <v>539</v>
      </c>
      <c r="D52" s="485" t="s">
        <v>544</v>
      </c>
      <c r="F52" s="485" t="s">
        <v>540</v>
      </c>
      <c r="G52" s="485" t="s">
        <v>545</v>
      </c>
      <c r="H52" s="521" t="s">
        <v>560</v>
      </c>
      <c r="I52" s="522"/>
      <c r="J52" s="522"/>
      <c r="K52" s="522"/>
      <c r="L52" s="522"/>
      <c r="M52" s="522"/>
      <c r="N52" s="521"/>
      <c r="O52" s="523"/>
      <c r="P52" s="503"/>
      <c r="Q52" s="524"/>
      <c r="R52" s="525"/>
      <c r="S52" s="525"/>
      <c r="T52" s="525"/>
      <c r="U52" s="525"/>
      <c r="V52" s="526"/>
    </row>
    <row r="53" spans="1:22" s="454" customFormat="1">
      <c r="A53" s="245"/>
      <c r="B53" s="458"/>
      <c r="C53" s="349"/>
      <c r="D53" s="345"/>
      <c r="E53" s="345"/>
      <c r="F53" s="345"/>
      <c r="G53" s="413" t="s">
        <v>546</v>
      </c>
      <c r="H53" s="548" t="s">
        <v>663</v>
      </c>
      <c r="I53" s="345"/>
      <c r="J53" s="345"/>
      <c r="K53" s="345"/>
      <c r="L53" s="345"/>
      <c r="M53" s="345"/>
      <c r="N53" s="347"/>
      <c r="O53" s="328"/>
      <c r="P53" s="410"/>
      <c r="Q53" s="219"/>
      <c r="R53" s="212"/>
      <c r="S53" s="212"/>
      <c r="T53" s="212"/>
      <c r="U53" s="212"/>
      <c r="V53" s="221"/>
    </row>
    <row r="54" spans="1:22" s="454" customFormat="1">
      <c r="A54" s="245">
        <v>43159</v>
      </c>
      <c r="B54" s="375" t="s">
        <v>339</v>
      </c>
      <c r="C54" s="349"/>
      <c r="D54" s="345"/>
      <c r="E54" s="345"/>
      <c r="F54" s="345"/>
      <c r="G54" s="345"/>
      <c r="H54" s="347"/>
      <c r="I54" s="345"/>
      <c r="J54" s="345"/>
      <c r="K54" s="345"/>
      <c r="L54" s="345"/>
      <c r="M54" s="345"/>
      <c r="N54" s="347"/>
      <c r="O54" s="328"/>
      <c r="P54" s="410"/>
      <c r="Q54" s="219"/>
      <c r="R54" s="212"/>
      <c r="S54" s="212"/>
      <c r="T54" s="212"/>
      <c r="U54" s="212"/>
      <c r="V54" s="221"/>
    </row>
    <row r="55" spans="1:22" s="454" customFormat="1">
      <c r="A55" s="245">
        <v>43160</v>
      </c>
      <c r="B55" s="375" t="s">
        <v>340</v>
      </c>
      <c r="C55" s="349"/>
      <c r="D55" s="345"/>
      <c r="E55" s="345"/>
      <c r="F55" s="345"/>
      <c r="G55" s="345"/>
      <c r="H55" s="347"/>
      <c r="I55" s="345"/>
      <c r="J55" s="345"/>
      <c r="K55" s="345"/>
      <c r="L55" s="345"/>
      <c r="M55" s="345"/>
      <c r="N55" s="347"/>
      <c r="O55" s="328"/>
      <c r="P55" s="410"/>
      <c r="Q55" s="219"/>
      <c r="R55" s="212"/>
      <c r="S55" s="212"/>
      <c r="T55" s="212"/>
      <c r="U55" s="212"/>
      <c r="V55" s="221"/>
    </row>
    <row r="56" spans="1:22" s="454" customFormat="1">
      <c r="A56" s="245">
        <v>43161</v>
      </c>
      <c r="B56" s="458">
        <v>32</v>
      </c>
      <c r="C56" s="349"/>
      <c r="D56" s="345"/>
      <c r="E56" s="345"/>
      <c r="F56" s="345"/>
      <c r="G56" s="345"/>
      <c r="H56" s="347"/>
      <c r="I56" s="345"/>
      <c r="J56" s="345"/>
      <c r="K56" s="345"/>
      <c r="L56" s="345"/>
      <c r="M56" s="345"/>
      <c r="N56" s="347"/>
      <c r="O56" s="328"/>
      <c r="P56" s="332"/>
      <c r="Q56" s="219"/>
      <c r="R56" s="212"/>
      <c r="S56" s="212"/>
      <c r="T56" s="212"/>
      <c r="U56" s="212"/>
      <c r="V56" s="221"/>
    </row>
    <row r="57" spans="1:22" s="454" customFormat="1">
      <c r="A57" s="245"/>
      <c r="B57" s="458"/>
      <c r="C57" s="349"/>
      <c r="D57" s="345"/>
      <c r="E57" s="345"/>
      <c r="F57" s="345"/>
      <c r="G57" s="345"/>
      <c r="H57" s="347"/>
      <c r="I57" s="345"/>
      <c r="J57" s="345"/>
      <c r="K57" s="345"/>
      <c r="L57" s="345"/>
      <c r="M57" s="345"/>
      <c r="N57" s="347"/>
      <c r="O57" s="328"/>
      <c r="P57" s="332"/>
      <c r="Q57" s="219"/>
      <c r="R57" s="212"/>
      <c r="S57" s="212"/>
      <c r="T57" s="212"/>
      <c r="U57" s="212"/>
      <c r="V57" s="221"/>
    </row>
    <row r="58" spans="1:22" s="454" customFormat="1">
      <c r="A58" s="245">
        <v>43164</v>
      </c>
      <c r="B58" s="375" t="s">
        <v>341</v>
      </c>
      <c r="C58" s="349"/>
      <c r="D58" s="345"/>
      <c r="E58" s="345"/>
      <c r="F58" s="345"/>
      <c r="G58" s="345"/>
      <c r="H58" s="347"/>
      <c r="I58" s="345"/>
      <c r="J58" s="345"/>
      <c r="K58" s="345"/>
      <c r="L58" s="345"/>
      <c r="M58" s="345"/>
      <c r="N58" s="347"/>
      <c r="O58" s="328"/>
      <c r="P58" s="332"/>
      <c r="Q58" s="219"/>
      <c r="R58" s="212"/>
      <c r="S58" s="212"/>
      <c r="T58" s="212"/>
      <c r="U58" s="212"/>
      <c r="V58" s="221"/>
    </row>
    <row r="59" spans="1:22" s="454" customFormat="1">
      <c r="A59" s="245">
        <v>43165</v>
      </c>
      <c r="B59" s="458">
        <v>33</v>
      </c>
      <c r="C59" s="336" t="s">
        <v>520</v>
      </c>
      <c r="D59" s="330"/>
      <c r="E59" s="356"/>
      <c r="F59" s="356"/>
      <c r="G59" s="356"/>
      <c r="H59" s="358"/>
      <c r="I59" s="356"/>
      <c r="J59" s="356"/>
      <c r="K59" s="356"/>
      <c r="L59" s="356"/>
      <c r="M59" s="356"/>
      <c r="N59" s="347"/>
      <c r="O59" s="349"/>
      <c r="P59" s="332"/>
      <c r="Q59" s="229"/>
      <c r="R59" s="227"/>
      <c r="S59" s="227"/>
      <c r="T59" s="227"/>
      <c r="U59" s="227"/>
      <c r="V59" s="228"/>
    </row>
    <row r="60" spans="1:22" s="454" customFormat="1">
      <c r="A60" s="245">
        <v>43166</v>
      </c>
      <c r="B60" s="458">
        <v>34</v>
      </c>
      <c r="C60" s="336" t="s">
        <v>521</v>
      </c>
      <c r="D60" s="330"/>
      <c r="E60" s="356"/>
      <c r="F60" s="333"/>
      <c r="G60" s="333"/>
      <c r="H60" s="332"/>
      <c r="I60" s="330"/>
      <c r="J60" s="333"/>
      <c r="K60" s="333"/>
      <c r="L60" s="333"/>
      <c r="M60" s="333"/>
      <c r="N60" s="347"/>
      <c r="O60" s="349"/>
      <c r="P60" s="332"/>
      <c r="Q60" s="226"/>
      <c r="R60" s="220"/>
      <c r="S60" s="220"/>
      <c r="T60" s="220"/>
      <c r="U60" s="220"/>
      <c r="V60" s="225"/>
    </row>
    <row r="61" spans="1:22" s="464" customFormat="1">
      <c r="A61" s="425">
        <v>43167</v>
      </c>
      <c r="B61" s="463">
        <v>35</v>
      </c>
      <c r="C61" s="426" t="s">
        <v>522</v>
      </c>
      <c r="D61" s="427"/>
      <c r="F61" s="451" t="s">
        <v>542</v>
      </c>
      <c r="G61" s="451"/>
      <c r="H61" s="428"/>
      <c r="I61" s="427"/>
      <c r="J61" s="427"/>
      <c r="K61" s="427"/>
      <c r="L61" s="427"/>
      <c r="M61" s="427"/>
      <c r="N61" s="428"/>
      <c r="O61" s="426"/>
      <c r="P61" s="428"/>
      <c r="Q61" s="452"/>
      <c r="R61" s="429"/>
      <c r="S61" s="429"/>
      <c r="T61" s="429"/>
      <c r="U61" s="429"/>
      <c r="V61" s="430"/>
    </row>
    <row r="62" spans="1:22" s="454" customFormat="1">
      <c r="A62" s="245">
        <v>43168</v>
      </c>
      <c r="B62" s="458">
        <v>36</v>
      </c>
      <c r="C62" s="336" t="s">
        <v>523</v>
      </c>
      <c r="D62" s="330"/>
      <c r="E62" s="356"/>
      <c r="F62" s="333"/>
      <c r="G62" s="333"/>
      <c r="H62" s="332"/>
      <c r="I62" s="333"/>
      <c r="J62" s="333"/>
      <c r="K62" s="345"/>
      <c r="L62" s="333"/>
      <c r="M62" s="333"/>
      <c r="N62" s="347"/>
      <c r="O62" s="349"/>
      <c r="P62" s="332"/>
      <c r="Q62" s="226"/>
      <c r="R62" s="220"/>
      <c r="S62" s="220"/>
      <c r="T62" s="220"/>
      <c r="U62" s="220"/>
      <c r="V62" s="225"/>
    </row>
    <row r="63" spans="1:22" s="454" customFormat="1">
      <c r="A63" s="245"/>
      <c r="B63" s="458"/>
      <c r="C63" s="349"/>
      <c r="D63" s="330"/>
      <c r="E63" s="356"/>
      <c r="F63" s="333"/>
      <c r="G63" s="333"/>
      <c r="H63" s="332"/>
      <c r="I63" s="333"/>
      <c r="J63" s="333"/>
      <c r="K63" s="345"/>
      <c r="L63" s="333"/>
      <c r="M63" s="333"/>
      <c r="N63" s="347"/>
      <c r="O63" s="349"/>
      <c r="P63" s="332"/>
      <c r="Q63" s="226"/>
      <c r="R63" s="220"/>
      <c r="S63" s="220"/>
      <c r="T63" s="220"/>
      <c r="U63" s="220"/>
      <c r="V63" s="225"/>
    </row>
    <row r="64" spans="1:22" s="454" customFormat="1">
      <c r="A64" s="245">
        <v>43171</v>
      </c>
      <c r="B64" s="375" t="s">
        <v>337</v>
      </c>
      <c r="C64" s="349"/>
      <c r="D64" s="330"/>
      <c r="E64" s="356"/>
      <c r="F64" s="333"/>
      <c r="G64" s="333"/>
      <c r="H64" s="332"/>
      <c r="I64" s="333"/>
      <c r="J64" s="333"/>
      <c r="K64" s="345"/>
      <c r="L64" s="333"/>
      <c r="M64" s="333"/>
      <c r="N64" s="347"/>
      <c r="O64" s="349"/>
      <c r="P64" s="332"/>
      <c r="Q64" s="226"/>
      <c r="R64" s="220"/>
      <c r="S64" s="220"/>
      <c r="T64" s="220"/>
      <c r="U64" s="220"/>
      <c r="V64" s="225"/>
    </row>
    <row r="65" spans="1:23" s="454" customFormat="1">
      <c r="A65" s="245">
        <v>43173</v>
      </c>
      <c r="B65" s="375" t="s">
        <v>338</v>
      </c>
      <c r="C65" s="349"/>
      <c r="D65" s="330"/>
      <c r="E65" s="356"/>
      <c r="F65" s="333"/>
      <c r="G65" s="333"/>
      <c r="H65" s="332"/>
      <c r="I65" s="333"/>
      <c r="J65" s="333"/>
      <c r="K65" s="345"/>
      <c r="L65" s="333"/>
      <c r="M65" s="333"/>
      <c r="N65" s="347"/>
      <c r="O65" s="349"/>
      <c r="P65" s="332"/>
      <c r="Q65" s="226"/>
      <c r="R65" s="220"/>
      <c r="S65" s="220"/>
      <c r="T65" s="220"/>
      <c r="U65" s="220"/>
      <c r="V65" s="225"/>
    </row>
    <row r="66" spans="1:23" s="454" customFormat="1">
      <c r="A66" s="245">
        <v>43174</v>
      </c>
      <c r="B66" s="458">
        <v>37</v>
      </c>
      <c r="C66" s="336" t="s">
        <v>524</v>
      </c>
      <c r="D66" s="330"/>
      <c r="E66" s="356"/>
      <c r="F66" s="333"/>
      <c r="G66" s="333"/>
      <c r="H66" s="332"/>
      <c r="I66" s="333"/>
      <c r="J66" s="333"/>
      <c r="K66" s="345"/>
      <c r="L66" s="333"/>
      <c r="M66" s="333"/>
      <c r="N66" s="347"/>
      <c r="O66" s="349"/>
      <c r="P66" s="332"/>
      <c r="Q66" s="226"/>
      <c r="R66" s="220"/>
      <c r="S66" s="220"/>
      <c r="T66" s="220"/>
      <c r="U66" s="220"/>
      <c r="V66" s="225"/>
    </row>
    <row r="67" spans="1:23" s="490" customFormat="1">
      <c r="A67" s="482">
        <v>43175</v>
      </c>
      <c r="B67" s="483">
        <v>38</v>
      </c>
      <c r="C67" s="484" t="s">
        <v>512</v>
      </c>
      <c r="D67" s="485" t="s">
        <v>530</v>
      </c>
      <c r="E67" s="515"/>
      <c r="F67" s="515" t="s">
        <v>542</v>
      </c>
      <c r="G67" s="512" t="s">
        <v>548</v>
      </c>
      <c r="H67" s="521" t="s">
        <v>560</v>
      </c>
      <c r="I67" s="486"/>
      <c r="J67" s="486"/>
      <c r="K67" s="486"/>
      <c r="L67" s="486"/>
      <c r="M67" s="486"/>
      <c r="N67" s="487"/>
      <c r="O67" s="484"/>
      <c r="P67" s="487"/>
      <c r="Q67" s="516"/>
      <c r="R67" s="488"/>
      <c r="S67" s="488"/>
      <c r="T67" s="488"/>
      <c r="U67" s="488"/>
      <c r="V67" s="517"/>
    </row>
    <row r="68" spans="1:23" s="454" customFormat="1">
      <c r="A68" s="245"/>
      <c r="B68" s="458"/>
      <c r="C68" s="349"/>
      <c r="D68" s="330" t="s">
        <v>562</v>
      </c>
      <c r="E68" s="356"/>
      <c r="F68" s="333"/>
      <c r="G68" s="330"/>
      <c r="H68" s="548" t="s">
        <v>663</v>
      </c>
      <c r="I68" s="333"/>
      <c r="J68" s="333"/>
      <c r="K68" s="345"/>
      <c r="L68" s="333"/>
      <c r="M68" s="333"/>
      <c r="N68" s="347"/>
      <c r="O68" s="349"/>
      <c r="P68" s="332"/>
      <c r="Q68" s="220"/>
      <c r="R68" s="220"/>
      <c r="S68" s="220"/>
      <c r="T68" s="220"/>
      <c r="U68" s="220"/>
      <c r="V68" s="225"/>
    </row>
    <row r="69" spans="1:23" s="454" customFormat="1">
      <c r="A69" s="245"/>
      <c r="B69" s="375" t="s">
        <v>336</v>
      </c>
      <c r="C69" s="349"/>
      <c r="D69" s="330"/>
      <c r="E69" s="356"/>
      <c r="F69" s="333"/>
      <c r="G69" s="333"/>
      <c r="H69" s="332"/>
      <c r="I69" s="333"/>
      <c r="J69" s="333"/>
      <c r="K69" s="345"/>
      <c r="L69" s="333"/>
      <c r="M69" s="333"/>
      <c r="N69" s="347"/>
      <c r="O69" s="349"/>
      <c r="P69" s="332"/>
      <c r="Q69" s="220"/>
      <c r="R69" s="220"/>
      <c r="S69" s="220"/>
      <c r="T69" s="220"/>
      <c r="U69" s="220"/>
      <c r="V69" s="225"/>
    </row>
    <row r="70" spans="1:23" s="454" customFormat="1" ht="12" customHeight="1">
      <c r="A70" s="245">
        <v>43179</v>
      </c>
      <c r="B70" s="458">
        <v>39</v>
      </c>
      <c r="C70" s="349"/>
      <c r="D70" s="330"/>
      <c r="E70" s="356"/>
      <c r="F70" s="333"/>
      <c r="G70" s="333"/>
      <c r="H70" s="332"/>
      <c r="I70" s="333"/>
      <c r="J70" s="333"/>
      <c r="K70" s="345"/>
      <c r="L70" s="333"/>
      <c r="M70" s="333"/>
      <c r="N70" s="347"/>
      <c r="O70" s="349"/>
      <c r="P70" s="332"/>
      <c r="Q70" s="220"/>
      <c r="R70" s="220"/>
      <c r="S70" s="220"/>
      <c r="T70" s="220"/>
      <c r="U70" s="220"/>
      <c r="V70" s="225"/>
    </row>
    <row r="71" spans="1:23" s="454" customFormat="1">
      <c r="A71" s="245">
        <v>43180</v>
      </c>
      <c r="B71" s="458">
        <v>40</v>
      </c>
      <c r="C71" s="336" t="s">
        <v>481</v>
      </c>
      <c r="D71" s="333"/>
      <c r="E71" s="330" t="s">
        <v>504</v>
      </c>
      <c r="F71" s="333"/>
      <c r="G71" s="333"/>
      <c r="H71" s="332"/>
      <c r="I71" s="333"/>
      <c r="J71" s="330"/>
      <c r="K71" s="333"/>
      <c r="L71" s="333"/>
      <c r="M71" s="330"/>
      <c r="N71" s="332"/>
      <c r="O71" s="349"/>
      <c r="P71" s="332"/>
      <c r="Q71" s="220"/>
      <c r="R71" s="220"/>
      <c r="S71" s="220"/>
      <c r="T71" s="220"/>
      <c r="U71" s="220"/>
      <c r="V71" s="225"/>
      <c r="W71" s="459"/>
    </row>
    <row r="72" spans="1:23" s="454" customFormat="1">
      <c r="A72" s="245">
        <v>43181</v>
      </c>
      <c r="B72" s="458">
        <v>41</v>
      </c>
      <c r="C72" s="336" t="s">
        <v>505</v>
      </c>
      <c r="D72" s="330"/>
      <c r="E72" s="330"/>
      <c r="F72" s="333"/>
      <c r="G72" s="333"/>
      <c r="H72" s="332"/>
      <c r="I72" s="333"/>
      <c r="J72" s="333"/>
      <c r="K72" s="330"/>
      <c r="L72" s="333"/>
      <c r="M72" s="333"/>
      <c r="N72" s="410"/>
      <c r="O72" s="349"/>
      <c r="P72" s="332"/>
      <c r="Q72" s="220"/>
      <c r="R72" s="220"/>
      <c r="S72" s="220"/>
      <c r="T72" s="220"/>
      <c r="U72" s="220"/>
      <c r="V72" s="225"/>
    </row>
    <row r="73" spans="1:23" s="466" customFormat="1">
      <c r="A73" s="445">
        <v>43182</v>
      </c>
      <c r="B73" s="465">
        <v>42</v>
      </c>
      <c r="C73" s="446" t="s">
        <v>506</v>
      </c>
      <c r="D73" s="447"/>
      <c r="E73" s="447"/>
      <c r="F73" s="447"/>
      <c r="G73" s="447"/>
      <c r="H73" s="448"/>
      <c r="I73" s="447"/>
      <c r="J73" s="447"/>
      <c r="K73" s="447"/>
      <c r="L73" s="447"/>
      <c r="M73" s="447"/>
      <c r="N73" s="448"/>
      <c r="O73" s="446"/>
      <c r="P73" s="448"/>
      <c r="Q73" s="449"/>
      <c r="R73" s="449"/>
      <c r="S73" s="449"/>
      <c r="T73" s="449"/>
      <c r="U73" s="449"/>
      <c r="V73" s="450"/>
    </row>
    <row r="74" spans="1:23" s="454" customFormat="1">
      <c r="A74" s="245"/>
      <c r="B74" s="458"/>
      <c r="C74" s="349"/>
      <c r="D74" s="333"/>
      <c r="E74" s="333"/>
      <c r="F74" s="333"/>
      <c r="G74" s="333"/>
      <c r="H74" s="332"/>
      <c r="I74" s="333"/>
      <c r="J74" s="333"/>
      <c r="K74" s="333"/>
      <c r="L74" s="333"/>
      <c r="M74" s="333"/>
      <c r="N74" s="332"/>
      <c r="O74" s="349"/>
      <c r="P74" s="332"/>
      <c r="Q74" s="220"/>
      <c r="R74" s="220"/>
      <c r="S74" s="220"/>
      <c r="T74" s="220"/>
      <c r="U74" s="220"/>
      <c r="V74" s="225"/>
    </row>
    <row r="75" spans="1:23" s="454" customFormat="1">
      <c r="A75" s="245"/>
      <c r="B75" s="375" t="s">
        <v>335</v>
      </c>
      <c r="C75" s="349"/>
      <c r="D75" s="333"/>
      <c r="E75" s="333"/>
      <c r="F75" s="333"/>
      <c r="G75" s="333"/>
      <c r="H75" s="332"/>
      <c r="I75" s="333"/>
      <c r="J75" s="333"/>
      <c r="K75" s="333"/>
      <c r="L75" s="333"/>
      <c r="M75" s="333"/>
      <c r="N75" s="332"/>
      <c r="O75" s="349"/>
      <c r="P75" s="332"/>
      <c r="Q75" s="220"/>
      <c r="R75" s="220"/>
      <c r="S75" s="220"/>
      <c r="T75" s="220"/>
      <c r="U75" s="220"/>
      <c r="V75" s="225"/>
    </row>
    <row r="76" spans="1:23" s="454" customFormat="1">
      <c r="A76" s="245">
        <v>43186</v>
      </c>
      <c r="B76" s="458">
        <v>43</v>
      </c>
      <c r="C76" s="446" t="s">
        <v>507</v>
      </c>
      <c r="D76" s="330"/>
      <c r="E76" s="330" t="s">
        <v>508</v>
      </c>
      <c r="F76" s="330"/>
      <c r="G76" s="330"/>
      <c r="H76" s="332"/>
      <c r="I76" s="330"/>
      <c r="J76" s="333"/>
      <c r="K76" s="333"/>
      <c r="L76" s="330"/>
      <c r="M76" s="333"/>
      <c r="N76" s="332"/>
      <c r="O76" s="349"/>
      <c r="P76" s="332"/>
      <c r="Q76" s="220"/>
      <c r="R76" s="220"/>
      <c r="S76" s="220"/>
      <c r="T76" s="220"/>
      <c r="U76" s="220"/>
      <c r="V76" s="225"/>
    </row>
    <row r="77" spans="1:23" s="454" customFormat="1">
      <c r="A77" s="245">
        <v>43187</v>
      </c>
      <c r="B77" s="458">
        <v>44</v>
      </c>
      <c r="C77" s="426" t="s">
        <v>511</v>
      </c>
      <c r="D77" s="333"/>
      <c r="E77" s="330" t="s">
        <v>508</v>
      </c>
      <c r="F77" s="330"/>
      <c r="G77" s="330"/>
      <c r="H77" s="332"/>
      <c r="I77" s="330"/>
      <c r="J77" s="333"/>
      <c r="K77" s="333"/>
      <c r="L77" s="330"/>
      <c r="M77" s="333"/>
      <c r="N77" s="332"/>
      <c r="O77" s="349"/>
      <c r="P77" s="410"/>
      <c r="Q77" s="220"/>
      <c r="R77" s="220"/>
      <c r="S77" s="220"/>
      <c r="T77" s="220"/>
      <c r="U77" s="220"/>
      <c r="V77" s="225"/>
    </row>
    <row r="78" spans="1:23" s="454" customFormat="1">
      <c r="A78" s="245">
        <v>43188</v>
      </c>
      <c r="B78" s="458">
        <v>45</v>
      </c>
      <c r="C78" s="349"/>
      <c r="D78" s="330"/>
      <c r="E78" s="333"/>
      <c r="F78" s="330"/>
      <c r="G78" s="330"/>
      <c r="H78" s="332"/>
      <c r="I78" s="333"/>
      <c r="J78" s="333"/>
      <c r="K78" s="333"/>
      <c r="L78" s="333"/>
      <c r="M78" s="330"/>
      <c r="N78" s="332"/>
      <c r="O78" s="349"/>
      <c r="P78" s="410"/>
      <c r="Q78" s="220"/>
      <c r="R78" s="220"/>
      <c r="S78" s="220"/>
      <c r="T78" s="220"/>
      <c r="U78" s="220"/>
      <c r="V78" s="225"/>
    </row>
    <row r="79" spans="1:23" s="508" customFormat="1">
      <c r="A79" s="518">
        <v>43189</v>
      </c>
      <c r="B79" s="519">
        <v>46</v>
      </c>
      <c r="C79" s="520" t="s">
        <v>244</v>
      </c>
      <c r="D79" s="330" t="s">
        <v>584</v>
      </c>
      <c r="E79" s="502"/>
      <c r="F79" s="530" t="s">
        <v>582</v>
      </c>
      <c r="G79" s="530" t="s">
        <v>585</v>
      </c>
      <c r="H79" s="504"/>
      <c r="I79" s="502"/>
      <c r="J79" s="502"/>
      <c r="K79" s="502"/>
      <c r="L79" s="502"/>
      <c r="M79" s="530"/>
      <c r="N79" s="504"/>
      <c r="O79" s="501"/>
      <c r="P79" s="503"/>
      <c r="Q79" s="505"/>
      <c r="R79" s="505"/>
      <c r="S79" s="505"/>
      <c r="T79" s="505"/>
      <c r="U79" s="505"/>
      <c r="V79" s="506"/>
    </row>
    <row r="80" spans="1:23" s="454" customFormat="1">
      <c r="A80" s="245"/>
      <c r="B80" s="458"/>
      <c r="C80" s="349"/>
      <c r="D80" s="330"/>
      <c r="E80" s="333"/>
      <c r="F80" s="330"/>
      <c r="G80" s="330"/>
      <c r="H80" s="332"/>
      <c r="I80" s="333"/>
      <c r="J80" s="333"/>
      <c r="K80" s="333"/>
      <c r="L80" s="333"/>
      <c r="M80" s="330"/>
      <c r="N80" s="332"/>
      <c r="O80" s="349"/>
      <c r="P80" s="410"/>
      <c r="Q80" s="220"/>
      <c r="R80" s="220"/>
      <c r="S80" s="220"/>
      <c r="T80" s="220"/>
      <c r="U80" s="220"/>
      <c r="V80" s="225"/>
    </row>
    <row r="81" spans="1:22" s="454" customFormat="1">
      <c r="A81" s="245">
        <v>43192</v>
      </c>
      <c r="B81" s="375" t="s">
        <v>334</v>
      </c>
      <c r="C81" s="349"/>
      <c r="D81" s="330"/>
      <c r="E81" s="333"/>
      <c r="F81" s="330"/>
      <c r="G81" s="330"/>
      <c r="H81" s="332"/>
      <c r="I81" s="333"/>
      <c r="J81" s="333"/>
      <c r="K81" s="333"/>
      <c r="L81" s="333"/>
      <c r="M81" s="330"/>
      <c r="N81" s="332"/>
      <c r="O81" s="349"/>
      <c r="P81" s="410"/>
      <c r="Q81" s="220"/>
      <c r="R81" s="220"/>
      <c r="S81" s="220"/>
      <c r="T81" s="220"/>
      <c r="U81" s="220"/>
      <c r="V81" s="225"/>
    </row>
    <row r="82" spans="1:22" s="454" customFormat="1">
      <c r="A82" s="245">
        <v>43193</v>
      </c>
      <c r="B82" s="458">
        <v>47</v>
      </c>
      <c r="C82" s="336" t="s">
        <v>499</v>
      </c>
      <c r="D82" s="330"/>
      <c r="E82" s="333"/>
      <c r="F82" s="330"/>
      <c r="G82" s="330"/>
      <c r="H82" s="332"/>
      <c r="I82" s="333"/>
      <c r="J82" s="333"/>
      <c r="K82" s="333"/>
      <c r="L82" s="333"/>
      <c r="M82" s="330"/>
      <c r="N82" s="332"/>
      <c r="O82" s="349"/>
      <c r="P82" s="410"/>
      <c r="Q82" s="220"/>
      <c r="R82" s="220"/>
      <c r="S82" s="220"/>
      <c r="T82" s="220"/>
      <c r="U82" s="220"/>
      <c r="V82" s="225"/>
    </row>
    <row r="83" spans="1:22" s="564" customFormat="1">
      <c r="A83" s="557">
        <v>43194</v>
      </c>
      <c r="B83" s="558">
        <v>48</v>
      </c>
      <c r="C83" s="559" t="s">
        <v>500</v>
      </c>
      <c r="D83" s="560"/>
      <c r="E83" s="560"/>
      <c r="F83" s="560"/>
      <c r="G83" s="560"/>
      <c r="H83" s="561"/>
      <c r="I83" s="560"/>
      <c r="J83" s="560"/>
      <c r="K83" s="560"/>
      <c r="L83" s="560"/>
      <c r="M83" s="560"/>
      <c r="N83" s="561"/>
      <c r="O83" s="559"/>
      <c r="P83" s="561"/>
      <c r="Q83" s="562"/>
      <c r="R83" s="562"/>
      <c r="S83" s="562"/>
      <c r="T83" s="562"/>
      <c r="U83" s="562"/>
      <c r="V83" s="563"/>
    </row>
    <row r="84" spans="1:22" s="454" customFormat="1">
      <c r="A84" s="245">
        <v>43195</v>
      </c>
      <c r="B84" s="458">
        <v>49</v>
      </c>
      <c r="C84" s="336" t="s">
        <v>501</v>
      </c>
      <c r="D84" s="330"/>
      <c r="E84" s="330"/>
      <c r="F84" s="330"/>
      <c r="G84" s="330"/>
      <c r="H84" s="332"/>
      <c r="I84" s="333"/>
      <c r="J84" s="333"/>
      <c r="K84" s="333"/>
      <c r="L84" s="330"/>
      <c r="M84" s="330"/>
      <c r="N84" s="332"/>
      <c r="O84" s="349"/>
      <c r="P84" s="410"/>
      <c r="Q84" s="220"/>
      <c r="R84" s="220"/>
      <c r="S84" s="220"/>
      <c r="T84" s="220"/>
      <c r="U84" s="220"/>
      <c r="V84" s="225"/>
    </row>
    <row r="85" spans="1:22" s="454" customFormat="1">
      <c r="A85" s="245">
        <v>43196</v>
      </c>
      <c r="B85" s="458">
        <v>50</v>
      </c>
      <c r="C85" s="336" t="s">
        <v>502</v>
      </c>
      <c r="D85" s="330"/>
      <c r="E85" s="330"/>
      <c r="F85" s="330"/>
      <c r="G85" s="330"/>
      <c r="H85" s="332"/>
      <c r="I85" s="333"/>
      <c r="J85" s="333"/>
      <c r="K85" s="333"/>
      <c r="L85" s="330"/>
      <c r="M85" s="330"/>
      <c r="N85" s="332"/>
      <c r="O85" s="349"/>
      <c r="P85" s="410"/>
      <c r="Q85" s="220"/>
      <c r="R85" s="220"/>
      <c r="S85" s="220"/>
      <c r="T85" s="220"/>
      <c r="U85" s="220"/>
      <c r="V85" s="225"/>
    </row>
    <row r="86" spans="1:22" s="454" customFormat="1">
      <c r="A86" s="245"/>
      <c r="B86" s="458"/>
      <c r="C86" s="349"/>
      <c r="D86" s="330"/>
      <c r="E86" s="330"/>
      <c r="F86" s="330"/>
      <c r="G86" s="330"/>
      <c r="H86" s="332"/>
      <c r="I86" s="333"/>
      <c r="J86" s="333"/>
      <c r="K86" s="333"/>
      <c r="L86" s="330"/>
      <c r="M86" s="330"/>
      <c r="N86" s="332"/>
      <c r="O86" s="349"/>
      <c r="P86" s="410"/>
      <c r="Q86" s="220"/>
      <c r="R86" s="220"/>
      <c r="S86" s="220"/>
      <c r="T86" s="220"/>
      <c r="U86" s="220"/>
      <c r="V86" s="225"/>
    </row>
    <row r="87" spans="1:22" s="454" customFormat="1">
      <c r="A87" s="245">
        <v>43199</v>
      </c>
      <c r="B87" s="375" t="s">
        <v>350</v>
      </c>
      <c r="C87" s="349"/>
      <c r="D87" s="330"/>
      <c r="E87" s="330"/>
      <c r="F87" s="330"/>
      <c r="G87" s="330"/>
      <c r="H87" s="332"/>
      <c r="I87" s="333"/>
      <c r="J87" s="333"/>
      <c r="K87" s="333"/>
      <c r="L87" s="330"/>
      <c r="M87" s="330"/>
      <c r="N87" s="332"/>
      <c r="O87" s="349"/>
      <c r="P87" s="410"/>
      <c r="Q87" s="220"/>
      <c r="R87" s="220"/>
      <c r="S87" s="220"/>
      <c r="T87" s="220"/>
      <c r="U87" s="220"/>
      <c r="V87" s="225"/>
    </row>
    <row r="88" spans="1:22" s="464" customFormat="1">
      <c r="A88" s="425">
        <v>43200</v>
      </c>
      <c r="B88" s="463">
        <v>51</v>
      </c>
      <c r="C88" s="426" t="s">
        <v>503</v>
      </c>
      <c r="D88" s="427"/>
      <c r="E88" s="427"/>
      <c r="F88" s="427"/>
      <c r="G88" s="427"/>
      <c r="H88" s="428"/>
      <c r="I88" s="427"/>
      <c r="J88" s="427"/>
      <c r="K88" s="427"/>
      <c r="L88" s="427"/>
      <c r="M88" s="427"/>
      <c r="N88" s="428"/>
      <c r="O88" s="426"/>
      <c r="P88" s="428"/>
      <c r="Q88" s="429"/>
      <c r="R88" s="429"/>
      <c r="S88" s="429"/>
      <c r="T88" s="429"/>
      <c r="U88" s="429"/>
      <c r="V88" s="430"/>
    </row>
    <row r="89" spans="1:22" s="454" customFormat="1">
      <c r="A89" s="245">
        <v>43201</v>
      </c>
      <c r="B89" s="458">
        <v>52</v>
      </c>
      <c r="C89" s="349"/>
      <c r="D89" s="330"/>
      <c r="E89" s="330"/>
      <c r="F89" s="333"/>
      <c r="G89" s="333"/>
      <c r="H89" s="332"/>
      <c r="I89" s="333"/>
      <c r="J89" s="333"/>
      <c r="K89" s="333"/>
      <c r="L89" s="330"/>
      <c r="M89" s="333"/>
      <c r="N89" s="332"/>
      <c r="O89" s="349"/>
      <c r="P89" s="410"/>
      <c r="Q89" s="220"/>
      <c r="R89" s="220"/>
      <c r="S89" s="220"/>
      <c r="T89" s="220"/>
      <c r="U89" s="220"/>
      <c r="V89" s="225"/>
    </row>
    <row r="90" spans="1:22" s="552" customFormat="1">
      <c r="A90" s="555">
        <v>43202</v>
      </c>
      <c r="B90" s="556">
        <v>53</v>
      </c>
      <c r="C90" s="551" t="s">
        <v>655</v>
      </c>
      <c r="D90" s="369"/>
      <c r="E90" s="369"/>
      <c r="F90" s="331"/>
      <c r="G90" s="331"/>
      <c r="H90" s="335"/>
      <c r="I90" s="331"/>
      <c r="J90" s="331"/>
      <c r="K90" s="331"/>
      <c r="L90" s="369"/>
      <c r="M90" s="331"/>
      <c r="N90" s="335"/>
      <c r="O90" s="553"/>
      <c r="P90" s="368"/>
      <c r="Q90" s="293"/>
      <c r="R90" s="293"/>
      <c r="S90" s="293"/>
      <c r="T90" s="293"/>
      <c r="U90" s="293"/>
      <c r="V90" s="298"/>
    </row>
    <row r="91" spans="1:22" s="552" customFormat="1">
      <c r="A91" s="555">
        <v>43203</v>
      </c>
      <c r="B91" s="556">
        <v>54</v>
      </c>
      <c r="C91" s="551" t="s">
        <v>655</v>
      </c>
      <c r="D91" s="369"/>
      <c r="E91" s="369"/>
      <c r="F91" s="331"/>
      <c r="G91" s="331"/>
      <c r="H91" s="335"/>
      <c r="I91" s="331"/>
      <c r="J91" s="331"/>
      <c r="K91" s="331"/>
      <c r="L91" s="369"/>
      <c r="M91" s="331"/>
      <c r="N91" s="335"/>
      <c r="O91" s="553"/>
      <c r="P91" s="368"/>
      <c r="Q91" s="293"/>
      <c r="R91" s="293"/>
      <c r="S91" s="293"/>
      <c r="T91" s="293"/>
      <c r="U91" s="293"/>
      <c r="V91" s="298"/>
    </row>
    <row r="92" spans="1:22" s="454" customFormat="1">
      <c r="A92" s="245"/>
      <c r="B92" s="458"/>
      <c r="C92" s="349"/>
      <c r="D92" s="333"/>
      <c r="E92" s="333"/>
      <c r="F92" s="333"/>
      <c r="G92" s="333"/>
      <c r="H92" s="332"/>
      <c r="I92" s="333"/>
      <c r="J92" s="333"/>
      <c r="K92" s="333"/>
      <c r="L92" s="333"/>
      <c r="M92" s="333"/>
      <c r="N92" s="332"/>
      <c r="O92" s="349"/>
      <c r="P92" s="332"/>
      <c r="Q92" s="220"/>
      <c r="R92" s="220"/>
      <c r="S92" s="220"/>
      <c r="T92" s="220"/>
      <c r="U92" s="220"/>
      <c r="V92" s="225"/>
    </row>
    <row r="93" spans="1:22" s="454" customFormat="1">
      <c r="A93" s="245">
        <v>43207</v>
      </c>
      <c r="B93" s="375" t="s">
        <v>332</v>
      </c>
      <c r="C93" s="349"/>
      <c r="D93" s="333"/>
      <c r="E93" s="333"/>
      <c r="F93" s="333"/>
      <c r="G93" s="220"/>
      <c r="H93" s="454" t="s">
        <v>490</v>
      </c>
      <c r="I93" s="333"/>
      <c r="J93" s="333"/>
      <c r="K93" s="333"/>
      <c r="L93" s="333"/>
      <c r="M93" s="333"/>
      <c r="N93" s="332"/>
      <c r="O93" s="349"/>
      <c r="P93" s="332"/>
      <c r="Q93" s="220"/>
      <c r="R93" s="220"/>
      <c r="S93" s="220"/>
      <c r="T93" s="220"/>
      <c r="U93" s="220"/>
      <c r="V93" s="225"/>
    </row>
    <row r="94" spans="1:22" s="454" customFormat="1">
      <c r="A94" s="245">
        <v>43208</v>
      </c>
      <c r="B94" s="375" t="s">
        <v>333</v>
      </c>
      <c r="C94" s="349"/>
      <c r="D94" s="333"/>
      <c r="E94" s="333"/>
      <c r="F94" s="333"/>
      <c r="G94" s="220"/>
      <c r="I94" s="333"/>
      <c r="J94" s="333"/>
      <c r="K94" s="333"/>
      <c r="L94" s="333"/>
      <c r="M94" s="333"/>
      <c r="N94" s="332"/>
      <c r="O94" s="349"/>
      <c r="P94" s="332"/>
      <c r="Q94" s="220"/>
      <c r="R94" s="220"/>
      <c r="S94" s="220"/>
      <c r="T94" s="220"/>
      <c r="U94" s="220"/>
      <c r="V94" s="225"/>
    </row>
    <row r="95" spans="1:22" s="454" customFormat="1">
      <c r="A95" s="245">
        <v>43209</v>
      </c>
      <c r="B95" s="458">
        <v>55</v>
      </c>
      <c r="C95" s="349"/>
      <c r="D95" s="330"/>
      <c r="E95" s="330"/>
      <c r="F95" s="333"/>
      <c r="G95" s="220"/>
      <c r="H95" s="467"/>
      <c r="I95" s="333"/>
      <c r="J95" s="333"/>
      <c r="K95" s="333"/>
      <c r="L95" s="330"/>
      <c r="M95" s="333"/>
      <c r="N95" s="410"/>
      <c r="O95" s="349"/>
      <c r="P95" s="410"/>
      <c r="Q95" s="220"/>
      <c r="R95" s="220"/>
      <c r="S95" s="220"/>
      <c r="T95" s="220"/>
      <c r="U95" s="220"/>
      <c r="V95" s="225"/>
    </row>
    <row r="96" spans="1:22" s="454" customFormat="1">
      <c r="A96" s="245">
        <v>43210</v>
      </c>
      <c r="B96" s="458">
        <v>56</v>
      </c>
      <c r="C96" s="349"/>
      <c r="D96" s="330"/>
      <c r="E96" s="330"/>
      <c r="F96" s="330"/>
      <c r="G96" s="211"/>
      <c r="H96" s="467"/>
      <c r="I96" s="333"/>
      <c r="J96" s="333"/>
      <c r="K96" s="330"/>
      <c r="L96" s="330"/>
      <c r="M96" s="333"/>
      <c r="N96" s="332"/>
      <c r="O96" s="349"/>
      <c r="P96" s="410"/>
      <c r="Q96" s="220"/>
      <c r="R96" s="220"/>
      <c r="S96" s="220"/>
      <c r="T96" s="220"/>
      <c r="U96" s="220"/>
      <c r="V96" s="225"/>
    </row>
    <row r="97" spans="1:28">
      <c r="A97" s="220"/>
      <c r="B97" s="458"/>
      <c r="C97" s="349"/>
      <c r="D97" s="333"/>
      <c r="E97" s="333"/>
      <c r="F97" s="333"/>
      <c r="H97" s="454"/>
      <c r="I97" s="333"/>
      <c r="J97" s="333"/>
      <c r="K97" s="333"/>
      <c r="L97" s="333"/>
      <c r="M97" s="333"/>
      <c r="N97" s="332"/>
      <c r="O97" s="349"/>
      <c r="P97" s="332"/>
      <c r="V97" s="225"/>
    </row>
    <row r="98" spans="1:28">
      <c r="A98" s="245">
        <v>43213</v>
      </c>
      <c r="B98" s="375" t="s">
        <v>342</v>
      </c>
      <c r="C98" s="349"/>
      <c r="D98" s="333"/>
      <c r="E98" s="333"/>
      <c r="F98" s="333"/>
      <c r="H98" s="454"/>
      <c r="I98" s="333"/>
      <c r="J98" s="333"/>
      <c r="K98" s="333"/>
      <c r="L98" s="333"/>
      <c r="M98" s="333"/>
      <c r="N98" s="332"/>
      <c r="O98" s="349"/>
      <c r="P98" s="332"/>
      <c r="V98" s="225"/>
    </row>
    <row r="99" spans="1:28">
      <c r="A99" s="245">
        <v>43214</v>
      </c>
      <c r="B99" s="375" t="s">
        <v>343</v>
      </c>
      <c r="C99" s="349"/>
      <c r="D99" s="333"/>
      <c r="E99" s="333"/>
      <c r="F99" s="333"/>
      <c r="H99" s="453"/>
      <c r="I99" s="333"/>
      <c r="J99" s="333"/>
      <c r="K99" s="333"/>
      <c r="L99" s="333"/>
      <c r="M99" s="333"/>
      <c r="N99" s="332"/>
      <c r="O99" s="349"/>
      <c r="P99" s="332"/>
      <c r="V99" s="225"/>
    </row>
    <row r="100" spans="1:28">
      <c r="A100" s="245">
        <v>43215</v>
      </c>
      <c r="B100" s="375" t="s">
        <v>344</v>
      </c>
      <c r="C100" s="349"/>
      <c r="D100" s="333"/>
      <c r="E100" s="333"/>
      <c r="F100" s="333"/>
      <c r="H100" s="454"/>
      <c r="I100" s="333"/>
      <c r="J100" s="333"/>
      <c r="K100" s="333"/>
      <c r="L100" s="333"/>
      <c r="M100" s="333"/>
      <c r="N100" s="332"/>
      <c r="O100" s="349"/>
      <c r="P100" s="332"/>
      <c r="V100" s="225"/>
    </row>
    <row r="101" spans="1:28" s="554" customFormat="1">
      <c r="A101" s="549">
        <v>43216</v>
      </c>
      <c r="B101" s="550">
        <v>57</v>
      </c>
      <c r="C101" s="551" t="s">
        <v>656</v>
      </c>
      <c r="D101" s="369"/>
      <c r="E101" s="331"/>
      <c r="F101" s="414" t="s">
        <v>541</v>
      </c>
      <c r="G101" s="532"/>
      <c r="H101" s="552"/>
      <c r="I101" s="331"/>
      <c r="J101" s="331"/>
      <c r="K101" s="369"/>
      <c r="L101" s="369"/>
      <c r="M101" s="331"/>
      <c r="N101" s="335"/>
      <c r="O101" s="553"/>
      <c r="P101" s="335"/>
      <c r="Q101" s="293"/>
      <c r="R101" s="293"/>
      <c r="S101" s="293"/>
      <c r="T101" s="293"/>
      <c r="U101" s="293"/>
      <c r="V101" s="298"/>
      <c r="W101" s="552"/>
      <c r="X101" s="552"/>
      <c r="Y101" s="552"/>
      <c r="Z101" s="552"/>
      <c r="AA101" s="552"/>
      <c r="AB101" s="552"/>
    </row>
    <row r="102" spans="1:28" s="510" customFormat="1">
      <c r="A102" s="509">
        <v>43217</v>
      </c>
      <c r="B102" s="510">
        <v>58</v>
      </c>
      <c r="C102" s="511" t="s">
        <v>477</v>
      </c>
      <c r="D102" s="485" t="s">
        <v>610</v>
      </c>
      <c r="F102" s="485" t="s">
        <v>541</v>
      </c>
      <c r="G102" s="512" t="s">
        <v>547</v>
      </c>
      <c r="H102" s="548" t="s">
        <v>663</v>
      </c>
      <c r="I102" s="485"/>
      <c r="J102" s="485"/>
      <c r="K102" s="485"/>
      <c r="L102" s="485"/>
      <c r="M102" s="485"/>
      <c r="N102" s="513"/>
      <c r="O102" s="511"/>
      <c r="P102" s="513"/>
      <c r="Q102" s="512"/>
      <c r="R102" s="512"/>
      <c r="S102" s="512"/>
      <c r="T102" s="512"/>
      <c r="U102" s="512"/>
      <c r="V102" s="514"/>
      <c r="X102" s="507"/>
      <c r="Y102" s="507"/>
      <c r="Z102" s="507"/>
      <c r="AA102" s="507"/>
      <c r="AB102" s="507"/>
    </row>
    <row r="103" spans="1:28">
      <c r="A103" s="220"/>
      <c r="B103" s="458"/>
      <c r="C103" s="349"/>
      <c r="D103" s="333"/>
      <c r="E103" s="333"/>
      <c r="F103" s="333"/>
      <c r="G103" s="530" t="s">
        <v>589</v>
      </c>
      <c r="H103" s="454"/>
      <c r="I103" s="333"/>
      <c r="J103" s="333"/>
      <c r="K103" s="333"/>
      <c r="L103" s="333"/>
      <c r="M103" s="333"/>
      <c r="N103" s="332"/>
      <c r="O103" s="349"/>
      <c r="P103" s="332"/>
      <c r="V103" s="225"/>
    </row>
    <row r="104" spans="1:28">
      <c r="A104" s="220"/>
      <c r="B104" s="458"/>
      <c r="C104" s="349"/>
      <c r="D104" s="333"/>
      <c r="E104" s="333"/>
      <c r="F104" s="333"/>
      <c r="H104" s="454"/>
      <c r="I104" s="333"/>
      <c r="J104" s="333"/>
      <c r="K104" s="333"/>
      <c r="L104" s="333"/>
      <c r="M104" s="333"/>
      <c r="N104" s="332"/>
      <c r="O104" s="349"/>
      <c r="P104" s="332"/>
      <c r="V104" s="225"/>
    </row>
    <row r="105" spans="1:28">
      <c r="A105" s="245">
        <v>43220</v>
      </c>
      <c r="B105" s="458">
        <v>59</v>
      </c>
      <c r="C105" s="349"/>
      <c r="D105" s="330"/>
      <c r="E105" s="333"/>
      <c r="F105" s="330"/>
      <c r="G105" s="211"/>
      <c r="H105" s="454"/>
      <c r="I105" s="333"/>
      <c r="J105" s="333"/>
      <c r="K105" s="330"/>
      <c r="L105" s="330"/>
      <c r="M105" s="330"/>
      <c r="N105" s="410"/>
      <c r="O105" s="349"/>
      <c r="P105" s="410"/>
      <c r="V105" s="225"/>
    </row>
    <row r="106" spans="1:28">
      <c r="A106" s="245">
        <v>43221</v>
      </c>
      <c r="B106" s="458">
        <v>60</v>
      </c>
      <c r="C106" s="336" t="s">
        <v>481</v>
      </c>
      <c r="D106" s="333"/>
      <c r="E106" s="333"/>
      <c r="F106" s="333"/>
      <c r="H106" s="454"/>
      <c r="I106" s="333"/>
      <c r="J106" s="330"/>
      <c r="K106" s="333"/>
      <c r="L106" s="333"/>
      <c r="M106" s="330"/>
      <c r="N106" s="410"/>
      <c r="O106" s="349"/>
      <c r="P106" s="410"/>
      <c r="V106" s="225"/>
    </row>
    <row r="107" spans="1:28">
      <c r="A107" s="245">
        <v>43222</v>
      </c>
      <c r="B107" s="458">
        <v>61</v>
      </c>
      <c r="C107" s="349"/>
      <c r="D107" s="330"/>
      <c r="E107" s="333"/>
      <c r="F107" s="330"/>
      <c r="G107" s="211"/>
      <c r="H107" s="454"/>
      <c r="I107" s="333"/>
      <c r="J107" s="330"/>
      <c r="K107" s="333"/>
      <c r="L107" s="333"/>
      <c r="M107" s="330"/>
      <c r="N107" s="410"/>
      <c r="O107" s="349"/>
      <c r="P107" s="410"/>
      <c r="V107" s="225"/>
    </row>
    <row r="108" spans="1:28">
      <c r="A108" s="220"/>
      <c r="B108" s="458"/>
      <c r="C108" s="349"/>
      <c r="H108" s="454"/>
      <c r="J108" s="392"/>
      <c r="K108" s="392"/>
      <c r="L108" s="392"/>
      <c r="M108" s="421"/>
      <c r="N108" s="422"/>
      <c r="O108" s="389"/>
      <c r="P108" s="421"/>
      <c r="Q108" s="390"/>
      <c r="R108" s="390"/>
      <c r="S108" s="390"/>
      <c r="V108" s="225"/>
    </row>
    <row r="109" spans="1:28">
      <c r="A109" s="220"/>
      <c r="B109" s="458"/>
      <c r="C109" s="349"/>
      <c r="D109" s="323"/>
      <c r="E109" s="333"/>
      <c r="F109" s="323"/>
      <c r="G109" s="222"/>
      <c r="H109" s="454"/>
      <c r="I109" s="333"/>
      <c r="J109" s="421"/>
      <c r="K109" s="421"/>
      <c r="L109" s="421"/>
      <c r="M109" s="421"/>
      <c r="N109" s="422"/>
      <c r="O109" s="389"/>
      <c r="P109" s="421"/>
      <c r="Q109" s="390"/>
      <c r="R109" s="390"/>
      <c r="S109" s="390"/>
      <c r="V109" s="225"/>
    </row>
    <row r="110" spans="1:28">
      <c r="A110" s="220"/>
      <c r="B110" s="458"/>
      <c r="C110" s="349"/>
      <c r="D110" s="323"/>
      <c r="E110" s="333"/>
      <c r="F110" s="323"/>
      <c r="G110" s="222"/>
      <c r="H110" s="454"/>
      <c r="I110" s="333"/>
      <c r="J110" s="392"/>
      <c r="K110" s="421"/>
      <c r="L110" s="421"/>
      <c r="M110" s="392"/>
      <c r="N110" s="392"/>
      <c r="O110" s="389"/>
      <c r="P110" s="392"/>
      <c r="Q110" s="392"/>
      <c r="R110" s="392"/>
      <c r="S110" s="392"/>
      <c r="V110" s="225"/>
    </row>
    <row r="111" spans="1:28">
      <c r="A111" s="245">
        <v>43223</v>
      </c>
      <c r="B111" s="458">
        <v>62</v>
      </c>
      <c r="C111" s="336" t="s">
        <v>482</v>
      </c>
      <c r="D111" s="333"/>
      <c r="E111" s="333"/>
      <c r="F111" s="333"/>
      <c r="H111" s="454" t="s">
        <v>475</v>
      </c>
      <c r="I111" s="333"/>
      <c r="J111" s="330"/>
      <c r="K111" s="333"/>
      <c r="L111" s="333"/>
      <c r="M111" s="330"/>
      <c r="N111" s="410"/>
      <c r="O111" s="349"/>
      <c r="P111" s="410"/>
      <c r="V111" s="225"/>
    </row>
    <row r="112" spans="1:28" s="463" customFormat="1">
      <c r="A112" s="425">
        <v>43224</v>
      </c>
      <c r="B112" s="544">
        <v>63</v>
      </c>
      <c r="C112" s="426" t="s">
        <v>529</v>
      </c>
      <c r="D112" s="330" t="s">
        <v>592</v>
      </c>
      <c r="E112" s="427" t="s">
        <v>528</v>
      </c>
      <c r="F112" s="413" t="s">
        <v>531</v>
      </c>
      <c r="G112" s="546" t="s">
        <v>611</v>
      </c>
      <c r="H112" s="464" t="s">
        <v>476</v>
      </c>
      <c r="I112" s="427"/>
      <c r="J112" s="427"/>
      <c r="K112" s="427"/>
      <c r="L112" s="427"/>
      <c r="M112" s="427"/>
      <c r="N112" s="428"/>
      <c r="O112" s="426"/>
      <c r="P112" s="428"/>
      <c r="Q112" s="429"/>
      <c r="R112" s="429"/>
      <c r="S112" s="429"/>
      <c r="T112" s="429"/>
      <c r="U112" s="429"/>
      <c r="V112" s="430"/>
      <c r="X112" s="464"/>
      <c r="Y112" s="464"/>
      <c r="Z112" s="464"/>
      <c r="AA112" s="464"/>
      <c r="AB112" s="464"/>
    </row>
    <row r="113" spans="1:28" s="463" customFormat="1">
      <c r="A113" s="425"/>
      <c r="B113" s="544"/>
      <c r="C113" s="426"/>
      <c r="D113" s="330" t="s">
        <v>622</v>
      </c>
      <c r="E113" s="427"/>
      <c r="F113" s="413"/>
      <c r="G113" s="547" t="s">
        <v>647</v>
      </c>
      <c r="H113" s="464"/>
      <c r="I113" s="427"/>
      <c r="J113" s="427"/>
      <c r="K113" s="427"/>
      <c r="L113" s="427"/>
      <c r="M113" s="427"/>
      <c r="N113" s="428"/>
      <c r="O113" s="426"/>
      <c r="P113" s="428"/>
      <c r="Q113" s="429"/>
      <c r="R113" s="429"/>
      <c r="S113" s="429"/>
      <c r="T113" s="429"/>
      <c r="U113" s="429"/>
      <c r="V113" s="430"/>
      <c r="X113" s="464"/>
      <c r="Y113" s="464"/>
      <c r="Z113" s="464"/>
      <c r="AA113" s="464"/>
      <c r="AB113" s="464"/>
    </row>
    <row r="114" spans="1:28" s="468" customFormat="1">
      <c r="A114" s="432">
        <v>43227</v>
      </c>
      <c r="B114" s="468">
        <v>64</v>
      </c>
      <c r="C114" s="434" t="s">
        <v>481</v>
      </c>
      <c r="D114" s="436"/>
      <c r="E114" s="436"/>
      <c r="F114" s="413"/>
      <c r="G114" s="431"/>
      <c r="H114" s="469" t="s">
        <v>478</v>
      </c>
      <c r="I114" s="436"/>
      <c r="J114" s="436"/>
      <c r="K114" s="436"/>
      <c r="L114" s="436"/>
      <c r="M114" s="436"/>
      <c r="N114" s="438"/>
      <c r="O114" s="434"/>
      <c r="P114" s="438"/>
      <c r="Q114" s="440"/>
      <c r="R114" s="440"/>
      <c r="S114" s="440"/>
      <c r="T114" s="440"/>
      <c r="U114" s="440"/>
      <c r="V114" s="441"/>
      <c r="X114" s="469"/>
      <c r="Y114" s="469"/>
      <c r="Z114" s="469"/>
      <c r="AA114" s="469"/>
      <c r="AB114" s="469"/>
    </row>
    <row r="115" spans="1:28" s="483" customFormat="1">
      <c r="A115" s="482">
        <v>43228</v>
      </c>
      <c r="B115" s="510">
        <v>65</v>
      </c>
      <c r="C115" s="484" t="s">
        <v>480</v>
      </c>
      <c r="D115" s="485" t="s">
        <v>649</v>
      </c>
      <c r="E115" s="486" t="s">
        <v>573</v>
      </c>
      <c r="F115" s="485" t="s">
        <v>531</v>
      </c>
      <c r="G115" s="530" t="s">
        <v>646</v>
      </c>
      <c r="H115" s="548" t="s">
        <v>651</v>
      </c>
      <c r="I115" s="486"/>
      <c r="J115" s="486"/>
      <c r="K115" s="486"/>
      <c r="L115" s="486"/>
      <c r="M115" s="486"/>
      <c r="N115" s="487"/>
      <c r="O115" s="484"/>
      <c r="P115" s="487"/>
      <c r="Q115" s="488"/>
      <c r="R115" s="488"/>
      <c r="S115" s="488"/>
      <c r="T115" s="488"/>
      <c r="U115" s="488"/>
      <c r="V115" s="517"/>
      <c r="X115" s="490"/>
      <c r="Y115" s="490"/>
      <c r="Z115" s="490"/>
      <c r="AA115" s="490"/>
      <c r="AB115" s="490"/>
    </row>
    <row r="116" spans="1:28">
      <c r="A116" s="409">
        <v>43229</v>
      </c>
      <c r="B116" s="375" t="s">
        <v>402</v>
      </c>
      <c r="C116" s="349"/>
      <c r="D116" s="333"/>
      <c r="E116" s="333"/>
      <c r="F116" s="413"/>
      <c r="G116" s="431"/>
      <c r="H116" s="454"/>
      <c r="I116" s="333"/>
      <c r="J116" s="333"/>
      <c r="K116" s="333"/>
      <c r="L116" s="333"/>
      <c r="M116" s="333"/>
      <c r="N116" s="332"/>
      <c r="O116" s="349"/>
      <c r="P116" s="332"/>
      <c r="V116" s="225"/>
    </row>
    <row r="117" spans="1:28" s="463" customFormat="1">
      <c r="A117" s="425">
        <v>43230</v>
      </c>
      <c r="B117" s="463">
        <v>66</v>
      </c>
      <c r="C117" s="426" t="s">
        <v>483</v>
      </c>
      <c r="D117" s="427"/>
      <c r="E117" s="427"/>
      <c r="F117" s="413"/>
      <c r="G117" s="431"/>
      <c r="H117" s="464"/>
      <c r="I117" s="427"/>
      <c r="J117" s="427"/>
      <c r="K117" s="427"/>
      <c r="L117" s="427"/>
      <c r="M117" s="427"/>
      <c r="N117" s="428"/>
      <c r="O117" s="426"/>
      <c r="P117" s="428"/>
      <c r="Q117" s="429"/>
      <c r="R117" s="429"/>
      <c r="S117" s="429"/>
      <c r="T117" s="429"/>
      <c r="U117" s="429"/>
      <c r="V117" s="430"/>
      <c r="X117" s="464"/>
      <c r="Y117" s="464"/>
      <c r="Z117" s="464"/>
      <c r="AA117" s="464"/>
      <c r="AB117" s="464"/>
    </row>
    <row r="118" spans="1:28" s="483" customFormat="1">
      <c r="A118" s="482">
        <v>43231</v>
      </c>
      <c r="B118" s="510">
        <v>67</v>
      </c>
      <c r="C118" s="484" t="s">
        <v>485</v>
      </c>
      <c r="D118" s="485" t="s">
        <v>648</v>
      </c>
      <c r="E118" s="486" t="s">
        <v>572</v>
      </c>
      <c r="F118" s="485" t="s">
        <v>531</v>
      </c>
      <c r="G118" s="530" t="s">
        <v>645</v>
      </c>
      <c r="H118" s="486" t="s">
        <v>484</v>
      </c>
      <c r="J118" s="486"/>
      <c r="K118" s="486"/>
      <c r="L118" s="486"/>
      <c r="M118" s="486"/>
      <c r="N118" s="487"/>
      <c r="O118" s="484"/>
      <c r="P118" s="487"/>
      <c r="Q118" s="488"/>
      <c r="R118" s="488"/>
      <c r="S118" s="488"/>
      <c r="T118" s="489"/>
      <c r="U118" s="489"/>
      <c r="V118" s="489"/>
      <c r="X118" s="490"/>
      <c r="Y118" s="490"/>
      <c r="Z118" s="490"/>
      <c r="AA118" s="490"/>
      <c r="AB118" s="490"/>
    </row>
    <row r="119" spans="1:28">
      <c r="C119" s="349"/>
      <c r="D119" s="330"/>
      <c r="E119" s="333"/>
      <c r="F119" s="413" t="s">
        <v>624</v>
      </c>
      <c r="G119" s="431"/>
      <c r="H119" s="454" t="s">
        <v>568</v>
      </c>
      <c r="I119" s="333"/>
      <c r="J119" s="333"/>
      <c r="K119" s="333"/>
      <c r="L119" s="333"/>
      <c r="M119" s="333"/>
      <c r="N119" s="332"/>
      <c r="O119" s="349"/>
      <c r="P119" s="332"/>
      <c r="T119" s="390"/>
      <c r="U119" s="390"/>
      <c r="V119" s="390"/>
    </row>
    <row r="120" spans="1:28">
      <c r="A120" s="409"/>
      <c r="C120" s="349"/>
      <c r="D120" s="330"/>
      <c r="E120" s="333"/>
      <c r="F120" s="413"/>
      <c r="G120" s="431"/>
      <c r="H120" s="548" t="s">
        <v>663</v>
      </c>
      <c r="I120" s="333"/>
      <c r="J120" s="333"/>
      <c r="K120" s="330"/>
      <c r="L120" s="330"/>
      <c r="M120" s="333"/>
      <c r="N120" s="332"/>
      <c r="O120" s="349"/>
      <c r="P120" s="332"/>
      <c r="T120" s="392"/>
      <c r="U120" s="392"/>
      <c r="V120" s="392"/>
    </row>
    <row r="121" spans="1:28">
      <c r="A121" s="409">
        <v>43234</v>
      </c>
      <c r="B121" s="453">
        <v>68</v>
      </c>
      <c r="C121" s="336" t="s">
        <v>479</v>
      </c>
      <c r="D121" s="413"/>
      <c r="E121" s="413"/>
      <c r="F121" s="413"/>
      <c r="G121" s="431"/>
      <c r="H121" s="454"/>
      <c r="I121" s="413"/>
      <c r="J121" s="413"/>
      <c r="K121" s="413"/>
      <c r="L121" s="413"/>
      <c r="M121" s="333"/>
      <c r="N121" s="332"/>
      <c r="O121" s="349"/>
      <c r="P121" s="332"/>
    </row>
    <row r="122" spans="1:28" s="463" customFormat="1">
      <c r="A122" s="425">
        <v>43235</v>
      </c>
      <c r="B122" s="463">
        <v>69</v>
      </c>
      <c r="C122" s="426" t="s">
        <v>486</v>
      </c>
      <c r="D122" s="427"/>
      <c r="E122" s="427"/>
      <c r="F122" s="427"/>
      <c r="G122" s="429"/>
      <c r="H122" s="464"/>
      <c r="I122" s="427"/>
      <c r="J122" s="427"/>
      <c r="K122" s="427"/>
      <c r="L122" s="427"/>
      <c r="M122" s="427"/>
      <c r="N122" s="428"/>
      <c r="O122" s="426"/>
      <c r="P122" s="428"/>
      <c r="Q122" s="429"/>
      <c r="R122" s="429"/>
      <c r="S122" s="429"/>
      <c r="T122" s="444"/>
      <c r="U122" s="444"/>
      <c r="V122" s="444"/>
      <c r="X122" s="464"/>
      <c r="Y122" s="464"/>
      <c r="Z122" s="464"/>
      <c r="AA122" s="464"/>
      <c r="AB122" s="464"/>
    </row>
    <row r="123" spans="1:28">
      <c r="C123" s="349"/>
      <c r="D123" s="333"/>
      <c r="E123" s="333"/>
      <c r="F123" s="333"/>
      <c r="H123" s="454"/>
      <c r="I123" s="333"/>
      <c r="J123" s="333"/>
      <c r="K123" s="333"/>
      <c r="L123" s="333"/>
      <c r="M123" s="333"/>
      <c r="N123" s="332"/>
      <c r="O123" s="349"/>
      <c r="P123" s="332"/>
      <c r="T123" s="390"/>
      <c r="U123" s="390"/>
      <c r="V123" s="390"/>
    </row>
    <row r="124" spans="1:28">
      <c r="C124" s="349"/>
      <c r="D124" s="390"/>
      <c r="E124" s="390"/>
      <c r="F124" s="390"/>
      <c r="G124" s="392"/>
      <c r="H124" s="454"/>
      <c r="I124" s="333"/>
      <c r="J124" s="333"/>
      <c r="K124" s="390"/>
      <c r="L124" s="390"/>
      <c r="M124" s="333"/>
      <c r="N124" s="332"/>
      <c r="O124" s="349"/>
      <c r="P124" s="332"/>
      <c r="T124" s="392"/>
      <c r="U124" s="392"/>
      <c r="V124" s="392"/>
    </row>
    <row r="125" spans="1:28">
      <c r="C125" s="349"/>
      <c r="D125" s="392"/>
      <c r="E125" s="392"/>
      <c r="F125" s="392"/>
      <c r="G125" s="392"/>
      <c r="H125" s="454"/>
      <c r="I125" s="333"/>
      <c r="J125" s="333"/>
      <c r="K125" s="392"/>
      <c r="L125" s="392"/>
      <c r="M125" s="333"/>
      <c r="N125" s="332"/>
      <c r="O125" s="349"/>
      <c r="P125" s="332"/>
      <c r="V125" s="225"/>
    </row>
    <row r="126" spans="1:28" s="465" customFormat="1">
      <c r="A126" s="445">
        <v>43236</v>
      </c>
      <c r="B126" s="465">
        <v>70</v>
      </c>
      <c r="C126" s="446" t="s">
        <v>487</v>
      </c>
      <c r="D126" s="447"/>
      <c r="E126" s="447"/>
      <c r="F126" s="447"/>
      <c r="G126" s="449"/>
      <c r="H126" s="466" t="s">
        <v>488</v>
      </c>
      <c r="I126" s="447"/>
      <c r="J126" s="447"/>
      <c r="K126" s="447"/>
      <c r="L126" s="447"/>
      <c r="M126" s="447"/>
      <c r="N126" s="448"/>
      <c r="O126" s="446"/>
      <c r="P126" s="448"/>
      <c r="Q126" s="449"/>
      <c r="R126" s="449"/>
      <c r="S126" s="449"/>
      <c r="T126" s="449"/>
      <c r="U126" s="449"/>
      <c r="V126" s="450"/>
      <c r="X126" s="466"/>
      <c r="Y126" s="466"/>
      <c r="Z126" s="466"/>
      <c r="AA126" s="466"/>
      <c r="AB126" s="466"/>
    </row>
    <row r="127" spans="1:28" s="492" customFormat="1">
      <c r="A127" s="491">
        <v>43237</v>
      </c>
      <c r="B127" s="492">
        <v>71</v>
      </c>
      <c r="C127" s="493" t="s">
        <v>489</v>
      </c>
      <c r="D127" s="494" t="s">
        <v>555</v>
      </c>
      <c r="E127" s="494"/>
      <c r="F127" s="494"/>
      <c r="G127" s="485" t="s">
        <v>556</v>
      </c>
      <c r="H127" s="496"/>
      <c r="I127" s="494"/>
      <c r="J127" s="494"/>
      <c r="K127" s="494"/>
      <c r="L127" s="494"/>
      <c r="M127" s="494"/>
      <c r="N127" s="497"/>
      <c r="O127" s="493"/>
      <c r="P127" s="497"/>
      <c r="Q127" s="495"/>
      <c r="R127" s="495"/>
      <c r="S127" s="495"/>
      <c r="T127" s="495"/>
      <c r="U127" s="495"/>
      <c r="V127" s="498"/>
      <c r="X127" s="496"/>
      <c r="Y127" s="496"/>
      <c r="Z127" s="496"/>
      <c r="AA127" s="496"/>
      <c r="AB127" s="496"/>
    </row>
    <row r="128" spans="1:28" s="465" customFormat="1">
      <c r="A128" s="445">
        <v>43238</v>
      </c>
      <c r="B128" s="465">
        <v>72</v>
      </c>
      <c r="C128" s="446" t="s">
        <v>492</v>
      </c>
      <c r="D128" s="447"/>
      <c r="E128" s="447"/>
      <c r="F128" s="447"/>
      <c r="G128" s="449"/>
      <c r="H128" s="466" t="s">
        <v>491</v>
      </c>
      <c r="I128" s="447"/>
      <c r="J128" s="447"/>
      <c r="K128" s="447"/>
      <c r="L128" s="447"/>
      <c r="M128" s="447"/>
      <c r="N128" s="448"/>
      <c r="O128" s="446"/>
      <c r="P128" s="448"/>
      <c r="Q128" s="449"/>
      <c r="R128" s="449"/>
      <c r="S128" s="449"/>
      <c r="T128" s="449"/>
      <c r="U128" s="449"/>
      <c r="V128" s="450"/>
      <c r="X128" s="466"/>
      <c r="Y128" s="466"/>
      <c r="Z128" s="466"/>
      <c r="AA128" s="466"/>
      <c r="AB128" s="466"/>
    </row>
    <row r="129" spans="1:28">
      <c r="C129" s="349"/>
      <c r="D129" s="333"/>
      <c r="E129" s="333"/>
      <c r="F129" s="333"/>
      <c r="H129" s="454"/>
      <c r="I129" s="333"/>
      <c r="J129" s="333"/>
      <c r="K129" s="333"/>
      <c r="L129" s="333"/>
      <c r="M129" s="333"/>
      <c r="N129" s="332"/>
      <c r="O129" s="349"/>
      <c r="P129" s="332"/>
      <c r="V129" s="225"/>
    </row>
    <row r="130" spans="1:28">
      <c r="C130" s="349"/>
      <c r="D130" s="333"/>
      <c r="E130" s="333"/>
      <c r="F130" s="333"/>
      <c r="H130" s="454"/>
      <c r="I130" s="333"/>
      <c r="J130" s="333"/>
      <c r="K130" s="333"/>
      <c r="L130" s="333"/>
      <c r="M130" s="333"/>
      <c r="N130" s="332"/>
      <c r="O130" s="349"/>
      <c r="P130" s="332"/>
      <c r="V130" s="225"/>
    </row>
    <row r="131" spans="1:28" s="483" customFormat="1">
      <c r="A131" s="482">
        <v>43241</v>
      </c>
      <c r="B131" s="510">
        <v>73</v>
      </c>
      <c r="C131" s="484" t="s">
        <v>493</v>
      </c>
      <c r="D131" s="485" t="s">
        <v>650</v>
      </c>
      <c r="E131" s="486" t="s">
        <v>532</v>
      </c>
      <c r="F131" s="485"/>
      <c r="G131" s="530" t="s">
        <v>644</v>
      </c>
      <c r="H131" s="490" t="s">
        <v>533</v>
      </c>
      <c r="I131" s="486"/>
      <c r="J131" s="486"/>
      <c r="K131" s="486"/>
      <c r="L131" s="486"/>
      <c r="M131" s="486"/>
      <c r="N131" s="487"/>
      <c r="O131" s="484"/>
      <c r="P131" s="487"/>
      <c r="Q131" s="488"/>
      <c r="R131" s="488"/>
      <c r="S131" s="488"/>
      <c r="T131" s="488"/>
      <c r="U131" s="488"/>
      <c r="V131" s="517"/>
      <c r="X131" s="490"/>
      <c r="Y131" s="490"/>
      <c r="Z131" s="490"/>
      <c r="AA131" s="490"/>
      <c r="AB131" s="490"/>
    </row>
    <row r="132" spans="1:28" s="463" customFormat="1">
      <c r="A132" s="425"/>
      <c r="B132" s="544"/>
      <c r="C132" s="426"/>
      <c r="D132" s="413"/>
      <c r="E132" s="427"/>
      <c r="F132" s="545" t="s">
        <v>623</v>
      </c>
      <c r="G132" s="413"/>
      <c r="H132" s="464"/>
      <c r="I132" s="427"/>
      <c r="J132" s="427"/>
      <c r="K132" s="427"/>
      <c r="L132" s="427"/>
      <c r="M132" s="427"/>
      <c r="N132" s="428"/>
      <c r="O132" s="426"/>
      <c r="P132" s="428"/>
      <c r="Q132" s="429"/>
      <c r="R132" s="429"/>
      <c r="S132" s="429"/>
      <c r="T132" s="429"/>
      <c r="U132" s="429"/>
      <c r="V132" s="430"/>
      <c r="X132" s="464"/>
      <c r="Y132" s="464"/>
      <c r="Z132" s="464"/>
      <c r="AA132" s="464"/>
      <c r="AB132" s="464"/>
    </row>
    <row r="133" spans="1:28" s="463" customFormat="1">
      <c r="A133" s="425"/>
      <c r="B133" s="544"/>
      <c r="C133" s="426"/>
      <c r="D133" s="413"/>
      <c r="E133" s="427"/>
      <c r="F133" s="330" t="s">
        <v>617</v>
      </c>
      <c r="G133" s="413"/>
      <c r="H133" s="464"/>
      <c r="I133" s="427"/>
      <c r="J133" s="427"/>
      <c r="K133" s="427"/>
      <c r="L133" s="427"/>
      <c r="M133" s="427"/>
      <c r="N133" s="428"/>
      <c r="O133" s="426"/>
      <c r="P133" s="428"/>
      <c r="Q133" s="429"/>
      <c r="R133" s="429"/>
      <c r="S133" s="429"/>
      <c r="T133" s="429"/>
      <c r="U133" s="429"/>
      <c r="V133" s="430"/>
      <c r="X133" s="464"/>
      <c r="Y133" s="464"/>
      <c r="Z133" s="464"/>
      <c r="AA133" s="464"/>
      <c r="AB133" s="464"/>
    </row>
    <row r="134" spans="1:28">
      <c r="A134" s="409">
        <v>43242</v>
      </c>
      <c r="B134" s="453">
        <v>74</v>
      </c>
      <c r="C134" s="336" t="s">
        <v>495</v>
      </c>
      <c r="D134" s="333"/>
      <c r="E134" s="330" t="s">
        <v>535</v>
      </c>
      <c r="G134" s="530"/>
      <c r="H134" s="454" t="s">
        <v>494</v>
      </c>
      <c r="I134" s="333"/>
      <c r="J134" s="330"/>
      <c r="K134" s="333"/>
      <c r="L134" s="333"/>
      <c r="M134" s="330"/>
      <c r="N134" s="410"/>
      <c r="O134" s="349"/>
      <c r="P134" s="410"/>
      <c r="V134" s="225"/>
    </row>
    <row r="135" spans="1:28">
      <c r="A135" s="409"/>
      <c r="C135" s="349"/>
      <c r="D135" s="333"/>
      <c r="E135" s="333"/>
      <c r="F135" s="333"/>
      <c r="H135" s="454"/>
      <c r="I135" s="333"/>
      <c r="J135" s="392"/>
      <c r="K135" s="392"/>
      <c r="L135" s="392"/>
      <c r="M135" s="421"/>
      <c r="N135" s="422"/>
      <c r="O135" s="389"/>
      <c r="P135" s="421"/>
      <c r="V135" s="225"/>
    </row>
    <row r="136" spans="1:28">
      <c r="A136" s="409"/>
      <c r="C136" s="349"/>
      <c r="D136" s="333"/>
      <c r="E136" s="333"/>
      <c r="F136" s="333"/>
      <c r="H136" s="454"/>
      <c r="I136" s="333"/>
      <c r="J136" s="421"/>
      <c r="K136" s="421"/>
      <c r="L136" s="421"/>
      <c r="M136" s="421"/>
      <c r="N136" s="422"/>
      <c r="O136" s="389"/>
      <c r="P136" s="421"/>
      <c r="V136" s="225"/>
    </row>
    <row r="137" spans="1:28">
      <c r="A137" s="409"/>
      <c r="C137" s="349"/>
      <c r="D137" s="333"/>
      <c r="E137" s="333"/>
      <c r="F137" s="333"/>
      <c r="H137" s="454"/>
      <c r="I137" s="333"/>
      <c r="J137" s="392"/>
      <c r="K137" s="421"/>
      <c r="L137" s="421"/>
      <c r="M137" s="392"/>
      <c r="N137" s="392"/>
      <c r="O137" s="389"/>
      <c r="P137" s="392"/>
      <c r="V137" s="225"/>
    </row>
    <row r="138" spans="1:28">
      <c r="A138" s="409">
        <v>43243</v>
      </c>
      <c r="B138" s="453">
        <v>75</v>
      </c>
      <c r="C138" s="336" t="s">
        <v>564</v>
      </c>
      <c r="D138" s="333"/>
      <c r="E138" s="330" t="s">
        <v>534</v>
      </c>
      <c r="F138" s="413" t="s">
        <v>531</v>
      </c>
      <c r="H138" s="454"/>
      <c r="I138" s="333"/>
      <c r="J138" s="330"/>
      <c r="K138" s="333"/>
      <c r="L138" s="333"/>
      <c r="M138" s="330"/>
      <c r="N138" s="410"/>
      <c r="O138" s="349"/>
      <c r="P138" s="410"/>
      <c r="V138" s="225"/>
    </row>
    <row r="139" spans="1:28">
      <c r="A139" s="409">
        <v>43244</v>
      </c>
      <c r="B139" s="375" t="s">
        <v>473</v>
      </c>
      <c r="C139" s="349"/>
      <c r="D139" s="333"/>
      <c r="E139" s="333"/>
      <c r="F139" s="333"/>
      <c r="H139" s="454"/>
      <c r="I139" s="333"/>
      <c r="J139" s="330"/>
      <c r="K139" s="333"/>
      <c r="L139" s="333"/>
      <c r="M139" s="330"/>
      <c r="N139" s="410"/>
      <c r="O139" s="349"/>
      <c r="P139" s="410"/>
      <c r="V139" s="225"/>
    </row>
    <row r="140" spans="1:28" s="465" customFormat="1">
      <c r="A140" s="445">
        <v>43245</v>
      </c>
      <c r="B140" s="465">
        <v>76</v>
      </c>
      <c r="C140" s="446" t="s">
        <v>496</v>
      </c>
      <c r="D140" s="447"/>
      <c r="E140" s="447"/>
      <c r="F140" s="447"/>
      <c r="G140" s="449"/>
      <c r="H140" s="466"/>
      <c r="I140" s="447"/>
      <c r="J140" s="447"/>
      <c r="K140" s="447"/>
      <c r="L140" s="447"/>
      <c r="M140" s="447"/>
      <c r="N140" s="448"/>
      <c r="O140" s="446"/>
      <c r="P140" s="448"/>
      <c r="Q140" s="449"/>
      <c r="R140" s="449"/>
      <c r="S140" s="449"/>
      <c r="T140" s="449"/>
      <c r="U140" s="449"/>
      <c r="V140" s="450"/>
      <c r="X140" s="466"/>
      <c r="Y140" s="466"/>
      <c r="Z140" s="466"/>
      <c r="AA140" s="466"/>
      <c r="AB140" s="466"/>
    </row>
    <row r="141" spans="1:28" s="465" customFormat="1">
      <c r="A141" s="449"/>
      <c r="C141" s="446" t="s">
        <v>497</v>
      </c>
      <c r="D141" s="447"/>
      <c r="E141" s="447"/>
      <c r="F141" s="447"/>
      <c r="G141" s="449"/>
      <c r="H141" s="466"/>
      <c r="I141" s="447"/>
      <c r="J141" s="447"/>
      <c r="K141" s="447"/>
      <c r="L141" s="447"/>
      <c r="M141" s="447"/>
      <c r="N141" s="448"/>
      <c r="O141" s="446"/>
      <c r="P141" s="448"/>
      <c r="Q141" s="449"/>
      <c r="R141" s="449"/>
      <c r="S141" s="449"/>
      <c r="T141" s="449"/>
      <c r="U141" s="449"/>
      <c r="V141" s="450"/>
      <c r="X141" s="466"/>
      <c r="Y141" s="466"/>
      <c r="Z141" s="466"/>
      <c r="AA141" s="466"/>
      <c r="AB141" s="466"/>
    </row>
    <row r="142" spans="1:28">
      <c r="C142" s="349"/>
      <c r="D142" s="333"/>
      <c r="E142" s="333"/>
      <c r="F142" s="333"/>
      <c r="G142" s="333"/>
      <c r="H142" s="332"/>
      <c r="I142" s="333"/>
      <c r="J142" s="333"/>
      <c r="K142" s="333"/>
      <c r="L142" s="333"/>
      <c r="M142" s="333"/>
      <c r="N142" s="332"/>
      <c r="O142" s="349"/>
      <c r="P142" s="332"/>
      <c r="V142" s="225"/>
    </row>
    <row r="143" spans="1:28">
      <c r="A143" s="409">
        <v>43248</v>
      </c>
      <c r="C143" s="349"/>
      <c r="D143" s="330"/>
      <c r="E143" s="333"/>
      <c r="F143" s="330"/>
      <c r="G143" s="330"/>
      <c r="H143" s="332"/>
      <c r="I143" s="333"/>
      <c r="J143" s="333"/>
      <c r="K143" s="330"/>
      <c r="L143" s="330"/>
      <c r="M143" s="333"/>
      <c r="N143" s="332"/>
      <c r="O143" s="349"/>
      <c r="P143" s="332"/>
      <c r="V143" s="225"/>
    </row>
    <row r="144" spans="1:28">
      <c r="A144" s="409">
        <v>43249</v>
      </c>
      <c r="B144" s="453">
        <v>77</v>
      </c>
      <c r="C144" s="336" t="s">
        <v>498</v>
      </c>
      <c r="D144" s="330"/>
      <c r="E144" s="333"/>
      <c r="F144" s="330"/>
      <c r="G144" s="330"/>
      <c r="H144" s="332"/>
      <c r="I144" s="333"/>
      <c r="J144" s="333"/>
      <c r="K144" s="330"/>
      <c r="L144" s="330"/>
      <c r="M144" s="333"/>
      <c r="N144" s="332"/>
      <c r="O144" s="349"/>
      <c r="P144" s="332"/>
      <c r="V144" s="225"/>
    </row>
    <row r="145" spans="1:23">
      <c r="A145" s="409">
        <v>43250</v>
      </c>
      <c r="B145" s="453">
        <v>78</v>
      </c>
      <c r="C145" s="336" t="s">
        <v>498</v>
      </c>
      <c r="D145" s="330"/>
      <c r="E145" s="333"/>
      <c r="F145" s="330"/>
      <c r="G145" s="330"/>
      <c r="H145" s="332"/>
      <c r="I145" s="333"/>
      <c r="J145" s="333"/>
      <c r="K145" s="330"/>
      <c r="L145" s="330"/>
      <c r="M145" s="333"/>
      <c r="N145" s="332"/>
      <c r="O145" s="349"/>
      <c r="P145" s="332"/>
      <c r="V145" s="225"/>
    </row>
    <row r="146" spans="1:23">
      <c r="A146" s="409">
        <v>43251</v>
      </c>
      <c r="B146" s="453">
        <v>79</v>
      </c>
      <c r="C146" s="349"/>
      <c r="D146" s="330"/>
      <c r="E146" s="333"/>
      <c r="F146" s="330"/>
      <c r="G146" s="330"/>
      <c r="H146" s="332"/>
      <c r="I146" s="333"/>
      <c r="J146" s="333"/>
      <c r="K146" s="330"/>
      <c r="L146" s="330"/>
      <c r="M146" s="333"/>
      <c r="N146" s="332"/>
      <c r="O146" s="349"/>
      <c r="P146" s="332"/>
      <c r="V146" s="225"/>
    </row>
    <row r="147" spans="1:23">
      <c r="A147" s="409">
        <v>43252</v>
      </c>
      <c r="B147" s="453">
        <v>80</v>
      </c>
      <c r="C147" s="349"/>
      <c r="D147" s="330"/>
      <c r="E147" s="333"/>
      <c r="F147" s="330"/>
      <c r="G147" s="330"/>
      <c r="H147" s="332"/>
      <c r="I147" s="333"/>
      <c r="J147" s="333"/>
      <c r="K147" s="330"/>
      <c r="L147" s="330"/>
      <c r="M147" s="333"/>
      <c r="N147" s="332"/>
      <c r="O147" s="349"/>
      <c r="P147" s="332"/>
      <c r="V147" s="225"/>
    </row>
    <row r="148" spans="1:23" s="454" customFormat="1">
      <c r="A148" s="230"/>
      <c r="B148" s="453"/>
      <c r="C148" s="349"/>
      <c r="D148" s="333"/>
      <c r="E148" s="333"/>
      <c r="F148" s="333"/>
      <c r="G148" s="333"/>
      <c r="H148" s="332"/>
      <c r="I148" s="333"/>
      <c r="J148" s="333"/>
      <c r="K148" s="333"/>
      <c r="L148" s="333"/>
      <c r="M148" s="333"/>
      <c r="N148" s="332"/>
      <c r="O148" s="349"/>
      <c r="P148" s="332"/>
      <c r="Q148" s="220"/>
      <c r="R148" s="220"/>
      <c r="S148" s="220"/>
      <c r="T148" s="220"/>
      <c r="U148" s="220"/>
      <c r="V148" s="225"/>
    </row>
    <row r="149" spans="1:23" s="454" customFormat="1">
      <c r="A149" s="230"/>
      <c r="B149" s="453"/>
      <c r="C149" s="349"/>
      <c r="D149" s="390"/>
      <c r="E149" s="390"/>
      <c r="F149" s="390"/>
      <c r="G149" s="392"/>
      <c r="H149" s="332"/>
      <c r="I149" s="333"/>
      <c r="J149" s="333"/>
      <c r="K149" s="390"/>
      <c r="L149" s="390"/>
      <c r="M149" s="333"/>
      <c r="N149" s="332"/>
      <c r="O149" s="349"/>
      <c r="P149" s="332"/>
      <c r="Q149" s="220"/>
      <c r="R149" s="220"/>
      <c r="S149" s="220"/>
      <c r="T149" s="220"/>
      <c r="U149" s="220"/>
      <c r="V149" s="225"/>
    </row>
    <row r="150" spans="1:23" s="454" customFormat="1">
      <c r="A150" s="230"/>
      <c r="B150" s="453"/>
      <c r="C150" s="349"/>
      <c r="D150" s="392"/>
      <c r="E150" s="392"/>
      <c r="F150" s="392"/>
      <c r="G150" s="392"/>
      <c r="H150" s="332"/>
      <c r="I150" s="333"/>
      <c r="J150" s="333"/>
      <c r="K150" s="392"/>
      <c r="L150" s="392"/>
      <c r="M150" s="333"/>
      <c r="N150" s="332"/>
      <c r="O150" s="349"/>
      <c r="P150" s="332"/>
      <c r="Q150" s="220"/>
      <c r="R150" s="220"/>
      <c r="S150" s="220"/>
      <c r="T150" s="220"/>
      <c r="U150" s="220"/>
      <c r="V150" s="225"/>
    </row>
    <row r="151" spans="1:23" s="454" customFormat="1">
      <c r="A151" s="409">
        <v>43257</v>
      </c>
      <c r="B151" s="453">
        <v>81</v>
      </c>
      <c r="C151" s="336" t="s">
        <v>537</v>
      </c>
      <c r="D151" s="333"/>
      <c r="E151" s="333"/>
      <c r="F151" s="413" t="s">
        <v>531</v>
      </c>
      <c r="G151" s="333"/>
      <c r="H151" s="410" t="s">
        <v>536</v>
      </c>
      <c r="I151" s="333"/>
      <c r="J151" s="333"/>
      <c r="K151" s="333"/>
      <c r="L151" s="333"/>
      <c r="M151" s="333"/>
      <c r="N151" s="332"/>
      <c r="O151" s="349"/>
      <c r="P151" s="332"/>
      <c r="Q151" s="220"/>
      <c r="R151" s="220"/>
      <c r="S151" s="220"/>
      <c r="T151" s="220"/>
      <c r="U151" s="220"/>
      <c r="V151" s="225"/>
      <c r="W151" s="467"/>
    </row>
    <row r="152" spans="1:23" s="454" customFormat="1">
      <c r="A152" s="409">
        <v>43258</v>
      </c>
      <c r="B152" s="453">
        <v>82</v>
      </c>
      <c r="C152" s="336" t="s">
        <v>564</v>
      </c>
      <c r="D152" s="333"/>
      <c r="E152" s="330" t="s">
        <v>565</v>
      </c>
      <c r="F152" s="413" t="s">
        <v>531</v>
      </c>
      <c r="G152" s="333"/>
      <c r="H152" s="332"/>
      <c r="I152" s="333"/>
      <c r="J152" s="333"/>
      <c r="K152" s="333"/>
      <c r="L152" s="333"/>
      <c r="M152" s="333"/>
      <c r="N152" s="332"/>
      <c r="O152" s="349"/>
      <c r="P152" s="332"/>
      <c r="Q152" s="220"/>
      <c r="R152" s="220"/>
      <c r="S152" s="220"/>
      <c r="T152" s="220"/>
      <c r="U152" s="220"/>
      <c r="V152" s="225"/>
    </row>
    <row r="153" spans="1:23" s="508" customFormat="1">
      <c r="A153" s="499">
        <v>43259</v>
      </c>
      <c r="B153" s="500">
        <v>83</v>
      </c>
      <c r="C153" s="501"/>
      <c r="D153" s="485" t="s">
        <v>652</v>
      </c>
      <c r="E153" s="502"/>
      <c r="F153" s="485" t="s">
        <v>531</v>
      </c>
      <c r="G153" s="530" t="s">
        <v>671</v>
      </c>
      <c r="H153" s="503" t="s">
        <v>543</v>
      </c>
      <c r="I153" s="502"/>
      <c r="J153" s="502"/>
      <c r="K153" s="502"/>
      <c r="L153" s="502"/>
      <c r="M153" s="502"/>
      <c r="N153" s="504"/>
      <c r="O153" s="501"/>
      <c r="P153" s="504"/>
      <c r="Q153" s="505"/>
      <c r="R153" s="505"/>
      <c r="S153" s="505"/>
      <c r="T153" s="505"/>
      <c r="U153" s="505"/>
      <c r="V153" s="506"/>
      <c r="W153" s="507"/>
    </row>
    <row r="154" spans="1:23" s="454" customFormat="1">
      <c r="A154" s="230"/>
      <c r="B154" s="453"/>
      <c r="C154" s="349"/>
      <c r="D154" s="333"/>
      <c r="E154" s="333"/>
      <c r="F154" s="330" t="s">
        <v>623</v>
      </c>
      <c r="G154" s="530"/>
      <c r="H154" s="410" t="s">
        <v>563</v>
      </c>
      <c r="I154" s="333"/>
      <c r="J154" s="333"/>
      <c r="K154" s="333"/>
      <c r="L154" s="333"/>
      <c r="M154" s="333"/>
      <c r="N154" s="332"/>
      <c r="O154" s="349"/>
      <c r="P154" s="332"/>
      <c r="Q154" s="220"/>
      <c r="R154" s="220"/>
      <c r="S154" s="220"/>
      <c r="T154" s="220"/>
      <c r="U154" s="220"/>
      <c r="V154" s="225"/>
    </row>
    <row r="155" spans="1:23" s="454" customFormat="1">
      <c r="A155" s="409">
        <v>43262</v>
      </c>
      <c r="B155" s="453">
        <v>84</v>
      </c>
      <c r="C155" s="336" t="s">
        <v>564</v>
      </c>
      <c r="D155" s="333"/>
      <c r="E155" s="333"/>
      <c r="F155" s="413" t="s">
        <v>531</v>
      </c>
      <c r="G155" s="333"/>
      <c r="H155" s="410"/>
      <c r="I155" s="333"/>
      <c r="J155" s="333"/>
      <c r="K155" s="333"/>
      <c r="L155" s="333"/>
      <c r="M155" s="333"/>
      <c r="N155" s="332"/>
      <c r="O155" s="349"/>
      <c r="P155" s="332"/>
      <c r="Q155" s="220"/>
      <c r="R155" s="220"/>
      <c r="S155" s="220"/>
      <c r="T155" s="220"/>
      <c r="U155" s="220"/>
      <c r="V155" s="225"/>
    </row>
    <row r="156" spans="1:23" s="454" customFormat="1">
      <c r="A156" s="409">
        <v>43263</v>
      </c>
      <c r="B156" s="453">
        <v>85</v>
      </c>
      <c r="C156" s="349"/>
      <c r="D156" s="333"/>
      <c r="E156" s="333"/>
      <c r="F156" s="333"/>
      <c r="G156" s="333"/>
      <c r="H156" s="332"/>
      <c r="I156" s="333"/>
      <c r="J156" s="333"/>
      <c r="K156" s="333"/>
      <c r="L156" s="333"/>
      <c r="M156" s="333"/>
      <c r="N156" s="332"/>
      <c r="O156" s="349"/>
      <c r="P156" s="332"/>
      <c r="Q156" s="220"/>
      <c r="R156" s="220"/>
      <c r="S156" s="220"/>
      <c r="T156" s="220"/>
      <c r="U156" s="220"/>
      <c r="V156" s="225"/>
    </row>
    <row r="157" spans="1:23" s="454" customFormat="1">
      <c r="A157" s="409">
        <v>43264</v>
      </c>
      <c r="B157" s="453">
        <v>86</v>
      </c>
      <c r="C157" s="349"/>
      <c r="D157" s="333"/>
      <c r="E157" s="333"/>
      <c r="F157" s="333"/>
      <c r="G157" s="333"/>
      <c r="H157" s="332"/>
      <c r="I157" s="333"/>
      <c r="J157" s="333"/>
      <c r="K157" s="333"/>
      <c r="L157" s="333"/>
      <c r="M157" s="333"/>
      <c r="N157" s="332"/>
      <c r="O157" s="349"/>
      <c r="P157" s="332"/>
      <c r="Q157" s="220"/>
      <c r="R157" s="220"/>
      <c r="S157" s="220"/>
      <c r="T157" s="220"/>
      <c r="U157" s="220"/>
      <c r="V157" s="225"/>
    </row>
    <row r="158" spans="1:23" s="454" customFormat="1">
      <c r="A158" s="409">
        <v>43265</v>
      </c>
      <c r="B158" s="453">
        <v>87</v>
      </c>
      <c r="C158" s="349"/>
      <c r="D158" s="333"/>
      <c r="E158" s="333"/>
      <c r="F158" s="333"/>
      <c r="G158" s="333"/>
      <c r="H158" s="332"/>
      <c r="I158" s="349"/>
      <c r="J158" s="333"/>
      <c r="K158" s="333"/>
      <c r="L158" s="333"/>
      <c r="M158" s="333"/>
      <c r="N158" s="332"/>
      <c r="O158" s="349"/>
      <c r="P158" s="332"/>
      <c r="Q158" s="220"/>
      <c r="R158" s="220"/>
      <c r="S158" s="220"/>
      <c r="T158" s="220"/>
      <c r="U158" s="220"/>
      <c r="V158" s="225"/>
    </row>
    <row r="159" spans="1:23" s="454" customFormat="1">
      <c r="A159" s="409">
        <v>43266</v>
      </c>
      <c r="B159" s="453">
        <v>88</v>
      </c>
      <c r="C159" s="349"/>
      <c r="D159" s="333"/>
      <c r="E159" s="333"/>
      <c r="F159" s="333"/>
      <c r="G159" s="333"/>
      <c r="H159" s="332"/>
      <c r="I159" s="349"/>
      <c r="J159" s="333"/>
      <c r="K159" s="333"/>
      <c r="L159" s="333"/>
      <c r="M159" s="333"/>
      <c r="N159" s="332"/>
      <c r="O159" s="349"/>
      <c r="P159" s="332"/>
      <c r="Q159" s="220"/>
      <c r="R159" s="220"/>
      <c r="S159" s="220"/>
      <c r="T159" s="220"/>
      <c r="U159" s="220"/>
      <c r="V159" s="225"/>
    </row>
    <row r="160" spans="1:23" s="454" customFormat="1">
      <c r="A160" s="230"/>
      <c r="B160" s="453"/>
      <c r="C160" s="349"/>
      <c r="D160" s="333"/>
      <c r="E160" s="333"/>
      <c r="F160" s="333"/>
      <c r="G160" s="333"/>
      <c r="H160" s="332"/>
      <c r="I160" s="349"/>
      <c r="J160" s="333"/>
      <c r="K160" s="333"/>
      <c r="L160" s="333"/>
      <c r="M160" s="333"/>
      <c r="N160" s="332"/>
      <c r="O160" s="349"/>
      <c r="P160" s="332"/>
      <c r="Q160" s="220"/>
      <c r="R160" s="220"/>
      <c r="S160" s="220"/>
      <c r="T160" s="220"/>
      <c r="U160" s="220"/>
      <c r="V160" s="225"/>
    </row>
    <row r="161" spans="1:22" s="454" customFormat="1">
      <c r="A161" s="409">
        <v>43269</v>
      </c>
      <c r="B161" s="62">
        <v>89</v>
      </c>
      <c r="C161" s="349"/>
      <c r="D161" s="333"/>
      <c r="E161" s="333"/>
      <c r="F161" s="333"/>
      <c r="G161" s="333"/>
      <c r="H161" s="332"/>
      <c r="I161" s="349"/>
      <c r="J161" s="333"/>
      <c r="K161" s="333"/>
      <c r="L161" s="333"/>
      <c r="M161" s="333"/>
      <c r="N161" s="332"/>
      <c r="O161" s="349"/>
      <c r="P161" s="332"/>
      <c r="Q161" s="220"/>
      <c r="R161" s="220"/>
      <c r="S161" s="220"/>
      <c r="T161" s="220"/>
      <c r="U161" s="220"/>
      <c r="V161" s="225"/>
    </row>
    <row r="162" spans="1:22" s="454" customFormat="1">
      <c r="A162" s="409">
        <v>43270</v>
      </c>
      <c r="B162" s="62">
        <v>90</v>
      </c>
      <c r="C162" s="349"/>
      <c r="D162" s="333"/>
      <c r="E162" s="333"/>
      <c r="F162" s="333"/>
      <c r="G162" s="333"/>
      <c r="H162" s="332"/>
      <c r="I162" s="349"/>
      <c r="J162" s="333"/>
      <c r="K162" s="333"/>
      <c r="L162" s="333"/>
      <c r="M162" s="333"/>
      <c r="N162" s="332"/>
      <c r="O162" s="349"/>
      <c r="P162" s="332"/>
      <c r="Q162" s="220"/>
      <c r="R162" s="220"/>
      <c r="S162" s="220"/>
      <c r="T162" s="220"/>
      <c r="U162" s="220"/>
      <c r="V162" s="225"/>
    </row>
    <row r="163" spans="1:22" s="454" customFormat="1">
      <c r="A163" s="409">
        <v>43271</v>
      </c>
      <c r="B163" s="62">
        <v>91</v>
      </c>
      <c r="C163" s="349"/>
      <c r="D163" s="333"/>
      <c r="E163" s="333"/>
      <c r="F163" s="333"/>
      <c r="G163" s="333"/>
      <c r="H163" s="332"/>
      <c r="I163" s="349"/>
      <c r="J163" s="333"/>
      <c r="K163" s="333"/>
      <c r="L163" s="333"/>
      <c r="M163" s="333"/>
      <c r="N163" s="332"/>
      <c r="O163" s="349"/>
      <c r="P163" s="332"/>
      <c r="Q163" s="220"/>
      <c r="R163" s="220"/>
      <c r="S163" s="220"/>
      <c r="T163" s="220"/>
      <c r="U163" s="220"/>
      <c r="V163" s="225"/>
    </row>
    <row r="164" spans="1:22" s="508" customFormat="1">
      <c r="A164" s="499">
        <v>43272</v>
      </c>
      <c r="B164" s="528">
        <v>92</v>
      </c>
      <c r="C164" s="529" t="s">
        <v>575</v>
      </c>
      <c r="D164" s="485" t="s">
        <v>652</v>
      </c>
      <c r="E164" s="502"/>
      <c r="F164" s="485" t="s">
        <v>531</v>
      </c>
      <c r="G164" s="530" t="s">
        <v>671</v>
      </c>
      <c r="H164" s="504"/>
      <c r="I164" s="501"/>
      <c r="J164" s="502"/>
      <c r="K164" s="502"/>
      <c r="L164" s="502"/>
      <c r="M164" s="502"/>
      <c r="N164" s="504"/>
      <c r="O164" s="501"/>
      <c r="P164" s="504"/>
      <c r="Q164" s="505"/>
      <c r="R164" s="505"/>
      <c r="S164" s="505"/>
      <c r="T164" s="505"/>
      <c r="U164" s="505"/>
      <c r="V164" s="506"/>
    </row>
    <row r="165" spans="1:22" s="508" customFormat="1">
      <c r="A165" s="499">
        <v>43273</v>
      </c>
      <c r="B165" s="528">
        <v>93</v>
      </c>
      <c r="C165" s="529" t="s">
        <v>575</v>
      </c>
      <c r="D165" s="485" t="s">
        <v>650</v>
      </c>
      <c r="E165" s="535" t="s">
        <v>574</v>
      </c>
      <c r="F165" s="485" t="s">
        <v>531</v>
      </c>
      <c r="G165" s="530" t="s">
        <v>644</v>
      </c>
      <c r="H165" s="536"/>
      <c r="I165" s="537"/>
      <c r="J165" s="534"/>
      <c r="K165" s="534"/>
      <c r="L165" s="534"/>
      <c r="M165" s="534"/>
      <c r="N165" s="536"/>
      <c r="O165" s="537"/>
      <c r="P165" s="536"/>
      <c r="Q165" s="505"/>
      <c r="R165" s="505"/>
      <c r="S165" s="505"/>
      <c r="T165" s="505"/>
      <c r="U165" s="505"/>
      <c r="V165" s="506"/>
    </row>
    <row r="166" spans="1:22" s="454" customFormat="1">
      <c r="A166" s="409"/>
      <c r="B166" s="62"/>
      <c r="C166" s="226"/>
      <c r="D166" s="220"/>
      <c r="E166" s="220"/>
      <c r="F166" s="211" t="s">
        <v>623</v>
      </c>
      <c r="G166" s="220"/>
      <c r="H166" s="225"/>
      <c r="I166" s="226"/>
      <c r="J166" s="220"/>
      <c r="K166" s="220"/>
      <c r="L166" s="220"/>
      <c r="M166" s="220"/>
      <c r="N166" s="225"/>
      <c r="O166" s="226"/>
      <c r="P166" s="225"/>
      <c r="Q166" s="220"/>
      <c r="R166" s="220"/>
      <c r="S166" s="220"/>
      <c r="T166" s="220"/>
      <c r="U166" s="220"/>
      <c r="V166" s="225"/>
    </row>
    <row r="167" spans="1:22" s="454" customFormat="1">
      <c r="A167" s="409">
        <v>43276</v>
      </c>
      <c r="B167" s="62">
        <v>94</v>
      </c>
      <c r="C167" s="527" t="s">
        <v>576</v>
      </c>
      <c r="D167" s="220"/>
      <c r="E167" s="220"/>
      <c r="F167" s="413" t="s">
        <v>531</v>
      </c>
      <c r="G167" s="220"/>
      <c r="H167" s="225"/>
      <c r="I167" s="226"/>
      <c r="J167" s="220"/>
      <c r="K167" s="220"/>
      <c r="L167" s="220"/>
      <c r="M167" s="220"/>
      <c r="N167" s="225"/>
      <c r="O167" s="226"/>
      <c r="P167" s="225"/>
      <c r="Q167" s="220"/>
      <c r="R167" s="220"/>
      <c r="S167" s="220"/>
      <c r="T167" s="220"/>
      <c r="U167" s="220"/>
      <c r="V167" s="225"/>
    </row>
    <row r="168" spans="1:22" s="454" customFormat="1">
      <c r="A168" s="230"/>
      <c r="B168" s="453"/>
      <c r="C168" s="226"/>
      <c r="D168" s="220"/>
      <c r="E168" s="220"/>
      <c r="F168" s="220"/>
      <c r="G168" s="220"/>
      <c r="H168" s="225"/>
      <c r="I168" s="226"/>
      <c r="J168" s="220"/>
      <c r="K168" s="220"/>
      <c r="L168" s="220"/>
      <c r="M168" s="220"/>
      <c r="N168" s="225"/>
      <c r="O168" s="226"/>
      <c r="P168" s="225"/>
      <c r="Q168" s="220"/>
      <c r="R168" s="220"/>
      <c r="S168" s="220"/>
      <c r="T168" s="220"/>
      <c r="U168" s="220"/>
      <c r="V168" s="225"/>
    </row>
    <row r="169" spans="1:22" s="454" customFormat="1">
      <c r="A169" s="409">
        <v>43277</v>
      </c>
      <c r="B169" s="62">
        <v>95</v>
      </c>
      <c r="C169" s="226"/>
      <c r="D169" s="220"/>
      <c r="E169" s="220"/>
      <c r="F169" s="220"/>
      <c r="G169" s="220"/>
      <c r="H169" s="225"/>
      <c r="I169" s="226"/>
      <c r="J169" s="220"/>
      <c r="K169" s="220"/>
      <c r="L169" s="220"/>
      <c r="M169" s="220"/>
      <c r="N169" s="225"/>
      <c r="O169" s="226"/>
      <c r="P169" s="225"/>
      <c r="Q169" s="220"/>
      <c r="R169" s="220"/>
      <c r="S169" s="220"/>
      <c r="T169" s="220"/>
      <c r="U169" s="220"/>
      <c r="V169" s="225"/>
    </row>
    <row r="170" spans="1:22" s="454" customFormat="1">
      <c r="A170" s="409">
        <v>43278</v>
      </c>
      <c r="B170" s="62">
        <v>96</v>
      </c>
      <c r="C170" s="226"/>
      <c r="D170" s="220"/>
      <c r="E170" s="220"/>
      <c r="F170" s="220"/>
      <c r="G170" s="220"/>
      <c r="H170" s="225"/>
      <c r="I170" s="226"/>
      <c r="J170" s="220"/>
      <c r="K170" s="220"/>
      <c r="L170" s="220"/>
      <c r="M170" s="220"/>
      <c r="N170" s="225"/>
      <c r="O170" s="226"/>
      <c r="P170" s="225"/>
      <c r="Q170" s="220"/>
      <c r="R170" s="220"/>
      <c r="S170" s="220"/>
      <c r="T170" s="220"/>
      <c r="U170" s="220"/>
      <c r="V170" s="225"/>
    </row>
    <row r="171" spans="1:22" s="454" customFormat="1">
      <c r="A171" s="409">
        <v>43279</v>
      </c>
      <c r="B171" s="62">
        <v>97</v>
      </c>
      <c r="C171" s="226"/>
      <c r="D171" s="220"/>
      <c r="E171" s="220"/>
      <c r="F171" s="220"/>
      <c r="G171" s="220"/>
      <c r="H171" s="225"/>
      <c r="I171" s="226"/>
      <c r="J171" s="220"/>
      <c r="K171" s="220"/>
      <c r="L171" s="220"/>
      <c r="M171" s="220"/>
      <c r="N171" s="225"/>
      <c r="O171" s="226"/>
      <c r="P171" s="225"/>
      <c r="Q171" s="220"/>
      <c r="R171" s="220"/>
      <c r="S171" s="220"/>
      <c r="T171" s="220"/>
      <c r="U171" s="220"/>
      <c r="V171" s="225"/>
    </row>
    <row r="172" spans="1:22" s="454" customFormat="1">
      <c r="A172" s="409">
        <v>43280</v>
      </c>
      <c r="B172" s="62">
        <v>98</v>
      </c>
      <c r="C172" s="226"/>
      <c r="D172" s="220"/>
      <c r="E172" s="220"/>
      <c r="F172" s="220"/>
      <c r="G172" s="220"/>
      <c r="H172" s="225"/>
      <c r="I172" s="226"/>
      <c r="J172" s="220"/>
      <c r="K172" s="220"/>
      <c r="L172" s="220"/>
      <c r="M172" s="220"/>
      <c r="N172" s="225"/>
      <c r="O172" s="226"/>
      <c r="P172" s="225"/>
      <c r="Q172" s="220"/>
      <c r="R172" s="220"/>
      <c r="S172" s="220"/>
      <c r="T172" s="220"/>
      <c r="U172" s="220"/>
      <c r="V172" s="225"/>
    </row>
    <row r="173" spans="1:22" s="454" customFormat="1">
      <c r="A173" s="230"/>
      <c r="B173" s="62"/>
      <c r="C173" s="226"/>
      <c r="D173" s="220"/>
      <c r="E173" s="220"/>
      <c r="F173" s="220"/>
      <c r="G173" s="220"/>
      <c r="H173" s="225"/>
      <c r="I173" s="226"/>
      <c r="J173" s="220"/>
      <c r="K173" s="220"/>
      <c r="L173" s="220"/>
      <c r="M173" s="220"/>
      <c r="N173" s="225"/>
      <c r="O173" s="226"/>
      <c r="P173" s="225"/>
      <c r="Q173" s="220"/>
      <c r="R173" s="220"/>
      <c r="S173" s="220"/>
      <c r="T173" s="220"/>
      <c r="U173" s="220"/>
      <c r="V173" s="225"/>
    </row>
    <row r="174" spans="1:22" s="454" customFormat="1">
      <c r="A174" s="409">
        <v>43283</v>
      </c>
      <c r="B174" s="194" t="s">
        <v>577</v>
      </c>
      <c r="C174" s="226"/>
      <c r="D174" s="220"/>
      <c r="E174" s="220"/>
      <c r="F174" s="220"/>
      <c r="G174" s="220"/>
      <c r="H174" s="225"/>
      <c r="I174" s="226"/>
      <c r="J174" s="220"/>
      <c r="K174" s="220"/>
      <c r="L174" s="220"/>
      <c r="M174" s="220"/>
      <c r="N174" s="225"/>
      <c r="O174" s="226"/>
      <c r="P174" s="225"/>
      <c r="Q174" s="220"/>
      <c r="R174" s="220"/>
      <c r="S174" s="220"/>
      <c r="T174" s="220"/>
      <c r="U174" s="220"/>
      <c r="V174" s="225"/>
    </row>
    <row r="175" spans="1:22" s="454" customFormat="1">
      <c r="A175" s="409">
        <v>43284</v>
      </c>
      <c r="B175" s="62">
        <v>99</v>
      </c>
      <c r="C175" s="226"/>
      <c r="D175" s="220"/>
      <c r="E175" s="220"/>
      <c r="F175" s="220"/>
      <c r="G175" s="220"/>
      <c r="H175" s="225"/>
      <c r="I175" s="226"/>
      <c r="J175" s="220"/>
      <c r="K175" s="220"/>
      <c r="L175" s="220"/>
      <c r="M175" s="220"/>
      <c r="N175" s="225"/>
      <c r="O175" s="226"/>
      <c r="P175" s="225"/>
      <c r="Q175" s="220"/>
      <c r="R175" s="220"/>
      <c r="S175" s="220"/>
      <c r="T175" s="220"/>
      <c r="U175" s="220"/>
      <c r="V175" s="225"/>
    </row>
    <row r="176" spans="1:22" s="454" customFormat="1">
      <c r="A176" s="409">
        <v>43286</v>
      </c>
      <c r="B176" s="62">
        <v>100</v>
      </c>
      <c r="C176" s="226"/>
      <c r="D176" s="220"/>
      <c r="E176" s="220"/>
      <c r="F176" s="220"/>
      <c r="G176" s="220"/>
      <c r="H176" s="225"/>
      <c r="I176" s="226"/>
      <c r="J176" s="220"/>
      <c r="K176" s="220"/>
      <c r="L176" s="220"/>
      <c r="M176" s="220"/>
      <c r="N176" s="225"/>
      <c r="O176" s="226"/>
      <c r="P176" s="225"/>
      <c r="Q176" s="220"/>
      <c r="R176" s="220"/>
      <c r="S176" s="220"/>
      <c r="T176" s="220"/>
      <c r="U176" s="220"/>
      <c r="V176" s="225"/>
    </row>
    <row r="177" spans="1:22" s="454" customFormat="1">
      <c r="A177" s="409">
        <v>43287</v>
      </c>
      <c r="B177" s="62">
        <v>101</v>
      </c>
      <c r="C177" s="226"/>
      <c r="D177" s="220"/>
      <c r="E177" s="220"/>
      <c r="F177" s="220"/>
      <c r="G177" s="220"/>
      <c r="H177" s="225"/>
      <c r="I177" s="226"/>
      <c r="J177" s="220"/>
      <c r="K177" s="220"/>
      <c r="L177" s="220"/>
      <c r="M177" s="220"/>
      <c r="N177" s="225"/>
      <c r="O177" s="226"/>
      <c r="P177" s="225"/>
      <c r="Q177" s="220"/>
      <c r="R177" s="220"/>
      <c r="S177" s="220"/>
      <c r="T177" s="220"/>
      <c r="U177" s="220"/>
      <c r="V177" s="225"/>
    </row>
    <row r="178" spans="1:22" s="454" customFormat="1">
      <c r="A178" s="230"/>
      <c r="B178" s="62"/>
      <c r="C178" s="226"/>
      <c r="D178" s="220"/>
      <c r="E178" s="220"/>
      <c r="F178" s="220"/>
      <c r="G178" s="220"/>
      <c r="H178" s="225"/>
      <c r="I178" s="226"/>
      <c r="J178" s="220"/>
      <c r="K178" s="220"/>
      <c r="L178" s="220"/>
      <c r="M178" s="220"/>
      <c r="N178" s="225"/>
      <c r="O178" s="226"/>
      <c r="P178" s="225"/>
      <c r="Q178" s="220"/>
      <c r="R178" s="220"/>
      <c r="S178" s="220"/>
      <c r="T178" s="220"/>
      <c r="U178" s="220"/>
      <c r="V178" s="225"/>
    </row>
    <row r="179" spans="1:22" s="454" customFormat="1">
      <c r="A179" s="409">
        <v>43290</v>
      </c>
      <c r="B179" s="62">
        <v>102</v>
      </c>
      <c r="C179" s="226"/>
      <c r="D179" s="220"/>
      <c r="E179" s="220"/>
      <c r="F179" s="220"/>
      <c r="G179" s="220"/>
      <c r="H179" s="225"/>
      <c r="I179" s="226"/>
      <c r="J179" s="220"/>
      <c r="K179" s="220"/>
      <c r="L179" s="220"/>
      <c r="M179" s="220"/>
      <c r="N179" s="225"/>
      <c r="O179" s="226"/>
      <c r="P179" s="225"/>
      <c r="Q179" s="220"/>
      <c r="R179" s="220"/>
      <c r="S179" s="220"/>
      <c r="T179" s="220"/>
      <c r="U179" s="220"/>
      <c r="V179" s="225"/>
    </row>
    <row r="180" spans="1:22" s="454" customFormat="1">
      <c r="A180" s="230"/>
      <c r="B180" s="62"/>
      <c r="C180" s="226"/>
      <c r="D180" s="220"/>
      <c r="E180" s="220"/>
      <c r="F180" s="220"/>
      <c r="G180" s="220"/>
      <c r="H180" s="225"/>
      <c r="I180" s="226"/>
      <c r="J180" s="220"/>
      <c r="K180" s="220"/>
      <c r="L180" s="220"/>
      <c r="M180" s="220"/>
      <c r="N180" s="225"/>
      <c r="O180" s="226"/>
      <c r="P180" s="225"/>
      <c r="Q180" s="220"/>
      <c r="R180" s="220"/>
      <c r="S180" s="220"/>
      <c r="T180" s="220"/>
      <c r="U180" s="220"/>
      <c r="V180" s="225"/>
    </row>
    <row r="181" spans="1:22" s="454" customFormat="1">
      <c r="A181" s="230"/>
      <c r="B181" s="62"/>
      <c r="C181" s="226"/>
      <c r="D181" s="220"/>
      <c r="E181" s="220"/>
      <c r="F181" s="220"/>
      <c r="G181" s="220"/>
      <c r="H181" s="225"/>
      <c r="I181" s="226"/>
      <c r="J181" s="220"/>
      <c r="K181" s="220"/>
      <c r="L181" s="220"/>
      <c r="M181" s="220"/>
      <c r="N181" s="225"/>
      <c r="O181" s="226"/>
      <c r="P181" s="225"/>
      <c r="Q181" s="220"/>
      <c r="R181" s="220"/>
      <c r="S181" s="220"/>
      <c r="T181" s="220"/>
      <c r="U181" s="220"/>
      <c r="V181" s="225"/>
    </row>
    <row r="182" spans="1:22" s="454" customFormat="1">
      <c r="A182" s="230"/>
      <c r="B182" s="62"/>
      <c r="C182" s="226"/>
      <c r="D182" s="220"/>
      <c r="E182" s="220"/>
      <c r="F182" s="220"/>
      <c r="G182" s="220"/>
      <c r="H182" s="225"/>
      <c r="I182" s="226"/>
      <c r="J182" s="220"/>
      <c r="K182" s="220"/>
      <c r="L182" s="220"/>
      <c r="M182" s="220"/>
      <c r="N182" s="225"/>
      <c r="O182" s="226"/>
      <c r="P182" s="225"/>
      <c r="Q182" s="220"/>
      <c r="R182" s="220"/>
      <c r="S182" s="220"/>
      <c r="T182" s="220"/>
      <c r="U182" s="220"/>
      <c r="V182" s="225"/>
    </row>
    <row r="183" spans="1:22" s="454" customFormat="1">
      <c r="A183" s="409">
        <v>43291</v>
      </c>
      <c r="B183" s="62">
        <v>103</v>
      </c>
      <c r="C183" s="226"/>
      <c r="D183" s="220"/>
      <c r="E183" s="220"/>
      <c r="F183" s="220"/>
      <c r="G183" s="220"/>
      <c r="H183" s="225"/>
      <c r="I183" s="226"/>
      <c r="J183" s="220"/>
      <c r="K183" s="220"/>
      <c r="L183" s="220"/>
      <c r="M183" s="220"/>
      <c r="N183" s="225"/>
      <c r="O183" s="226"/>
      <c r="P183" s="225"/>
      <c r="Q183" s="220"/>
      <c r="R183" s="220"/>
      <c r="S183" s="220"/>
      <c r="T183" s="220"/>
      <c r="U183" s="220"/>
      <c r="V183" s="225"/>
    </row>
    <row r="184" spans="1:22" s="454" customFormat="1">
      <c r="A184" s="409">
        <v>43292</v>
      </c>
      <c r="B184" s="62">
        <v>104</v>
      </c>
      <c r="C184" s="226"/>
      <c r="D184" s="220"/>
      <c r="E184" s="220"/>
      <c r="F184" s="220"/>
      <c r="G184" s="220"/>
      <c r="H184" s="225"/>
      <c r="I184" s="226"/>
      <c r="J184" s="220"/>
      <c r="K184" s="220"/>
      <c r="L184" s="220"/>
      <c r="M184" s="220"/>
      <c r="N184" s="225"/>
      <c r="O184" s="226"/>
      <c r="P184" s="225"/>
      <c r="Q184" s="220"/>
      <c r="R184" s="220"/>
      <c r="S184" s="220"/>
      <c r="T184" s="220"/>
      <c r="U184" s="220"/>
      <c r="V184" s="225"/>
    </row>
    <row r="185" spans="1:22" s="454" customFormat="1">
      <c r="A185" s="409">
        <v>43293</v>
      </c>
      <c r="B185" s="62">
        <v>105</v>
      </c>
      <c r="C185" s="226"/>
      <c r="D185" s="220"/>
      <c r="E185" s="220"/>
      <c r="F185" s="220"/>
      <c r="G185" s="220"/>
      <c r="H185" s="225"/>
      <c r="I185" s="226"/>
      <c r="J185" s="220"/>
      <c r="K185" s="220"/>
      <c r="L185" s="220"/>
      <c r="M185" s="220"/>
      <c r="N185" s="225"/>
      <c r="O185" s="226"/>
      <c r="P185" s="225"/>
      <c r="Q185" s="220"/>
      <c r="R185" s="220"/>
      <c r="S185" s="220"/>
      <c r="T185" s="220"/>
      <c r="U185" s="220"/>
      <c r="V185" s="225"/>
    </row>
    <row r="186" spans="1:22" s="454" customFormat="1">
      <c r="A186" s="409">
        <v>43294</v>
      </c>
      <c r="B186" s="62">
        <v>106</v>
      </c>
      <c r="C186" s="226"/>
      <c r="D186" s="220"/>
      <c r="E186" s="220"/>
      <c r="F186" s="220"/>
      <c r="G186" s="220"/>
      <c r="H186" s="225"/>
      <c r="I186" s="226"/>
      <c r="J186" s="220"/>
      <c r="K186" s="220"/>
      <c r="L186" s="220"/>
      <c r="M186" s="220"/>
      <c r="N186" s="225"/>
      <c r="O186" s="226"/>
      <c r="P186" s="225"/>
      <c r="Q186" s="220"/>
      <c r="R186" s="220"/>
      <c r="S186" s="220"/>
      <c r="T186" s="220"/>
      <c r="U186" s="220"/>
      <c r="V186" s="225"/>
    </row>
    <row r="187" spans="1:22" s="454" customFormat="1">
      <c r="A187" s="230"/>
      <c r="B187" s="62"/>
      <c r="C187" s="226"/>
      <c r="D187" s="220"/>
      <c r="E187" s="220"/>
      <c r="F187" s="220"/>
      <c r="G187" s="220"/>
      <c r="H187" s="225"/>
      <c r="I187" s="226"/>
      <c r="J187" s="220"/>
      <c r="K187" s="220"/>
      <c r="L187" s="220"/>
      <c r="M187" s="220"/>
      <c r="N187" s="225"/>
      <c r="O187" s="226"/>
      <c r="P187" s="225"/>
      <c r="Q187" s="220"/>
      <c r="R187" s="220"/>
      <c r="S187" s="220"/>
      <c r="T187" s="220"/>
      <c r="U187" s="220"/>
      <c r="V187" s="225"/>
    </row>
    <row r="188" spans="1:22" s="454" customFormat="1">
      <c r="A188" s="409">
        <v>43297</v>
      </c>
      <c r="B188" s="62">
        <v>107</v>
      </c>
      <c r="C188" s="226"/>
      <c r="D188" s="220"/>
      <c r="E188" s="220"/>
      <c r="F188" s="220"/>
      <c r="G188" s="220"/>
      <c r="H188" s="225"/>
      <c r="I188" s="226"/>
      <c r="J188" s="220"/>
      <c r="K188" s="220"/>
      <c r="L188" s="220"/>
      <c r="M188" s="220"/>
      <c r="N188" s="225"/>
      <c r="O188" s="226"/>
      <c r="P188" s="225"/>
      <c r="Q188" s="220"/>
      <c r="R188" s="220"/>
      <c r="S188" s="220"/>
      <c r="T188" s="220"/>
      <c r="U188" s="220"/>
      <c r="V188" s="225"/>
    </row>
    <row r="189" spans="1:22" s="454" customFormat="1">
      <c r="A189" s="409">
        <v>43298</v>
      </c>
      <c r="B189" s="62">
        <v>108</v>
      </c>
      <c r="C189" s="226"/>
      <c r="D189" s="220"/>
      <c r="E189" s="220"/>
      <c r="F189" s="220"/>
      <c r="G189" s="220"/>
      <c r="H189" s="225"/>
      <c r="I189" s="226"/>
      <c r="J189" s="220"/>
      <c r="K189" s="220"/>
      <c r="L189" s="220"/>
      <c r="M189" s="220"/>
      <c r="N189" s="225"/>
      <c r="O189" s="226"/>
      <c r="P189" s="225"/>
      <c r="Q189" s="220"/>
      <c r="R189" s="220"/>
      <c r="S189" s="220"/>
      <c r="T189" s="220"/>
      <c r="U189" s="220"/>
      <c r="V189" s="225"/>
    </row>
    <row r="190" spans="1:22" s="454" customFormat="1">
      <c r="A190" s="409">
        <v>43299</v>
      </c>
      <c r="B190" s="62">
        <v>109</v>
      </c>
      <c r="C190" s="226"/>
      <c r="D190" s="220"/>
      <c r="E190" s="220"/>
      <c r="F190" s="220"/>
      <c r="G190" s="220"/>
      <c r="H190" s="225"/>
      <c r="I190" s="226"/>
      <c r="J190" s="220"/>
      <c r="K190" s="220"/>
      <c r="L190" s="220"/>
      <c r="M190" s="220"/>
      <c r="N190" s="225"/>
      <c r="O190" s="226"/>
      <c r="P190" s="225"/>
      <c r="Q190" s="220"/>
      <c r="R190" s="220"/>
      <c r="S190" s="220"/>
      <c r="T190" s="220"/>
      <c r="U190" s="220"/>
      <c r="V190" s="225"/>
    </row>
    <row r="191" spans="1:22" s="454" customFormat="1">
      <c r="A191" s="230"/>
      <c r="B191" s="62"/>
      <c r="C191" s="226"/>
      <c r="D191" s="220"/>
      <c r="E191" s="220"/>
      <c r="F191" s="220"/>
      <c r="G191" s="220"/>
      <c r="H191" s="225"/>
      <c r="I191" s="226"/>
      <c r="J191" s="220"/>
      <c r="K191" s="220"/>
      <c r="L191" s="220"/>
      <c r="M191" s="220"/>
      <c r="N191" s="225"/>
      <c r="O191" s="226"/>
      <c r="P191" s="225"/>
      <c r="Q191" s="220"/>
      <c r="R191" s="220"/>
      <c r="S191" s="220"/>
      <c r="T191" s="220"/>
      <c r="U191" s="220"/>
      <c r="V191" s="225"/>
    </row>
    <row r="192" spans="1:22" s="454" customFormat="1">
      <c r="A192" s="230"/>
      <c r="B192" s="62"/>
      <c r="C192" s="226"/>
      <c r="D192" s="220"/>
      <c r="E192" s="220"/>
      <c r="F192" s="220"/>
      <c r="G192" s="220"/>
      <c r="H192" s="225"/>
      <c r="I192" s="226"/>
      <c r="J192" s="220"/>
      <c r="K192" s="220"/>
      <c r="L192" s="220"/>
      <c r="M192" s="220"/>
      <c r="N192" s="225"/>
      <c r="O192" s="226"/>
      <c r="P192" s="225"/>
      <c r="Q192" s="220"/>
      <c r="R192" s="220"/>
      <c r="S192" s="220"/>
      <c r="T192" s="220"/>
      <c r="U192" s="220"/>
      <c r="V192" s="225"/>
    </row>
    <row r="193" spans="1:22" s="454" customFormat="1">
      <c r="A193" s="230"/>
      <c r="B193" s="62"/>
      <c r="C193" s="226"/>
      <c r="D193" s="220"/>
      <c r="E193" s="220"/>
      <c r="F193" s="220"/>
      <c r="G193" s="220"/>
      <c r="H193" s="225"/>
      <c r="I193" s="226"/>
      <c r="J193" s="220"/>
      <c r="K193" s="220"/>
      <c r="L193" s="220"/>
      <c r="M193" s="220"/>
      <c r="N193" s="225"/>
      <c r="O193" s="226"/>
      <c r="P193" s="225"/>
      <c r="Q193" s="220"/>
      <c r="R193" s="220"/>
      <c r="S193" s="220"/>
      <c r="T193" s="220"/>
      <c r="U193" s="220"/>
      <c r="V193" s="225"/>
    </row>
    <row r="194" spans="1:22" s="454" customFormat="1">
      <c r="A194" s="409">
        <v>43300</v>
      </c>
      <c r="B194" s="194" t="s">
        <v>578</v>
      </c>
      <c r="C194" s="226"/>
      <c r="D194" s="220"/>
      <c r="E194" s="220"/>
      <c r="F194" s="220"/>
      <c r="G194" s="220"/>
      <c r="H194" s="225"/>
      <c r="I194" s="226"/>
      <c r="J194" s="220"/>
      <c r="K194" s="220"/>
      <c r="L194" s="220"/>
      <c r="M194" s="220"/>
      <c r="N194" s="225"/>
      <c r="O194" s="226"/>
      <c r="P194" s="225"/>
      <c r="Q194" s="220"/>
      <c r="R194" s="220"/>
      <c r="S194" s="220"/>
      <c r="T194" s="220"/>
      <c r="U194" s="220"/>
      <c r="V194" s="225"/>
    </row>
    <row r="195" spans="1:22" s="454" customFormat="1">
      <c r="A195" s="409">
        <v>43301</v>
      </c>
      <c r="B195" s="62">
        <v>110</v>
      </c>
      <c r="C195" s="226"/>
      <c r="D195" s="220"/>
      <c r="E195" s="220"/>
      <c r="F195" s="220"/>
      <c r="G195" s="220"/>
      <c r="H195" s="225"/>
      <c r="I195" s="226"/>
      <c r="J195" s="220"/>
      <c r="K195" s="220"/>
      <c r="L195" s="220"/>
      <c r="M195" s="220"/>
      <c r="N195" s="225"/>
      <c r="O195" s="226"/>
      <c r="P195" s="225"/>
      <c r="Q195" s="220"/>
      <c r="R195" s="220"/>
      <c r="S195" s="220"/>
      <c r="T195" s="220"/>
      <c r="U195" s="220"/>
      <c r="V195" s="225"/>
    </row>
    <row r="196" spans="1:22" s="454" customFormat="1">
      <c r="A196" s="230"/>
      <c r="B196" s="62"/>
      <c r="C196" s="226"/>
      <c r="D196" s="220"/>
      <c r="E196" s="220"/>
      <c r="F196" s="220"/>
      <c r="G196" s="220"/>
      <c r="H196" s="225"/>
      <c r="I196" s="226"/>
      <c r="J196" s="220"/>
      <c r="K196" s="220"/>
      <c r="L196" s="220"/>
      <c r="M196" s="220"/>
      <c r="N196" s="225"/>
      <c r="O196" s="226"/>
      <c r="P196" s="225"/>
      <c r="Q196" s="220"/>
      <c r="R196" s="220"/>
      <c r="S196" s="220"/>
      <c r="T196" s="220"/>
      <c r="U196" s="220"/>
      <c r="V196" s="225"/>
    </row>
    <row r="197" spans="1:22" s="454" customFormat="1">
      <c r="A197" s="409">
        <v>43304</v>
      </c>
      <c r="B197" s="62">
        <v>111</v>
      </c>
      <c r="C197" s="226"/>
      <c r="D197" s="220"/>
      <c r="E197" s="220"/>
      <c r="F197" s="220"/>
      <c r="G197" s="220"/>
      <c r="H197" s="225"/>
      <c r="I197" s="226"/>
      <c r="J197" s="220"/>
      <c r="K197" s="220"/>
      <c r="L197" s="220"/>
      <c r="M197" s="220"/>
      <c r="N197" s="225"/>
      <c r="O197" s="226"/>
      <c r="P197" s="225"/>
      <c r="Q197" s="220"/>
      <c r="R197" s="220"/>
      <c r="S197" s="220"/>
      <c r="T197" s="220"/>
      <c r="U197" s="220"/>
      <c r="V197" s="225"/>
    </row>
    <row r="198" spans="1:22" s="454" customFormat="1">
      <c r="A198" s="409">
        <v>43305</v>
      </c>
      <c r="B198" s="62">
        <v>112</v>
      </c>
      <c r="C198" s="226"/>
      <c r="D198" s="220"/>
      <c r="E198" s="220"/>
      <c r="F198" s="220"/>
      <c r="G198" s="220"/>
      <c r="H198" s="225"/>
      <c r="I198" s="226"/>
      <c r="J198" s="220"/>
      <c r="K198" s="220"/>
      <c r="L198" s="220"/>
      <c r="M198" s="220"/>
      <c r="N198" s="225"/>
      <c r="O198" s="226"/>
      <c r="P198" s="225"/>
      <c r="Q198" s="220"/>
      <c r="R198" s="220"/>
      <c r="S198" s="220"/>
      <c r="T198" s="220"/>
      <c r="U198" s="220"/>
      <c r="V198" s="225"/>
    </row>
    <row r="199" spans="1:22" s="454" customFormat="1">
      <c r="A199" s="566">
        <v>43306</v>
      </c>
      <c r="B199" s="567">
        <v>113</v>
      </c>
      <c r="C199" s="226"/>
      <c r="D199" s="220"/>
      <c r="E199" s="220"/>
      <c r="F199" s="220"/>
      <c r="G199" s="548" t="s">
        <v>684</v>
      </c>
      <c r="H199" s="225"/>
      <c r="I199" s="226"/>
      <c r="J199" s="220"/>
      <c r="K199" s="220"/>
      <c r="L199" s="220"/>
      <c r="M199" s="220"/>
      <c r="N199" s="225"/>
      <c r="O199" s="226"/>
      <c r="P199" s="225"/>
      <c r="Q199" s="220"/>
      <c r="R199" s="220"/>
      <c r="S199" s="220"/>
      <c r="T199" s="220"/>
      <c r="U199" s="220"/>
      <c r="V199" s="225"/>
    </row>
    <row r="200" spans="1:22" s="454" customFormat="1">
      <c r="A200" s="566">
        <v>43307</v>
      </c>
      <c r="B200" s="567">
        <v>114</v>
      </c>
      <c r="C200" s="226"/>
      <c r="D200" s="220"/>
      <c r="E200" s="220"/>
      <c r="F200" s="220"/>
      <c r="G200" s="548" t="s">
        <v>684</v>
      </c>
      <c r="H200" s="225"/>
      <c r="I200" s="226"/>
      <c r="J200" s="220"/>
      <c r="K200" s="220"/>
      <c r="L200" s="220"/>
      <c r="M200" s="220"/>
      <c r="N200" s="225"/>
      <c r="O200" s="226"/>
      <c r="P200" s="225"/>
      <c r="Q200" s="220"/>
      <c r="R200" s="220"/>
      <c r="S200" s="220"/>
      <c r="T200" s="220"/>
      <c r="U200" s="220"/>
      <c r="V200" s="225"/>
    </row>
    <row r="201" spans="1:22" s="454" customFormat="1">
      <c r="A201" s="566">
        <v>43308</v>
      </c>
      <c r="B201" s="567">
        <v>115</v>
      </c>
      <c r="C201" s="226"/>
      <c r="D201" s="220"/>
      <c r="E201" s="220"/>
      <c r="F201" s="220"/>
      <c r="G201" s="220"/>
      <c r="H201" s="225"/>
      <c r="I201" s="226"/>
      <c r="J201" s="220"/>
      <c r="K201" s="220"/>
      <c r="L201" s="220"/>
      <c r="M201" s="220"/>
      <c r="N201" s="225"/>
      <c r="O201" s="226"/>
      <c r="P201" s="225"/>
      <c r="Q201" s="220"/>
      <c r="R201" s="220"/>
      <c r="S201" s="220"/>
      <c r="T201" s="220"/>
      <c r="U201" s="220"/>
      <c r="V201" s="225"/>
    </row>
    <row r="202" spans="1:22" s="454" customFormat="1">
      <c r="A202" s="230"/>
      <c r="B202" s="62"/>
      <c r="C202" s="226"/>
      <c r="D202" s="220"/>
      <c r="E202" s="220"/>
      <c r="F202" s="220"/>
      <c r="G202" s="220"/>
      <c r="H202" s="225"/>
      <c r="I202" s="226"/>
      <c r="J202" s="220"/>
      <c r="K202" s="220"/>
      <c r="L202" s="220"/>
      <c r="M202" s="220"/>
      <c r="N202" s="225"/>
      <c r="O202" s="226"/>
      <c r="P202" s="225"/>
      <c r="Q202" s="220"/>
      <c r="R202" s="220"/>
      <c r="S202" s="220"/>
      <c r="T202" s="220"/>
      <c r="U202" s="220"/>
      <c r="V202" s="225"/>
    </row>
    <row r="203" spans="1:22" s="454" customFormat="1">
      <c r="A203" s="230"/>
      <c r="B203" s="62"/>
      <c r="C203" s="226"/>
      <c r="D203" s="220"/>
      <c r="E203" s="220"/>
      <c r="F203" s="220"/>
      <c r="G203" s="220"/>
      <c r="H203" s="225"/>
      <c r="I203" s="226"/>
      <c r="J203" s="220"/>
      <c r="K203" s="220"/>
      <c r="L203" s="220"/>
      <c r="M203" s="220"/>
      <c r="N203" s="225"/>
      <c r="O203" s="226"/>
      <c r="P203" s="225"/>
      <c r="Q203" s="220"/>
      <c r="R203" s="220"/>
      <c r="S203" s="220"/>
      <c r="T203" s="220"/>
      <c r="U203" s="220"/>
      <c r="V203" s="225"/>
    </row>
    <row r="204" spans="1:22" s="454" customFormat="1">
      <c r="A204" s="230"/>
      <c r="B204" s="62"/>
      <c r="C204" s="226"/>
      <c r="D204" s="220"/>
      <c r="E204" s="220"/>
      <c r="F204" s="220"/>
      <c r="G204" s="220"/>
      <c r="H204" s="225"/>
      <c r="I204" s="226"/>
      <c r="J204" s="220"/>
      <c r="K204" s="220"/>
      <c r="L204" s="220"/>
      <c r="M204" s="220"/>
      <c r="N204" s="225"/>
      <c r="O204" s="226"/>
      <c r="P204" s="225"/>
      <c r="Q204" s="220"/>
      <c r="R204" s="220"/>
      <c r="S204" s="220"/>
      <c r="T204" s="220"/>
      <c r="U204" s="220"/>
      <c r="V204" s="225"/>
    </row>
    <row r="205" spans="1:22" s="454" customFormat="1">
      <c r="A205" s="409">
        <v>43311</v>
      </c>
      <c r="B205" s="62">
        <v>116</v>
      </c>
      <c r="C205" s="226"/>
      <c r="D205" s="220"/>
      <c r="E205" s="220"/>
      <c r="F205" s="220"/>
      <c r="G205" s="220"/>
      <c r="H205" s="225"/>
      <c r="I205" s="226"/>
      <c r="J205" s="220"/>
      <c r="K205" s="220"/>
      <c r="L205" s="220"/>
      <c r="M205" s="220"/>
      <c r="N205" s="225"/>
      <c r="O205" s="226"/>
      <c r="P205" s="225"/>
      <c r="Q205" s="220"/>
      <c r="R205" s="220"/>
      <c r="S205" s="220"/>
      <c r="T205" s="220"/>
      <c r="U205" s="220"/>
      <c r="V205" s="225"/>
    </row>
    <row r="206" spans="1:22" s="454" customFormat="1">
      <c r="A206" s="409">
        <v>43312</v>
      </c>
      <c r="B206" s="62">
        <v>117</v>
      </c>
      <c r="C206" s="226"/>
      <c r="D206" s="220"/>
      <c r="E206" s="220"/>
      <c r="F206" s="220"/>
      <c r="G206" s="220"/>
      <c r="H206" s="225"/>
      <c r="I206" s="226"/>
      <c r="J206" s="220"/>
      <c r="K206" s="220"/>
      <c r="L206" s="220"/>
      <c r="M206" s="220"/>
      <c r="N206" s="225"/>
      <c r="O206" s="226"/>
      <c r="P206" s="225"/>
      <c r="Q206" s="220"/>
      <c r="R206" s="220"/>
      <c r="S206" s="220"/>
      <c r="T206" s="220"/>
      <c r="U206" s="220"/>
      <c r="V206" s="225"/>
    </row>
    <row r="207" spans="1:22" s="454" customFormat="1">
      <c r="A207" s="409">
        <v>43313</v>
      </c>
      <c r="B207" s="62">
        <v>118</v>
      </c>
      <c r="C207" s="226"/>
      <c r="D207" s="220"/>
      <c r="E207" s="220"/>
      <c r="F207" s="220"/>
      <c r="G207" s="220"/>
      <c r="H207" s="225"/>
      <c r="I207" s="226"/>
      <c r="J207" s="220"/>
      <c r="K207" s="220"/>
      <c r="L207" s="220"/>
      <c r="M207" s="220"/>
      <c r="N207" s="225"/>
      <c r="O207" s="226"/>
      <c r="P207" s="225"/>
      <c r="Q207" s="220"/>
      <c r="R207" s="220"/>
      <c r="S207" s="220"/>
      <c r="T207" s="220"/>
      <c r="U207" s="220"/>
      <c r="V207" s="225"/>
    </row>
    <row r="208" spans="1:22" s="454" customFormat="1">
      <c r="A208" s="409"/>
      <c r="B208" s="62"/>
      <c r="C208" s="226"/>
      <c r="D208" s="220"/>
      <c r="E208" s="220"/>
      <c r="F208" s="220"/>
      <c r="G208" s="220"/>
      <c r="H208" s="225"/>
      <c r="I208" s="226"/>
      <c r="J208" s="220"/>
      <c r="K208" s="220"/>
      <c r="L208" s="220"/>
      <c r="M208" s="220"/>
      <c r="N208" s="225"/>
      <c r="O208" s="226"/>
      <c r="P208" s="225"/>
      <c r="Q208" s="220"/>
      <c r="R208" s="220"/>
      <c r="S208" s="220"/>
      <c r="T208" s="220"/>
      <c r="U208" s="220"/>
      <c r="V208" s="225"/>
    </row>
    <row r="209" spans="1:22" s="454" customFormat="1">
      <c r="A209" s="409"/>
      <c r="B209" s="62"/>
      <c r="C209" s="226"/>
      <c r="D209" s="220"/>
      <c r="E209" s="220"/>
      <c r="F209" s="220"/>
      <c r="G209" s="220"/>
      <c r="H209" s="225"/>
      <c r="I209" s="226"/>
      <c r="J209" s="220"/>
      <c r="K209" s="220"/>
      <c r="L209" s="220"/>
      <c r="M209" s="220"/>
      <c r="N209" s="225"/>
      <c r="O209" s="226"/>
      <c r="P209" s="225"/>
      <c r="Q209" s="220"/>
      <c r="R209" s="220"/>
      <c r="S209" s="220"/>
      <c r="T209" s="220"/>
      <c r="U209" s="220"/>
      <c r="V209" s="225"/>
    </row>
    <row r="210" spans="1:22" s="454" customFormat="1">
      <c r="A210" s="409"/>
      <c r="B210" s="62"/>
      <c r="C210" s="226"/>
      <c r="D210" s="220"/>
      <c r="E210" s="220"/>
      <c r="F210" s="220"/>
      <c r="G210" s="220"/>
      <c r="H210" s="225"/>
      <c r="I210" s="226"/>
      <c r="J210" s="220"/>
      <c r="K210" s="220"/>
      <c r="L210" s="220"/>
      <c r="M210" s="220"/>
      <c r="N210" s="225"/>
      <c r="O210" s="226"/>
      <c r="P210" s="225"/>
      <c r="Q210" s="220"/>
      <c r="R210" s="220"/>
      <c r="S210" s="220"/>
      <c r="T210" s="220"/>
      <c r="U210" s="220"/>
      <c r="V210" s="225"/>
    </row>
    <row r="211" spans="1:22" s="454" customFormat="1">
      <c r="A211" s="409">
        <v>43314</v>
      </c>
      <c r="B211" s="62">
        <v>119</v>
      </c>
      <c r="C211" s="226"/>
      <c r="D211" s="220"/>
      <c r="E211" s="220"/>
      <c r="F211" s="220"/>
      <c r="G211" s="220"/>
      <c r="H211" s="225"/>
      <c r="I211" s="226"/>
      <c r="J211" s="220"/>
      <c r="K211" s="220"/>
      <c r="L211" s="220"/>
      <c r="M211" s="220"/>
      <c r="N211" s="225"/>
      <c r="O211" s="231"/>
      <c r="P211" s="232"/>
      <c r="Q211" s="220"/>
      <c r="R211" s="220"/>
      <c r="S211" s="220"/>
      <c r="T211" s="220"/>
      <c r="U211" s="220"/>
      <c r="V211" s="225"/>
    </row>
    <row r="212" spans="1:22" s="454" customFormat="1">
      <c r="A212" s="409">
        <v>43315</v>
      </c>
      <c r="B212" s="62">
        <v>120</v>
      </c>
      <c r="C212" s="226"/>
      <c r="D212" s="220"/>
      <c r="E212" s="220"/>
      <c r="F212" s="220"/>
      <c r="G212" s="220"/>
      <c r="H212" s="225"/>
      <c r="I212" s="226"/>
      <c r="J212" s="220"/>
      <c r="K212" s="220"/>
      <c r="L212" s="220"/>
      <c r="M212" s="220"/>
      <c r="N212" s="225"/>
      <c r="O212" s="231"/>
      <c r="P212" s="232"/>
      <c r="Q212" s="220"/>
      <c r="R212" s="220"/>
      <c r="S212" s="220"/>
      <c r="T212" s="220"/>
      <c r="U212" s="220"/>
      <c r="V212" s="225"/>
    </row>
    <row r="213" spans="1:22" s="454" customFormat="1">
      <c r="A213" s="230"/>
      <c r="B213" s="62"/>
      <c r="C213" s="226"/>
      <c r="D213" s="220"/>
      <c r="E213" s="220"/>
      <c r="F213" s="220"/>
      <c r="G213" s="220"/>
      <c r="H213" s="225"/>
      <c r="I213" s="226"/>
      <c r="J213" s="220"/>
      <c r="K213" s="220"/>
      <c r="L213" s="220"/>
      <c r="M213" s="220"/>
      <c r="N213" s="225"/>
      <c r="O213" s="231"/>
      <c r="P213" s="232"/>
      <c r="Q213" s="220"/>
      <c r="R213" s="220"/>
      <c r="S213" s="220"/>
      <c r="T213" s="220"/>
      <c r="U213" s="220"/>
      <c r="V213" s="225"/>
    </row>
    <row r="214" spans="1:22" s="454" customFormat="1">
      <c r="A214" s="409">
        <v>43318</v>
      </c>
      <c r="B214" s="62">
        <v>121</v>
      </c>
      <c r="C214" s="226"/>
      <c r="D214" s="220"/>
      <c r="E214" s="220"/>
      <c r="F214" s="220"/>
      <c r="G214" s="220"/>
      <c r="H214" s="225"/>
      <c r="I214" s="226"/>
      <c r="J214" s="220"/>
      <c r="K214" s="220"/>
      <c r="L214" s="220"/>
      <c r="M214" s="220"/>
      <c r="N214" s="225"/>
      <c r="O214" s="231"/>
      <c r="P214" s="232"/>
      <c r="Q214" s="220"/>
      <c r="R214" s="220"/>
      <c r="S214" s="220"/>
      <c r="T214" s="220"/>
      <c r="U214" s="220"/>
      <c r="V214" s="225"/>
    </row>
    <row r="215" spans="1:22" s="454" customFormat="1">
      <c r="A215" s="409">
        <v>43319</v>
      </c>
      <c r="B215" s="62">
        <v>122</v>
      </c>
      <c r="C215" s="226"/>
      <c r="D215" s="220"/>
      <c r="E215" s="220"/>
      <c r="F215" s="220"/>
      <c r="G215" s="220"/>
      <c r="H215" s="225"/>
      <c r="I215" s="226"/>
      <c r="J215" s="220"/>
      <c r="K215" s="220"/>
      <c r="L215" s="220"/>
      <c r="M215" s="220"/>
      <c r="N215" s="225"/>
      <c r="O215" s="231"/>
      <c r="P215" s="232"/>
      <c r="Q215" s="220"/>
      <c r="R215" s="220"/>
      <c r="S215" s="220"/>
      <c r="T215" s="220"/>
      <c r="U215" s="220"/>
      <c r="V215" s="225"/>
    </row>
    <row r="216" spans="1:22" s="454" customFormat="1">
      <c r="A216" s="409">
        <v>43320</v>
      </c>
      <c r="B216" s="62">
        <v>123</v>
      </c>
      <c r="C216" s="226"/>
      <c r="D216" s="220"/>
      <c r="E216" s="220"/>
      <c r="F216" s="220"/>
      <c r="G216" s="220"/>
      <c r="H216" s="225"/>
      <c r="I216" s="226"/>
      <c r="J216" s="220"/>
      <c r="K216" s="220"/>
      <c r="L216" s="220"/>
      <c r="M216" s="220"/>
      <c r="N216" s="225"/>
      <c r="O216" s="231"/>
      <c r="P216" s="232"/>
      <c r="Q216" s="220"/>
      <c r="R216" s="220"/>
      <c r="S216" s="220"/>
      <c r="T216" s="220"/>
      <c r="U216" s="220"/>
      <c r="V216" s="225"/>
    </row>
    <row r="217" spans="1:22" s="454" customFormat="1">
      <c r="A217" s="409">
        <v>43321</v>
      </c>
      <c r="B217" s="62">
        <v>124</v>
      </c>
      <c r="C217" s="226"/>
      <c r="D217" s="220"/>
      <c r="E217" s="220"/>
      <c r="F217" s="220"/>
      <c r="G217" s="220"/>
      <c r="H217" s="225"/>
      <c r="I217" s="226"/>
      <c r="J217" s="220"/>
      <c r="K217" s="220"/>
      <c r="L217" s="220"/>
      <c r="M217" s="220"/>
      <c r="N217" s="225"/>
      <c r="O217" s="231"/>
      <c r="P217" s="232"/>
      <c r="Q217" s="220"/>
      <c r="R217" s="220"/>
      <c r="S217" s="220"/>
      <c r="T217" s="220"/>
      <c r="U217" s="220"/>
      <c r="V217" s="225"/>
    </row>
    <row r="218" spans="1:22" s="454" customFormat="1">
      <c r="A218" s="409">
        <v>43322</v>
      </c>
      <c r="B218" s="62">
        <v>125</v>
      </c>
      <c r="C218" s="226"/>
      <c r="D218" s="220"/>
      <c r="E218" s="220"/>
      <c r="F218" s="220"/>
      <c r="G218" s="220"/>
      <c r="H218" s="225"/>
      <c r="I218" s="226"/>
      <c r="J218" s="220"/>
      <c r="K218" s="220"/>
      <c r="L218" s="220"/>
      <c r="M218" s="220"/>
      <c r="N218" s="225"/>
      <c r="O218" s="231"/>
      <c r="P218" s="232"/>
      <c r="Q218" s="220"/>
      <c r="R218" s="220"/>
      <c r="S218" s="220"/>
      <c r="T218" s="220"/>
      <c r="U218" s="220"/>
      <c r="V218" s="225"/>
    </row>
    <row r="219" spans="1:22" s="454" customFormat="1">
      <c r="A219" s="230"/>
      <c r="B219" s="62"/>
      <c r="C219" s="226"/>
      <c r="D219" s="220"/>
      <c r="E219" s="220"/>
      <c r="F219" s="220"/>
      <c r="G219" s="220"/>
      <c r="H219" s="225"/>
      <c r="I219" s="226"/>
      <c r="J219" s="220"/>
      <c r="K219" s="220"/>
      <c r="L219" s="220"/>
      <c r="M219" s="220"/>
      <c r="N219" s="225"/>
      <c r="O219" s="231"/>
      <c r="P219" s="232"/>
      <c r="Q219" s="220"/>
      <c r="R219" s="220"/>
      <c r="S219" s="220"/>
      <c r="T219" s="220"/>
      <c r="U219" s="220"/>
      <c r="V219" s="225"/>
    </row>
    <row r="220" spans="1:22" s="454" customFormat="1">
      <c r="A220" s="230"/>
      <c r="B220" s="62"/>
      <c r="C220" s="233"/>
      <c r="D220" s="234"/>
      <c r="E220" s="234"/>
      <c r="F220" s="234"/>
      <c r="G220" s="234"/>
      <c r="H220" s="235"/>
      <c r="I220" s="233"/>
      <c r="J220" s="234"/>
      <c r="K220" s="234"/>
      <c r="L220" s="234"/>
      <c r="M220" s="234"/>
      <c r="N220" s="235"/>
      <c r="O220" s="236"/>
      <c r="P220" s="423"/>
      <c r="Q220" s="234"/>
      <c r="R220" s="234"/>
      <c r="S220" s="234"/>
      <c r="T220" s="234"/>
      <c r="U220" s="234"/>
      <c r="V220" s="235"/>
    </row>
    <row r="221" spans="1:22">
      <c r="B221" s="62"/>
    </row>
    <row r="222" spans="1:22">
      <c r="B222" s="62"/>
    </row>
    <row r="223" spans="1:22">
      <c r="A223" s="566">
        <v>43325</v>
      </c>
      <c r="B223" s="567">
        <v>126</v>
      </c>
    </row>
    <row r="224" spans="1:22">
      <c r="A224" s="566">
        <v>43326</v>
      </c>
      <c r="B224" s="567">
        <v>127</v>
      </c>
      <c r="G224" s="548" t="s">
        <v>684</v>
      </c>
    </row>
    <row r="225" spans="1:2">
      <c r="A225" s="409">
        <v>43327</v>
      </c>
      <c r="B225" s="62">
        <v>128</v>
      </c>
    </row>
    <row r="226" spans="1:2">
      <c r="A226" s="409"/>
      <c r="B226" s="62"/>
    </row>
    <row r="227" spans="1:2">
      <c r="A227" s="409"/>
      <c r="B227" s="62"/>
    </row>
    <row r="228" spans="1:2">
      <c r="A228" s="409">
        <v>43332</v>
      </c>
      <c r="B228" s="62">
        <v>129</v>
      </c>
    </row>
    <row r="229" spans="1:2">
      <c r="A229" s="247">
        <v>43333</v>
      </c>
      <c r="B229" s="62">
        <v>130</v>
      </c>
    </row>
    <row r="230" spans="1:2">
      <c r="A230" s="409">
        <v>43334</v>
      </c>
      <c r="B230" s="62">
        <v>131</v>
      </c>
    </row>
    <row r="231" spans="1:2">
      <c r="A231" s="409">
        <v>43335</v>
      </c>
      <c r="B231" s="62">
        <v>132</v>
      </c>
    </row>
    <row r="232" spans="1:2">
      <c r="A232" s="409"/>
      <c r="B232" s="62"/>
    </row>
    <row r="233" spans="1:2">
      <c r="A233" s="409"/>
      <c r="B233" s="62"/>
    </row>
    <row r="234" spans="1:2">
      <c r="B234" s="62"/>
    </row>
    <row r="235" spans="1:2">
      <c r="A235" s="409">
        <v>43336</v>
      </c>
      <c r="B235" s="62">
        <v>133</v>
      </c>
    </row>
    <row r="236" spans="1:2">
      <c r="A236" s="409"/>
      <c r="B236" s="62"/>
    </row>
    <row r="237" spans="1:2">
      <c r="A237" s="409"/>
      <c r="B237" s="62"/>
    </row>
    <row r="238" spans="1:2">
      <c r="A238" s="409">
        <v>43339</v>
      </c>
      <c r="B238" s="62">
        <v>134</v>
      </c>
    </row>
    <row r="239" spans="1:2">
      <c r="A239" s="409">
        <v>43340</v>
      </c>
      <c r="B239" s="194" t="s">
        <v>626</v>
      </c>
    </row>
    <row r="240" spans="1:2">
      <c r="A240" s="409">
        <v>43341</v>
      </c>
      <c r="B240" s="194" t="s">
        <v>642</v>
      </c>
    </row>
    <row r="241" spans="1:2">
      <c r="A241" s="409">
        <v>43342</v>
      </c>
      <c r="B241" s="62">
        <v>135</v>
      </c>
    </row>
    <row r="242" spans="1:2">
      <c r="A242" s="409">
        <v>43343</v>
      </c>
      <c r="B242" s="62">
        <v>136</v>
      </c>
    </row>
    <row r="243" spans="1:2">
      <c r="B243" s="62"/>
    </row>
    <row r="244" spans="1:2">
      <c r="A244" s="409">
        <v>43347</v>
      </c>
      <c r="B244" s="62">
        <v>137</v>
      </c>
    </row>
    <row r="245" spans="1:2">
      <c r="A245" s="409">
        <v>43348</v>
      </c>
      <c r="B245" s="62">
        <v>138</v>
      </c>
    </row>
    <row r="246" spans="1:2">
      <c r="A246" s="409"/>
      <c r="B246" s="62"/>
    </row>
    <row r="247" spans="1:2">
      <c r="B247" s="62"/>
    </row>
    <row r="248" spans="1:2">
      <c r="B248" s="62"/>
    </row>
    <row r="249" spans="1:2">
      <c r="A249" s="409">
        <v>43349</v>
      </c>
      <c r="B249" s="62">
        <v>139</v>
      </c>
    </row>
    <row r="250" spans="1:2">
      <c r="A250" s="409">
        <v>43350</v>
      </c>
      <c r="B250" s="62">
        <v>140</v>
      </c>
    </row>
    <row r="251" spans="1:2">
      <c r="A251" s="409"/>
      <c r="B251" s="62"/>
    </row>
    <row r="252" spans="1:2">
      <c r="A252" s="409">
        <v>43353</v>
      </c>
      <c r="B252" s="62">
        <v>141</v>
      </c>
    </row>
    <row r="253" spans="1:2">
      <c r="A253" s="409">
        <v>43354</v>
      </c>
      <c r="B253" s="62">
        <v>142</v>
      </c>
    </row>
    <row r="254" spans="1:2">
      <c r="B254" s="62"/>
    </row>
    <row r="255" spans="1:2">
      <c r="B255" s="62"/>
    </row>
    <row r="256" spans="1:2">
      <c r="B256" s="62"/>
    </row>
    <row r="257" spans="1:2">
      <c r="A257" s="409">
        <v>43355</v>
      </c>
      <c r="B257" s="62">
        <v>143</v>
      </c>
    </row>
    <row r="258" spans="1:2">
      <c r="A258" s="409">
        <v>43356</v>
      </c>
      <c r="B258" s="62">
        <v>144</v>
      </c>
    </row>
    <row r="259" spans="1:2">
      <c r="A259" s="409">
        <v>43357</v>
      </c>
      <c r="B259" s="62">
        <v>145</v>
      </c>
    </row>
    <row r="260" spans="1:2">
      <c r="B260" s="62"/>
    </row>
    <row r="261" spans="1:2">
      <c r="B261" s="62"/>
    </row>
    <row r="262" spans="1:2">
      <c r="B262" s="62"/>
    </row>
    <row r="263" spans="1:2">
      <c r="A263" s="409">
        <v>43360</v>
      </c>
      <c r="B263" s="62">
        <v>146</v>
      </c>
    </row>
    <row r="264" spans="1:2">
      <c r="A264" s="409">
        <v>43361</v>
      </c>
      <c r="B264" s="62">
        <v>147</v>
      </c>
    </row>
    <row r="265" spans="1:2">
      <c r="B265" s="62"/>
    </row>
    <row r="266" spans="1:2">
      <c r="B266" s="62"/>
    </row>
    <row r="267" spans="1:2">
      <c r="B267" s="62"/>
    </row>
    <row r="268" spans="1:2">
      <c r="A268" s="409">
        <v>43362</v>
      </c>
      <c r="B268" s="62">
        <v>148</v>
      </c>
    </row>
    <row r="269" spans="1:2">
      <c r="A269" s="409">
        <v>43363</v>
      </c>
      <c r="B269" s="62">
        <v>149</v>
      </c>
    </row>
    <row r="270" spans="1:2">
      <c r="A270" s="409"/>
      <c r="B270" s="62"/>
    </row>
    <row r="271" spans="1:2">
      <c r="A271" s="409"/>
      <c r="B271" s="62"/>
    </row>
    <row r="272" spans="1:2">
      <c r="A272" s="409"/>
      <c r="B272" s="62"/>
    </row>
    <row r="273" spans="1:2">
      <c r="A273" s="409">
        <v>43364</v>
      </c>
      <c r="B273" s="62">
        <v>150</v>
      </c>
    </row>
    <row r="274" spans="1:2">
      <c r="A274" s="409"/>
      <c r="B274" s="62"/>
    </row>
    <row r="275" spans="1:2">
      <c r="B275" s="62"/>
    </row>
    <row r="276" spans="1:2">
      <c r="B276" s="62"/>
    </row>
    <row r="277" spans="1:2">
      <c r="B277" s="62"/>
    </row>
    <row r="278" spans="1:2">
      <c r="A278" s="409">
        <v>43367</v>
      </c>
      <c r="B278" s="62">
        <v>151</v>
      </c>
    </row>
    <row r="279" spans="1:2">
      <c r="B279" s="62"/>
    </row>
    <row r="280" spans="1:2">
      <c r="B280" s="62"/>
    </row>
    <row r="281" spans="1:2">
      <c r="B281" s="62"/>
    </row>
    <row r="282" spans="1:2">
      <c r="A282" s="409">
        <v>43368</v>
      </c>
      <c r="B282" s="62">
        <v>152</v>
      </c>
    </row>
    <row r="283" spans="1:2">
      <c r="B283" s="62"/>
    </row>
    <row r="284" spans="1:2">
      <c r="B284" s="62"/>
    </row>
    <row r="285" spans="1:2">
      <c r="B285" s="62"/>
    </row>
    <row r="286" spans="1:2">
      <c r="A286" s="409">
        <v>43369</v>
      </c>
      <c r="B286" s="62">
        <v>153</v>
      </c>
    </row>
    <row r="287" spans="1:2">
      <c r="B287" s="62"/>
    </row>
    <row r="288" spans="1:2">
      <c r="B288" s="62"/>
    </row>
    <row r="289" spans="1:2">
      <c r="B289" s="62"/>
    </row>
    <row r="290" spans="1:2">
      <c r="A290" s="409">
        <v>43370</v>
      </c>
      <c r="B290" s="62">
        <v>154</v>
      </c>
    </row>
    <row r="291" spans="1:2">
      <c r="B291" s="62"/>
    </row>
    <row r="292" spans="1:2">
      <c r="B292" s="62"/>
    </row>
    <row r="293" spans="1:2">
      <c r="B293" s="62"/>
    </row>
    <row r="294" spans="1:2">
      <c r="A294" s="409">
        <v>43371</v>
      </c>
      <c r="B294" s="62">
        <v>155</v>
      </c>
    </row>
    <row r="295" spans="1:2">
      <c r="B295" s="62"/>
    </row>
    <row r="296" spans="1:2">
      <c r="B296" s="62"/>
    </row>
    <row r="297" spans="1:2">
      <c r="B297" s="62"/>
    </row>
    <row r="298" spans="1:2">
      <c r="B298" s="62"/>
    </row>
    <row r="299" spans="1:2">
      <c r="A299" s="409">
        <v>43374</v>
      </c>
      <c r="B299" s="62">
        <v>156</v>
      </c>
    </row>
    <row r="300" spans="1:2">
      <c r="A300" s="409">
        <v>43375</v>
      </c>
      <c r="B300" s="62">
        <v>157</v>
      </c>
    </row>
    <row r="301" spans="1:2">
      <c r="B301" s="62"/>
    </row>
    <row r="302" spans="1:2">
      <c r="B302" s="62"/>
    </row>
    <row r="303" spans="1:2">
      <c r="B303" s="62"/>
    </row>
    <row r="304" spans="1:2">
      <c r="A304" s="409">
        <v>43376</v>
      </c>
      <c r="B304" s="62">
        <v>158</v>
      </c>
    </row>
    <row r="305" spans="1:2">
      <c r="A305" s="409">
        <v>43377</v>
      </c>
      <c r="B305" s="62">
        <v>159</v>
      </c>
    </row>
  </sheetData>
  <pageMargins left="0.7" right="0.7" top="0.75" bottom="0.75" header="0.3" footer="0.3"/>
  <pageSetup scale="1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F46" sqref="F46"/>
    </sheetView>
  </sheetViews>
  <sheetFormatPr defaultRowHeight="12.75"/>
  <sheetData>
    <row r="1" spans="1:6">
      <c r="A1" t="s">
        <v>602</v>
      </c>
    </row>
    <row r="2" spans="1:6">
      <c r="B2" t="s">
        <v>600</v>
      </c>
      <c r="C2" t="s">
        <v>601</v>
      </c>
      <c r="D2" t="s">
        <v>600</v>
      </c>
      <c r="E2" t="s">
        <v>601</v>
      </c>
    </row>
    <row r="3" spans="1:6">
      <c r="A3" t="s">
        <v>161</v>
      </c>
      <c r="B3">
        <v>22</v>
      </c>
      <c r="C3">
        <v>30</v>
      </c>
    </row>
    <row r="4" spans="1:6">
      <c r="A4" t="s">
        <v>603</v>
      </c>
      <c r="B4">
        <v>21</v>
      </c>
      <c r="C4">
        <v>29</v>
      </c>
    </row>
    <row r="5" spans="1:6">
      <c r="A5" t="s">
        <v>160</v>
      </c>
      <c r="B5">
        <v>22</v>
      </c>
      <c r="C5">
        <v>30</v>
      </c>
      <c r="D5">
        <v>12</v>
      </c>
      <c r="E5">
        <v>20</v>
      </c>
      <c r="F5" t="s">
        <v>606</v>
      </c>
    </row>
    <row r="6" spans="1:6">
      <c r="A6" t="s">
        <v>604</v>
      </c>
      <c r="B6">
        <v>22</v>
      </c>
      <c r="C6">
        <v>30</v>
      </c>
      <c r="D6">
        <v>12</v>
      </c>
      <c r="E6">
        <v>20</v>
      </c>
    </row>
    <row r="7" spans="1:6">
      <c r="A7" t="s">
        <v>168</v>
      </c>
      <c r="B7">
        <v>22</v>
      </c>
      <c r="C7">
        <v>30</v>
      </c>
      <c r="D7">
        <v>12</v>
      </c>
      <c r="E7">
        <v>20</v>
      </c>
      <c r="F7" t="s">
        <v>606</v>
      </c>
    </row>
    <row r="8" spans="1:6">
      <c r="A8" t="s">
        <v>605</v>
      </c>
      <c r="B8">
        <v>22</v>
      </c>
      <c r="C8">
        <v>30</v>
      </c>
      <c r="D8">
        <v>12</v>
      </c>
      <c r="E8">
        <v>20</v>
      </c>
    </row>
    <row r="9" spans="1:6">
      <c r="A9" t="s">
        <v>166</v>
      </c>
      <c r="B9">
        <v>22</v>
      </c>
      <c r="C9">
        <v>30</v>
      </c>
      <c r="D9">
        <v>12</v>
      </c>
      <c r="E9">
        <v>20</v>
      </c>
      <c r="F9" t="s">
        <v>606</v>
      </c>
    </row>
    <row r="10" spans="1:6">
      <c r="A10" t="s">
        <v>163</v>
      </c>
      <c r="B10">
        <v>22</v>
      </c>
      <c r="C10">
        <v>30</v>
      </c>
      <c r="D10">
        <v>12</v>
      </c>
      <c r="E10">
        <v>20</v>
      </c>
      <c r="F10" t="s">
        <v>606</v>
      </c>
    </row>
    <row r="11" spans="1:6">
      <c r="A11" t="s">
        <v>607</v>
      </c>
      <c r="B11">
        <v>9</v>
      </c>
      <c r="C11">
        <v>16</v>
      </c>
    </row>
    <row r="12" spans="1:6">
      <c r="A12" t="s">
        <v>183</v>
      </c>
      <c r="B12">
        <v>22</v>
      </c>
      <c r="C12">
        <v>30</v>
      </c>
      <c r="D12">
        <v>12</v>
      </c>
      <c r="E12">
        <v>20</v>
      </c>
      <c r="F12" t="s">
        <v>606</v>
      </c>
    </row>
    <row r="13" spans="1:6">
      <c r="A13" t="s">
        <v>162</v>
      </c>
      <c r="B13">
        <v>22</v>
      </c>
      <c r="C13">
        <v>30</v>
      </c>
      <c r="D13">
        <v>12</v>
      </c>
      <c r="E13">
        <v>20</v>
      </c>
      <c r="F13" t="s">
        <v>606</v>
      </c>
    </row>
    <row r="14" spans="1:6">
      <c r="A14" t="s">
        <v>171</v>
      </c>
      <c r="B14">
        <v>22</v>
      </c>
      <c r="C14">
        <v>30</v>
      </c>
      <c r="D14">
        <v>12</v>
      </c>
      <c r="E14">
        <v>20</v>
      </c>
      <c r="F14" t="s">
        <v>606</v>
      </c>
    </row>
    <row r="15" spans="1:6">
      <c r="A15" t="s">
        <v>280</v>
      </c>
      <c r="B15">
        <v>22</v>
      </c>
      <c r="C15">
        <v>30</v>
      </c>
      <c r="D15">
        <v>12</v>
      </c>
      <c r="E15">
        <v>20</v>
      </c>
      <c r="F15" t="s">
        <v>606</v>
      </c>
    </row>
    <row r="16" spans="1:6">
      <c r="A16" t="s">
        <v>281</v>
      </c>
      <c r="B16">
        <v>22</v>
      </c>
      <c r="C16">
        <v>30</v>
      </c>
      <c r="D16">
        <v>12</v>
      </c>
      <c r="E16">
        <v>20</v>
      </c>
      <c r="F16" t="s">
        <v>606</v>
      </c>
    </row>
    <row r="17" spans="1:5">
      <c r="A17" t="s">
        <v>608</v>
      </c>
      <c r="B17">
        <v>22</v>
      </c>
      <c r="C17">
        <v>30</v>
      </c>
      <c r="D17">
        <v>12</v>
      </c>
      <c r="E17">
        <v>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BM2431"/>
  <sheetViews>
    <sheetView zoomScale="55" zoomScaleNormal="55" workbookViewId="0">
      <selection activeCell="Q16" sqref="Q16"/>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65" s="33" customFormat="1" ht="30" customHeight="1">
      <c r="C1"/>
      <c r="D1"/>
      <c r="E1" s="396" t="s">
        <v>384</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65" s="1" customFormat="1" ht="30" customHeight="1">
      <c r="A2" s="19"/>
      <c r="B2" s="18"/>
      <c r="C2"/>
      <c r="D2"/>
      <c r="E2" s="182" t="s">
        <v>292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65"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65"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65"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65"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row>
    <row r="7" spans="1:65" ht="30" customHeight="1" thickBo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row>
    <row r="8" spans="1:65" ht="30" customHeight="1" thickBot="1">
      <c r="A8" s="19"/>
      <c r="B8" s="19"/>
      <c r="D8" s="11">
        <f t="shared" si="1"/>
        <v>39</v>
      </c>
      <c r="E8" s="79"/>
      <c r="F8" s="92"/>
      <c r="G8" s="110" t="s">
        <v>41</v>
      </c>
      <c r="H8" s="378" t="s">
        <v>21</v>
      </c>
      <c r="I8" s="475">
        <v>35.475000000000001</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row>
    <row r="9" spans="1:65" ht="30" customHeight="1" thickBot="1">
      <c r="A9" s="19"/>
      <c r="B9" s="19"/>
      <c r="D9" s="11">
        <f t="shared" si="1"/>
        <v>38</v>
      </c>
      <c r="E9" s="79"/>
      <c r="F9" s="92"/>
      <c r="G9" s="110" t="s">
        <v>41</v>
      </c>
      <c r="H9" s="378" t="s">
        <v>20</v>
      </c>
      <c r="I9" s="479">
        <v>35.6</v>
      </c>
      <c r="J9" s="25"/>
      <c r="K9" s="162"/>
      <c r="L9" s="161"/>
      <c r="M9" s="380" t="s">
        <v>26</v>
      </c>
      <c r="N9" s="474">
        <v>36.450000000000003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row>
    <row r="10" spans="1:65" ht="30" customHeight="1">
      <c r="A10" s="19"/>
      <c r="B10" s="19"/>
      <c r="D10" s="11">
        <f t="shared" si="1"/>
        <v>37</v>
      </c>
      <c r="E10" s="157"/>
      <c r="F10" s="92"/>
      <c r="G10" s="110" t="s">
        <v>41</v>
      </c>
      <c r="H10" s="378" t="s">
        <v>19</v>
      </c>
      <c r="I10" s="480">
        <v>35</v>
      </c>
      <c r="J10" s="104"/>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9" t="s">
        <v>289</v>
      </c>
      <c r="AX10" s="19"/>
      <c r="AY10" s="19"/>
      <c r="AZ10" s="17"/>
    </row>
    <row r="11" spans="1:65" ht="30" customHeight="1" thickBot="1">
      <c r="A11" s="19"/>
      <c r="B11" s="19"/>
      <c r="D11" s="11">
        <f t="shared" si="1"/>
        <v>36</v>
      </c>
      <c r="E11" s="79"/>
      <c r="F11" s="92"/>
      <c r="G11" s="92"/>
      <c r="H11" s="103"/>
      <c r="I11" s="104"/>
      <c r="J11" s="25"/>
      <c r="K11" s="161"/>
      <c r="L11" s="91"/>
      <c r="M11" s="115"/>
      <c r="N11" s="148"/>
      <c r="O11" s="146" t="s">
        <v>102</v>
      </c>
      <c r="P11" s="114">
        <v>38.982999999999997</v>
      </c>
      <c r="Q11" s="171" t="s">
        <v>375</v>
      </c>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9"/>
      <c r="AX11" s="19"/>
      <c r="AY11" s="19"/>
      <c r="AZ11" s="17"/>
    </row>
    <row r="12" spans="1:65" ht="30" customHeight="1" thickBot="1">
      <c r="A12" s="19"/>
      <c r="B12" s="19"/>
      <c r="D12" s="11">
        <f t="shared" si="1"/>
        <v>35</v>
      </c>
      <c r="E12" s="156" t="s">
        <v>98</v>
      </c>
      <c r="F12" s="100"/>
      <c r="G12" s="155"/>
      <c r="H12" s="149" t="s">
        <v>78</v>
      </c>
      <c r="I12" s="149"/>
      <c r="J12" s="48"/>
      <c r="K12" s="91"/>
      <c r="L12" s="91"/>
      <c r="M12" s="380" t="s">
        <v>24</v>
      </c>
      <c r="N12" s="473">
        <v>36.745600000000003</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249"/>
      <c r="AX12" s="250">
        <v>1</v>
      </c>
      <c r="AY12" s="250">
        <v>2</v>
      </c>
      <c r="AZ12" s="250">
        <v>3</v>
      </c>
      <c r="BA12" s="250">
        <v>4</v>
      </c>
      <c r="BB12" s="250">
        <v>5</v>
      </c>
      <c r="BC12" s="250">
        <v>6</v>
      </c>
      <c r="BD12" s="250">
        <v>7</v>
      </c>
      <c r="BE12" s="250">
        <v>8</v>
      </c>
      <c r="BF12" s="250">
        <v>9</v>
      </c>
      <c r="BG12" s="250">
        <v>10</v>
      </c>
      <c r="BH12" s="250">
        <v>11</v>
      </c>
      <c r="BI12" s="250">
        <v>12</v>
      </c>
      <c r="BJ12" s="250">
        <v>13</v>
      </c>
      <c r="BK12" s="250">
        <v>14</v>
      </c>
      <c r="BL12" s="250">
        <v>15</v>
      </c>
      <c r="BM12" s="250">
        <v>16</v>
      </c>
    </row>
    <row r="13" spans="1:65" ht="30" customHeight="1" thickBot="1">
      <c r="A13" s="19"/>
      <c r="B13" s="19"/>
      <c r="D13" s="11">
        <f t="shared" si="1"/>
        <v>34</v>
      </c>
      <c r="E13" s="97"/>
      <c r="F13" s="95"/>
      <c r="G13" s="376" t="s">
        <v>18</v>
      </c>
      <c r="H13" s="476">
        <v>35.975999999999999</v>
      </c>
      <c r="I13" s="25"/>
      <c r="J13" s="25"/>
      <c r="K13" s="48"/>
      <c r="L13" s="172" t="s">
        <v>375</v>
      </c>
      <c r="M13" s="138" t="s">
        <v>23</v>
      </c>
      <c r="N13" s="205">
        <v>36.148000000000003</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251"/>
      <c r="AX13" s="252" t="s">
        <v>187</v>
      </c>
      <c r="AY13" s="269" t="s">
        <v>163</v>
      </c>
      <c r="AZ13" s="270" t="s">
        <v>183</v>
      </c>
      <c r="BA13" s="270" t="s">
        <v>182</v>
      </c>
      <c r="BB13" s="270" t="s">
        <v>162</v>
      </c>
      <c r="BC13" s="252" t="s">
        <v>187</v>
      </c>
      <c r="BD13" s="269" t="s">
        <v>164</v>
      </c>
      <c r="BE13" s="269" t="s">
        <v>171</v>
      </c>
      <c r="BF13" s="269" t="s">
        <v>170</v>
      </c>
      <c r="BG13" s="269" t="s">
        <v>169</v>
      </c>
      <c r="BH13" s="267" t="s">
        <v>161</v>
      </c>
      <c r="BI13" s="266" t="s">
        <v>160</v>
      </c>
      <c r="BJ13" s="252" t="s">
        <v>187</v>
      </c>
      <c r="BK13" s="267" t="s">
        <v>168</v>
      </c>
      <c r="BL13" s="267" t="s">
        <v>167</v>
      </c>
      <c r="BM13" s="253"/>
    </row>
    <row r="14" spans="1:65" ht="30" customHeight="1" thickBot="1">
      <c r="A14" s="19"/>
      <c r="B14" s="19"/>
      <c r="D14" s="11">
        <f t="shared" si="1"/>
        <v>33</v>
      </c>
      <c r="E14" s="156" t="s">
        <v>98</v>
      </c>
      <c r="F14" s="95"/>
      <c r="G14" s="140" t="s">
        <v>17</v>
      </c>
      <c r="H14" s="265" t="s">
        <v>187</v>
      </c>
      <c r="I14" s="25"/>
      <c r="J14" s="25"/>
      <c r="K14" s="48"/>
      <c r="L14" s="172" t="s">
        <v>375</v>
      </c>
      <c r="M14" s="382" t="s">
        <v>22</v>
      </c>
      <c r="N14" s="481">
        <v>37.142000000000003</v>
      </c>
      <c r="O14" s="112"/>
      <c r="P14" s="114"/>
      <c r="Q14" s="382" t="s">
        <v>84</v>
      </c>
      <c r="R14" s="471">
        <v>37.267400000000002</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255"/>
      <c r="AX14" s="22"/>
      <c r="AY14" s="22"/>
      <c r="AZ14" s="22"/>
      <c r="BA14" s="22"/>
      <c r="BB14" s="22"/>
      <c r="BC14" s="22"/>
      <c r="BD14" s="22"/>
      <c r="BE14" s="22"/>
      <c r="BF14" s="22"/>
      <c r="BG14" s="22"/>
      <c r="BH14" s="22"/>
      <c r="BI14" s="22"/>
      <c r="BJ14" s="22"/>
      <c r="BK14" s="22"/>
      <c r="BL14" s="22"/>
      <c r="BM14" s="22"/>
    </row>
    <row r="15" spans="1:65" ht="30" customHeight="1" thickBot="1">
      <c r="A15" s="19"/>
      <c r="B15" s="19"/>
      <c r="D15" s="45">
        <f t="shared" si="1"/>
        <v>32</v>
      </c>
      <c r="E15" s="98"/>
      <c r="F15" s="95"/>
      <c r="G15" s="477" t="s">
        <v>16</v>
      </c>
      <c r="H15" s="478">
        <v>35.063000000000002</v>
      </c>
      <c r="I15" s="25"/>
      <c r="K15" s="48"/>
      <c r="L15" s="118"/>
      <c r="M15" s="124"/>
      <c r="N15" s="91"/>
      <c r="O15" s="91"/>
      <c r="P15" s="91"/>
      <c r="Q15" s="382" t="s">
        <v>83</v>
      </c>
      <c r="R15" s="471">
        <v>36.83</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249"/>
      <c r="AX15" s="250">
        <v>32</v>
      </c>
      <c r="AY15" s="250">
        <v>31</v>
      </c>
      <c r="AZ15" s="250">
        <v>30</v>
      </c>
      <c r="BA15" s="250">
        <v>29</v>
      </c>
      <c r="BB15" s="250">
        <v>28</v>
      </c>
      <c r="BC15" s="250">
        <v>27</v>
      </c>
      <c r="BD15" s="250">
        <v>26</v>
      </c>
      <c r="BE15" s="250">
        <v>25</v>
      </c>
      <c r="BF15" s="250">
        <v>24</v>
      </c>
      <c r="BG15" s="250">
        <v>23</v>
      </c>
      <c r="BH15" s="250">
        <v>22</v>
      </c>
      <c r="BI15" s="250">
        <v>21</v>
      </c>
      <c r="BJ15" s="250">
        <v>20</v>
      </c>
      <c r="BK15" s="250">
        <v>19</v>
      </c>
      <c r="BL15" s="250">
        <v>18</v>
      </c>
      <c r="BM15" s="250">
        <v>17</v>
      </c>
    </row>
    <row r="16" spans="1:65" ht="30" customHeight="1" thickBot="1">
      <c r="A16" s="19"/>
      <c r="B16" s="19"/>
      <c r="D16" s="45">
        <f t="shared" si="1"/>
        <v>31</v>
      </c>
      <c r="E16" s="158" t="s">
        <v>98</v>
      </c>
      <c r="F16" s="95"/>
      <c r="G16" s="103"/>
      <c r="H16" s="104"/>
      <c r="I16" s="25"/>
      <c r="J16" s="48"/>
      <c r="K16" s="48"/>
      <c r="L16" s="48"/>
      <c r="M16" s="118"/>
      <c r="N16" s="118"/>
      <c r="O16" s="124"/>
      <c r="P16" s="144" t="s">
        <v>79</v>
      </c>
      <c r="Q16" s="380" t="s">
        <v>82</v>
      </c>
      <c r="R16" s="472">
        <v>35.5</v>
      </c>
      <c r="S16" s="146"/>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251"/>
      <c r="AX16" s="268" t="s">
        <v>279</v>
      </c>
      <c r="AY16" s="268" t="s">
        <v>280</v>
      </c>
      <c r="AZ16" s="268" t="s">
        <v>281</v>
      </c>
      <c r="BA16" s="268" t="s">
        <v>282</v>
      </c>
      <c r="BB16" s="268" t="s">
        <v>283</v>
      </c>
      <c r="BC16" s="268" t="s">
        <v>284</v>
      </c>
      <c r="BD16" s="267" t="s">
        <v>166</v>
      </c>
      <c r="BE16" s="253" t="s">
        <v>285</v>
      </c>
      <c r="BF16" s="253" t="s">
        <v>286</v>
      </c>
      <c r="BG16" s="253" t="s">
        <v>287</v>
      </c>
      <c r="BH16" s="253"/>
      <c r="BI16" s="253"/>
      <c r="BJ16" s="252"/>
      <c r="BK16" s="253"/>
      <c r="BL16" s="254"/>
      <c r="BM16" s="253"/>
    </row>
    <row r="17" spans="1:59" ht="30" customHeight="1">
      <c r="A17" s="19"/>
      <c r="B17" s="19"/>
      <c r="D17" s="45">
        <f t="shared" si="1"/>
        <v>30</v>
      </c>
      <c r="E17" s="98"/>
      <c r="F17" s="95"/>
      <c r="G17" s="153"/>
      <c r="H17" s="104"/>
      <c r="I17" s="104"/>
      <c r="J17" s="48"/>
      <c r="K17" s="48"/>
      <c r="L17" s="123"/>
      <c r="M17" s="145" t="s">
        <v>81</v>
      </c>
      <c r="N17" s="118"/>
      <c r="O17" s="135" t="s">
        <v>77</v>
      </c>
      <c r="P17" s="190" t="s">
        <v>187</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256">
        <v>46.380400000000002</v>
      </c>
      <c r="N18" s="122"/>
      <c r="O18" s="135" t="s">
        <v>76</v>
      </c>
      <c r="P18" s="190" t="s">
        <v>187</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256">
        <v>46.380400000000002</v>
      </c>
      <c r="N19" s="122"/>
      <c r="O19" s="136" t="s">
        <v>75</v>
      </c>
      <c r="P19" s="190" t="s">
        <v>187</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256">
        <v>46.380400000000002</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257"/>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258">
        <v>48.521700000000003</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259">
        <v>48.521700000000003</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259">
        <v>48.521700000000003</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263" t="s">
        <v>290</v>
      </c>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264" t="s">
        <v>288</v>
      </c>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38.094200000000001</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28:AI28"/>
    <mergeCell ref="AN28:AO28"/>
    <mergeCell ref="AT28:AU28"/>
    <mergeCell ref="AH26:AI26"/>
    <mergeCell ref="AN26:AO26"/>
    <mergeCell ref="AT26:AU26"/>
    <mergeCell ref="AH27:AI27"/>
    <mergeCell ref="AN27:AO27"/>
    <mergeCell ref="AT27:AU27"/>
    <mergeCell ref="AH24:AI24"/>
    <mergeCell ref="AN24:AO24"/>
    <mergeCell ref="AT24:AU24"/>
    <mergeCell ref="AH25:AI25"/>
    <mergeCell ref="AN25:AO25"/>
    <mergeCell ref="AT25:AU25"/>
    <mergeCell ref="AH22:AI22"/>
    <mergeCell ref="AN22:AO22"/>
    <mergeCell ref="AT22:AU22"/>
    <mergeCell ref="AH23:AI23"/>
    <mergeCell ref="AN23:AO23"/>
    <mergeCell ref="AT23:AU23"/>
    <mergeCell ref="AH20:AI20"/>
    <mergeCell ref="AN20:AO20"/>
    <mergeCell ref="AT20:AU20"/>
    <mergeCell ref="AH21:AI21"/>
    <mergeCell ref="AN21:AO21"/>
    <mergeCell ref="AT21:AU21"/>
    <mergeCell ref="AH18:AI18"/>
    <mergeCell ref="AN18:AO18"/>
    <mergeCell ref="AT18:AU18"/>
    <mergeCell ref="AH19:AI19"/>
    <mergeCell ref="AN19:AO19"/>
    <mergeCell ref="AT19:AU19"/>
    <mergeCell ref="AH16:AI16"/>
    <mergeCell ref="AN16:AO16"/>
    <mergeCell ref="AT16:AU16"/>
    <mergeCell ref="AH17:AI17"/>
    <mergeCell ref="AN17:AO17"/>
    <mergeCell ref="AT17:AU17"/>
    <mergeCell ref="AH14:AI14"/>
    <mergeCell ref="AN14:AO14"/>
    <mergeCell ref="AT14:AU14"/>
    <mergeCell ref="AH15:AI15"/>
    <mergeCell ref="AN15:AO15"/>
    <mergeCell ref="AT15:AU15"/>
    <mergeCell ref="AH12:AI12"/>
    <mergeCell ref="AN12:AO12"/>
    <mergeCell ref="AT12:AU12"/>
    <mergeCell ref="AH13:AI13"/>
    <mergeCell ref="AN13:AO13"/>
    <mergeCell ref="AT13:AU13"/>
    <mergeCell ref="AH10:AI10"/>
    <mergeCell ref="AN10:AO10"/>
    <mergeCell ref="AT10:AU10"/>
    <mergeCell ref="AH11:AI11"/>
    <mergeCell ref="AN11:AO11"/>
    <mergeCell ref="AT11:AU11"/>
    <mergeCell ref="AH8:AI8"/>
    <mergeCell ref="AN8:AO8"/>
    <mergeCell ref="AT8:AU8"/>
    <mergeCell ref="AH9:AI9"/>
    <mergeCell ref="AN9:AO9"/>
    <mergeCell ref="AT9:AU9"/>
    <mergeCell ref="AH6:AI6"/>
    <mergeCell ref="AN6:AO6"/>
    <mergeCell ref="AT6:AU6"/>
    <mergeCell ref="AH7:AI7"/>
    <mergeCell ref="AN7:AO7"/>
    <mergeCell ref="AT7:AU7"/>
    <mergeCell ref="AH4:AI4"/>
    <mergeCell ref="AN4:AO4"/>
    <mergeCell ref="AT4:AU4"/>
    <mergeCell ref="AH5:AI5"/>
    <mergeCell ref="AN5:AO5"/>
    <mergeCell ref="AT5:AU5"/>
  </mergeCells>
  <pageMargins left="0.19685039370078741" right="0.19685039370078741" top="0" bottom="0" header="0" footer="0"/>
  <pageSetup scale="31"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M2431"/>
  <sheetViews>
    <sheetView zoomScale="55" zoomScaleNormal="55" workbookViewId="0">
      <selection activeCell="X18" sqref="X18"/>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65" s="33" customFormat="1" ht="30" customHeight="1">
      <c r="C1"/>
      <c r="D1"/>
      <c r="E1" s="396" t="s">
        <v>384</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65" s="1" customFormat="1" ht="30" customHeight="1">
      <c r="A2" s="19"/>
      <c r="B2" s="18"/>
      <c r="C2"/>
      <c r="D2"/>
      <c r="E2" s="182" t="s">
        <v>292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65"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65"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65"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65"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row>
    <row r="7" spans="1:65" ht="30" customHeight="1" thickBo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row>
    <row r="8" spans="1:65" ht="30" customHeight="1" thickBot="1">
      <c r="A8" s="19"/>
      <c r="B8" s="19"/>
      <c r="D8" s="11">
        <f t="shared" si="1"/>
        <v>39</v>
      </c>
      <c r="E8" s="79"/>
      <c r="F8" s="92"/>
      <c r="G8" s="110" t="s">
        <v>41</v>
      </c>
      <c r="H8" s="378" t="s">
        <v>21</v>
      </c>
      <c r="I8" s="379">
        <v>35.475000000000001</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row>
    <row r="9" spans="1:65" ht="30" customHeight="1" thickBot="1">
      <c r="A9" s="19"/>
      <c r="B9" s="19"/>
      <c r="D9" s="11">
        <f t="shared" si="1"/>
        <v>38</v>
      </c>
      <c r="E9" s="79"/>
      <c r="F9" s="92"/>
      <c r="G9" s="110" t="s">
        <v>41</v>
      </c>
      <c r="H9" s="378" t="s">
        <v>20</v>
      </c>
      <c r="I9" s="393">
        <v>36.200000000000003</v>
      </c>
      <c r="J9" s="25"/>
      <c r="K9" s="162"/>
      <c r="L9" s="161"/>
      <c r="M9" s="380" t="s">
        <v>26</v>
      </c>
      <c r="N9" s="395">
        <v>36.450000000000003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row>
    <row r="10" spans="1:65" ht="30" customHeight="1">
      <c r="A10" s="19"/>
      <c r="B10" s="19"/>
      <c r="D10" s="11">
        <f t="shared" si="1"/>
        <v>37</v>
      </c>
      <c r="E10" s="157"/>
      <c r="F10" s="92"/>
      <c r="G10" s="110" t="s">
        <v>41</v>
      </c>
      <c r="H10" s="139" t="s">
        <v>19</v>
      </c>
      <c r="I10" s="104">
        <v>35</v>
      </c>
      <c r="J10" s="104" t="s">
        <v>374</v>
      </c>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9" t="s">
        <v>289</v>
      </c>
      <c r="AX10" s="19"/>
      <c r="AY10" s="19"/>
      <c r="AZ10" s="17"/>
    </row>
    <row r="11" spans="1:65" ht="30" customHeight="1" thickBot="1">
      <c r="A11" s="19"/>
      <c r="B11" s="19"/>
      <c r="D11" s="11">
        <f t="shared" si="1"/>
        <v>36</v>
      </c>
      <c r="E11" s="79"/>
      <c r="F11" s="92"/>
      <c r="G11" s="92"/>
      <c r="H11" s="103"/>
      <c r="I11" s="104"/>
      <c r="J11" s="25"/>
      <c r="K11" s="161"/>
      <c r="L11" s="91"/>
      <c r="M11" s="115"/>
      <c r="N11" s="148"/>
      <c r="O11" s="146" t="s">
        <v>102</v>
      </c>
      <c r="P11" s="114">
        <v>38.982999999999997</v>
      </c>
      <c r="Q11" s="171" t="s">
        <v>375</v>
      </c>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9"/>
      <c r="AX11" s="19"/>
      <c r="AY11" s="19"/>
      <c r="AZ11" s="17"/>
    </row>
    <row r="12" spans="1:65" ht="30" customHeight="1" thickBot="1">
      <c r="A12" s="19"/>
      <c r="B12" s="19"/>
      <c r="D12" s="11">
        <f t="shared" si="1"/>
        <v>35</v>
      </c>
      <c r="E12" s="156" t="s">
        <v>98</v>
      </c>
      <c r="F12" s="100"/>
      <c r="G12" s="155"/>
      <c r="H12" s="149" t="s">
        <v>78</v>
      </c>
      <c r="I12" s="149"/>
      <c r="J12" s="48"/>
      <c r="K12" s="91"/>
      <c r="L12" s="91"/>
      <c r="M12" s="380" t="s">
        <v>24</v>
      </c>
      <c r="N12" s="381">
        <v>36.745600000000003</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249"/>
      <c r="AX12" s="250">
        <v>1</v>
      </c>
      <c r="AY12" s="250">
        <v>2</v>
      </c>
      <c r="AZ12" s="250">
        <v>3</v>
      </c>
      <c r="BA12" s="250">
        <v>4</v>
      </c>
      <c r="BB12" s="250">
        <v>5</v>
      </c>
      <c r="BC12" s="250">
        <v>6</v>
      </c>
      <c r="BD12" s="250">
        <v>7</v>
      </c>
      <c r="BE12" s="250">
        <v>8</v>
      </c>
      <c r="BF12" s="250">
        <v>9</v>
      </c>
      <c r="BG12" s="250">
        <v>10</v>
      </c>
      <c r="BH12" s="250">
        <v>11</v>
      </c>
      <c r="BI12" s="250">
        <v>12</v>
      </c>
      <c r="BJ12" s="250">
        <v>13</v>
      </c>
      <c r="BK12" s="250">
        <v>14</v>
      </c>
      <c r="BL12" s="250">
        <v>15</v>
      </c>
      <c r="BM12" s="250">
        <v>16</v>
      </c>
    </row>
    <row r="13" spans="1:65" ht="30" customHeight="1" thickBot="1">
      <c r="A13" s="19"/>
      <c r="B13" s="19"/>
      <c r="D13" s="11">
        <f t="shared" si="1"/>
        <v>34</v>
      </c>
      <c r="E13" s="97"/>
      <c r="F13" s="95"/>
      <c r="G13" s="376" t="s">
        <v>18</v>
      </c>
      <c r="H13" s="394">
        <v>35.975999999999999</v>
      </c>
      <c r="I13" s="25"/>
      <c r="J13" s="25"/>
      <c r="K13" s="48"/>
      <c r="L13" s="172" t="s">
        <v>375</v>
      </c>
      <c r="M13" s="138" t="s">
        <v>23</v>
      </c>
      <c r="N13" s="205">
        <v>36.148000000000003</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251"/>
      <c r="AX13" s="252" t="s">
        <v>187</v>
      </c>
      <c r="AY13" s="269" t="s">
        <v>163</v>
      </c>
      <c r="AZ13" s="270" t="s">
        <v>183</v>
      </c>
      <c r="BA13" s="270" t="s">
        <v>182</v>
      </c>
      <c r="BB13" s="270" t="s">
        <v>162</v>
      </c>
      <c r="BC13" s="252" t="s">
        <v>187</v>
      </c>
      <c r="BD13" s="269" t="s">
        <v>164</v>
      </c>
      <c r="BE13" s="269" t="s">
        <v>171</v>
      </c>
      <c r="BF13" s="269" t="s">
        <v>170</v>
      </c>
      <c r="BG13" s="269" t="s">
        <v>169</v>
      </c>
      <c r="BH13" s="267" t="s">
        <v>161</v>
      </c>
      <c r="BI13" s="266" t="s">
        <v>160</v>
      </c>
      <c r="BJ13" s="252" t="s">
        <v>187</v>
      </c>
      <c r="BK13" s="267" t="s">
        <v>168</v>
      </c>
      <c r="BL13" s="267" t="s">
        <v>167</v>
      </c>
      <c r="BM13" s="253"/>
    </row>
    <row r="14" spans="1:65" ht="30" customHeight="1" thickBot="1">
      <c r="A14" s="19"/>
      <c r="B14" s="19"/>
      <c r="D14" s="11">
        <f t="shared" si="1"/>
        <v>33</v>
      </c>
      <c r="E14" s="156" t="s">
        <v>98</v>
      </c>
      <c r="F14" s="95"/>
      <c r="G14" s="140" t="s">
        <v>17</v>
      </c>
      <c r="H14" s="265" t="s">
        <v>187</v>
      </c>
      <c r="I14" s="25"/>
      <c r="J14" s="25"/>
      <c r="K14" s="48"/>
      <c r="L14" s="172" t="s">
        <v>375</v>
      </c>
      <c r="M14" s="137" t="s">
        <v>22</v>
      </c>
      <c r="N14" s="205">
        <v>37.142000000000003</v>
      </c>
      <c r="O14" s="112"/>
      <c r="P14" s="114"/>
      <c r="Q14" s="382" t="s">
        <v>84</v>
      </c>
      <c r="R14" s="383">
        <v>37.267400000000002</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255"/>
      <c r="AX14" s="22"/>
      <c r="AY14" s="22"/>
      <c r="AZ14" s="22"/>
      <c r="BA14" s="22"/>
      <c r="BB14" s="22"/>
      <c r="BC14" s="22"/>
      <c r="BD14" s="22"/>
      <c r="BE14" s="22"/>
      <c r="BF14" s="22"/>
      <c r="BG14" s="22"/>
      <c r="BH14" s="22"/>
      <c r="BI14" s="22"/>
      <c r="BJ14" s="22"/>
      <c r="BK14" s="22"/>
      <c r="BL14" s="22"/>
      <c r="BM14" s="22"/>
    </row>
    <row r="15" spans="1:65" ht="30" customHeight="1" thickBot="1">
      <c r="A15" s="19"/>
      <c r="B15" s="19"/>
      <c r="D15" s="45">
        <f t="shared" si="1"/>
        <v>32</v>
      </c>
      <c r="E15" s="98"/>
      <c r="F15" s="95"/>
      <c r="G15" s="141" t="s">
        <v>16</v>
      </c>
      <c r="H15" s="111">
        <v>35.063000000000002</v>
      </c>
      <c r="I15" s="25" t="s">
        <v>376</v>
      </c>
      <c r="K15" s="48"/>
      <c r="L15" s="118"/>
      <c r="M15" s="124"/>
      <c r="N15" s="91"/>
      <c r="O15" s="91"/>
      <c r="P15" s="91"/>
      <c r="Q15" s="382" t="s">
        <v>83</v>
      </c>
      <c r="R15" s="383">
        <v>36.517400000000002</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249"/>
      <c r="AX15" s="250">
        <v>32</v>
      </c>
      <c r="AY15" s="250">
        <v>31</v>
      </c>
      <c r="AZ15" s="250">
        <v>30</v>
      </c>
      <c r="BA15" s="250">
        <v>29</v>
      </c>
      <c r="BB15" s="250">
        <v>28</v>
      </c>
      <c r="BC15" s="250">
        <v>27</v>
      </c>
      <c r="BD15" s="250">
        <v>26</v>
      </c>
      <c r="BE15" s="250">
        <v>25</v>
      </c>
      <c r="BF15" s="250">
        <v>24</v>
      </c>
      <c r="BG15" s="250">
        <v>23</v>
      </c>
      <c r="BH15" s="250">
        <v>22</v>
      </c>
      <c r="BI15" s="250">
        <v>21</v>
      </c>
      <c r="BJ15" s="250">
        <v>20</v>
      </c>
      <c r="BK15" s="250">
        <v>19</v>
      </c>
      <c r="BL15" s="250">
        <v>18</v>
      </c>
      <c r="BM15" s="250">
        <v>17</v>
      </c>
    </row>
    <row r="16" spans="1:65" ht="30" customHeight="1" thickBot="1">
      <c r="A16" s="19"/>
      <c r="B16" s="19"/>
      <c r="D16" s="45">
        <f t="shared" si="1"/>
        <v>31</v>
      </c>
      <c r="E16" s="158" t="s">
        <v>98</v>
      </c>
      <c r="F16" s="95"/>
      <c r="G16" s="103"/>
      <c r="H16" s="104"/>
      <c r="I16" s="25"/>
      <c r="J16" s="48"/>
      <c r="K16" s="48"/>
      <c r="L16" s="48"/>
      <c r="M16" s="118"/>
      <c r="N16" s="118"/>
      <c r="O16" s="124"/>
      <c r="P16" s="144" t="s">
        <v>79</v>
      </c>
      <c r="Q16" s="380" t="s">
        <v>82</v>
      </c>
      <c r="R16" s="384">
        <v>35.5</v>
      </c>
      <c r="S16" s="146"/>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251"/>
      <c r="AX16" s="268" t="s">
        <v>279</v>
      </c>
      <c r="AY16" s="268" t="s">
        <v>280</v>
      </c>
      <c r="AZ16" s="268" t="s">
        <v>281</v>
      </c>
      <c r="BA16" s="268" t="s">
        <v>282</v>
      </c>
      <c r="BB16" s="268" t="s">
        <v>283</v>
      </c>
      <c r="BC16" s="268" t="s">
        <v>284</v>
      </c>
      <c r="BD16" s="267" t="s">
        <v>166</v>
      </c>
      <c r="BE16" s="253" t="s">
        <v>285</v>
      </c>
      <c r="BF16" s="253" t="s">
        <v>286</v>
      </c>
      <c r="BG16" s="253" t="s">
        <v>287</v>
      </c>
      <c r="BH16" s="253"/>
      <c r="BI16" s="253"/>
      <c r="BJ16" s="252"/>
      <c r="BK16" s="253"/>
      <c r="BL16" s="254"/>
      <c r="BM16" s="253"/>
    </row>
    <row r="17" spans="1:59" ht="30" customHeight="1">
      <c r="A17" s="19"/>
      <c r="B17" s="19"/>
      <c r="D17" s="45">
        <f t="shared" si="1"/>
        <v>30</v>
      </c>
      <c r="E17" s="98"/>
      <c r="F17" s="95"/>
      <c r="G17" s="153"/>
      <c r="H17" s="104"/>
      <c r="I17" s="104"/>
      <c r="J17" s="48"/>
      <c r="K17" s="48"/>
      <c r="L17" s="123"/>
      <c r="M17" s="145" t="s">
        <v>81</v>
      </c>
      <c r="N17" s="118"/>
      <c r="O17" s="135" t="s">
        <v>77</v>
      </c>
      <c r="P17" s="190" t="s">
        <v>187</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30">
        <v>46.063000000000002</v>
      </c>
      <c r="N18" s="122"/>
      <c r="O18" s="135" t="s">
        <v>76</v>
      </c>
      <c r="P18" s="190" t="s">
        <v>187</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30">
        <v>46.063000000000002</v>
      </c>
      <c r="N19" s="122"/>
      <c r="O19" s="136" t="s">
        <v>75</v>
      </c>
      <c r="P19" s="190" t="s">
        <v>187</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30">
        <v>46.063000000000002</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257"/>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258">
        <v>48.521700000000003</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259">
        <v>48.521700000000003</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259">
        <v>48.521700000000003</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263" t="s">
        <v>290</v>
      </c>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264" t="s">
        <v>288</v>
      </c>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38.094200000000001</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28:AI28"/>
    <mergeCell ref="AN28:AO28"/>
    <mergeCell ref="AT28:AU28"/>
    <mergeCell ref="AH26:AI26"/>
    <mergeCell ref="AN26:AO26"/>
    <mergeCell ref="AT26:AU26"/>
    <mergeCell ref="AH27:AI27"/>
    <mergeCell ref="AN27:AO27"/>
    <mergeCell ref="AT27:AU27"/>
    <mergeCell ref="AH24:AI24"/>
    <mergeCell ref="AN24:AO24"/>
    <mergeCell ref="AT24:AU24"/>
    <mergeCell ref="AH25:AI25"/>
    <mergeCell ref="AN25:AO25"/>
    <mergeCell ref="AT25:AU25"/>
    <mergeCell ref="AH22:AI22"/>
    <mergeCell ref="AN22:AO22"/>
    <mergeCell ref="AT22:AU22"/>
    <mergeCell ref="AH23:AI23"/>
    <mergeCell ref="AN23:AO23"/>
    <mergeCell ref="AT23:AU23"/>
    <mergeCell ref="AH20:AI20"/>
    <mergeCell ref="AN20:AO20"/>
    <mergeCell ref="AT20:AU20"/>
    <mergeCell ref="AH21:AI21"/>
    <mergeCell ref="AN21:AO21"/>
    <mergeCell ref="AT21:AU21"/>
    <mergeCell ref="AH18:AI18"/>
    <mergeCell ref="AN18:AO18"/>
    <mergeCell ref="AT18:AU18"/>
    <mergeCell ref="AH19:AI19"/>
    <mergeCell ref="AN19:AO19"/>
    <mergeCell ref="AT19:AU19"/>
    <mergeCell ref="AH16:AI16"/>
    <mergeCell ref="AN16:AO16"/>
    <mergeCell ref="AT16:AU16"/>
    <mergeCell ref="AH17:AI17"/>
    <mergeCell ref="AN17:AO17"/>
    <mergeCell ref="AT17:AU17"/>
    <mergeCell ref="AH14:AI14"/>
    <mergeCell ref="AN14:AO14"/>
    <mergeCell ref="AT14:AU14"/>
    <mergeCell ref="AH15:AI15"/>
    <mergeCell ref="AN15:AO15"/>
    <mergeCell ref="AT15:AU15"/>
    <mergeCell ref="AH12:AI12"/>
    <mergeCell ref="AN12:AO12"/>
    <mergeCell ref="AT12:AU12"/>
    <mergeCell ref="AH13:AI13"/>
    <mergeCell ref="AN13:AO13"/>
    <mergeCell ref="AT13:AU13"/>
    <mergeCell ref="AH10:AI10"/>
    <mergeCell ref="AN10:AO10"/>
    <mergeCell ref="AT10:AU10"/>
    <mergeCell ref="AH11:AI11"/>
    <mergeCell ref="AN11:AO11"/>
    <mergeCell ref="AT11:AU11"/>
    <mergeCell ref="AH8:AI8"/>
    <mergeCell ref="AN8:AO8"/>
    <mergeCell ref="AT8:AU8"/>
    <mergeCell ref="AH9:AI9"/>
    <mergeCell ref="AN9:AO9"/>
    <mergeCell ref="AT9:AU9"/>
    <mergeCell ref="AH6:AI6"/>
    <mergeCell ref="AN6:AO6"/>
    <mergeCell ref="AT6:AU6"/>
    <mergeCell ref="AH7:AI7"/>
    <mergeCell ref="AN7:AO7"/>
    <mergeCell ref="AT7:AU7"/>
    <mergeCell ref="AH4:AI4"/>
    <mergeCell ref="AN4:AO4"/>
    <mergeCell ref="AT4:AU4"/>
    <mergeCell ref="AH5:AI5"/>
    <mergeCell ref="AN5:AO5"/>
    <mergeCell ref="AT5:AU5"/>
  </mergeCells>
  <pageMargins left="0.19685039370078741" right="0.19685039370078741" top="0" bottom="0" header="0" footer="0"/>
  <pageSetup scale="2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sitemap2</vt:lpstr>
      <vt:lpstr>sitemap</vt:lpstr>
      <vt:lpstr>taskRel</vt:lpstr>
      <vt:lpstr>analysis2</vt:lpstr>
      <vt:lpstr>listRec</vt:lpstr>
      <vt:lpstr>analysis</vt:lpstr>
      <vt:lpstr>lfp</vt:lpstr>
      <vt:lpstr>05142018</vt:lpstr>
      <vt:lpstr>05022018</vt:lpstr>
      <vt:lpstr>03182018</vt:lpstr>
      <vt:lpstr>limits</vt:lpstr>
      <vt:lpstr>target</vt:lpstr>
      <vt:lpstr>pinout</vt:lpstr>
      <vt:lpstr>11292017</vt:lpstr>
      <vt:lpstr>implanted</vt:lpstr>
      <vt:lpstr>initiallower</vt:lpstr>
      <vt:lpstr>initialdepths</vt:lpstr>
      <vt:lpstr>devices</vt:lpstr>
      <vt:lpstr>prepared</vt:lpstr>
      <vt:lpstr>lsinit</vt:lpstr>
    </vt:vector>
  </TitlesOfParts>
  <Company>MIT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schwerdt</dc:creator>
  <cp:lastModifiedBy>putamen</cp:lastModifiedBy>
  <cp:lastPrinted>2018-11-16T20:16:10Z</cp:lastPrinted>
  <dcterms:created xsi:type="dcterms:W3CDTF">2007-04-03T16:38:07Z</dcterms:created>
  <dcterms:modified xsi:type="dcterms:W3CDTF">2022-06-11T18:09:35Z</dcterms:modified>
</cp:coreProperties>
</file>