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615" yWindow="180" windowWidth="10410" windowHeight="7335" activeTab="3"/>
  </bookViews>
  <sheets>
    <sheet name="Harvest" sheetId="20" r:id="rId1"/>
    <sheet name="Escapement" sheetId="9" r:id="rId2"/>
    <sheet name="Age" sheetId="21" r:id="rId3"/>
    <sheet name="Return" sheetId="24" r:id="rId4"/>
    <sheet name="Yield" sheetId="28" r:id="rId5"/>
    <sheet name="Chart Recruits" sheetId="26" r:id="rId6"/>
    <sheet name="Chart R-S" sheetId="31" r:id="rId7"/>
    <sheet name="Chart Yield" sheetId="29" r:id="rId8"/>
  </sheets>
  <calcPr calcId="145621"/>
</workbook>
</file>

<file path=xl/calcChain.xml><?xml version="1.0" encoding="utf-8"?>
<calcChain xmlns="http://schemas.openxmlformats.org/spreadsheetml/2006/main">
  <c r="W7" i="24" l="1"/>
  <c r="W8" i="24"/>
  <c r="W9" i="24"/>
  <c r="W10" i="24"/>
  <c r="AR8" i="21" l="1"/>
  <c r="AR9" i="21" l="1"/>
  <c r="AR10" i="21"/>
  <c r="AR11" i="21"/>
  <c r="AR12" i="21"/>
  <c r="AR13" i="21"/>
  <c r="AR14" i="21"/>
  <c r="AR15" i="21"/>
  <c r="AR16" i="21"/>
  <c r="AR17" i="21"/>
  <c r="AR18" i="21"/>
  <c r="AR19" i="21"/>
  <c r="AR20" i="21"/>
  <c r="AR21" i="21"/>
  <c r="AR22" i="21"/>
  <c r="AR23" i="21"/>
  <c r="AR24" i="21"/>
  <c r="AR25" i="21"/>
  <c r="AR26" i="21"/>
  <c r="AR27" i="21"/>
  <c r="AR28" i="21"/>
  <c r="AR29" i="21"/>
  <c r="AR30" i="21"/>
  <c r="AR31" i="21"/>
  <c r="AR32" i="21"/>
  <c r="AR33" i="21"/>
  <c r="AR34" i="21"/>
  <c r="AR35" i="21"/>
  <c r="AR36" i="21"/>
  <c r="AR37" i="21"/>
  <c r="AR38" i="21"/>
  <c r="AR39" i="21"/>
  <c r="R42" i="21"/>
  <c r="S42" i="21"/>
  <c r="T42" i="21"/>
  <c r="R43" i="21"/>
  <c r="S43" i="21"/>
  <c r="T43" i="21"/>
  <c r="R44" i="21"/>
  <c r="S44" i="21"/>
  <c r="T44" i="21"/>
  <c r="R45" i="21"/>
  <c r="S45" i="21"/>
  <c r="T45" i="21"/>
  <c r="R46" i="21"/>
  <c r="S46" i="21"/>
  <c r="T46" i="21"/>
  <c r="R47" i="21"/>
  <c r="S47" i="21"/>
  <c r="T47" i="21"/>
  <c r="R48" i="21"/>
  <c r="S48" i="21"/>
  <c r="T48" i="21"/>
  <c r="R49" i="21"/>
  <c r="S49" i="21"/>
  <c r="T49" i="21"/>
  <c r="R50" i="21"/>
  <c r="S50" i="21"/>
  <c r="T50" i="21"/>
  <c r="R51" i="21"/>
  <c r="S51" i="21"/>
  <c r="T51" i="21"/>
  <c r="R52" i="21"/>
  <c r="S52" i="21"/>
  <c r="T52" i="21"/>
  <c r="R53" i="21"/>
  <c r="S53" i="21"/>
  <c r="T53" i="21"/>
  <c r="R54" i="21"/>
  <c r="S54" i="21"/>
  <c r="T54" i="21"/>
  <c r="R55" i="21"/>
  <c r="S55" i="21"/>
  <c r="T55" i="21"/>
  <c r="R56" i="21"/>
  <c r="S56" i="21"/>
  <c r="T56" i="21"/>
  <c r="R57" i="21"/>
  <c r="S57" i="21"/>
  <c r="T57" i="21"/>
  <c r="R58" i="21"/>
  <c r="S58" i="21"/>
  <c r="T58" i="21"/>
  <c r="R59" i="21"/>
  <c r="S59" i="21"/>
  <c r="T59" i="21"/>
  <c r="R60" i="21"/>
  <c r="S60" i="21"/>
  <c r="T60" i="21"/>
  <c r="R61" i="21"/>
  <c r="S61" i="21"/>
  <c r="T61" i="21"/>
  <c r="R62" i="21"/>
  <c r="S62" i="21"/>
  <c r="T62" i="21"/>
  <c r="R63" i="21"/>
  <c r="S63" i="21"/>
  <c r="T63" i="21"/>
  <c r="R64" i="21"/>
  <c r="S64" i="21"/>
  <c r="T64" i="21"/>
  <c r="R65" i="21"/>
  <c r="S65" i="21"/>
  <c r="T65" i="21"/>
  <c r="R66" i="21"/>
  <c r="S66" i="21"/>
  <c r="T66" i="21"/>
  <c r="R67" i="21"/>
  <c r="S67" i="21"/>
  <c r="T67" i="21"/>
  <c r="R68" i="21"/>
  <c r="S68" i="21"/>
  <c r="T68" i="21"/>
  <c r="R69" i="21"/>
  <c r="S69" i="21"/>
  <c r="T69" i="21"/>
  <c r="R70" i="21"/>
  <c r="S70" i="21"/>
  <c r="T70" i="21"/>
  <c r="R71" i="21"/>
  <c r="S71" i="21"/>
  <c r="T71" i="21"/>
  <c r="R72" i="21"/>
  <c r="S72" i="21"/>
  <c r="T72" i="21"/>
  <c r="R73" i="21"/>
  <c r="S73" i="21"/>
  <c r="T73" i="21"/>
  <c r="R74" i="21"/>
  <c r="S74" i="21"/>
  <c r="T74" i="21"/>
  <c r="R75" i="21"/>
  <c r="S75" i="21"/>
  <c r="T75" i="21"/>
  <c r="U7" i="21"/>
  <c r="U8" i="21"/>
  <c r="U9" i="21"/>
  <c r="U10" i="21"/>
  <c r="U11" i="21"/>
  <c r="U12" i="21"/>
  <c r="U13" i="21"/>
  <c r="U14" i="21"/>
  <c r="U15" i="21"/>
  <c r="U16" i="21"/>
  <c r="U17" i="21"/>
  <c r="U18" i="21"/>
  <c r="U19" i="21"/>
  <c r="U20" i="21"/>
  <c r="U21" i="21"/>
  <c r="U22" i="21"/>
  <c r="U23" i="21"/>
  <c r="U24" i="21"/>
  <c r="U25" i="21"/>
  <c r="U26" i="21"/>
  <c r="U27" i="21"/>
  <c r="U28" i="21"/>
  <c r="U29" i="21"/>
  <c r="U30" i="21"/>
  <c r="U31" i="21"/>
  <c r="U32" i="21"/>
  <c r="U33" i="21"/>
  <c r="U34" i="21"/>
  <c r="U35" i="21"/>
  <c r="U36" i="21"/>
  <c r="U37" i="21"/>
  <c r="U38" i="21"/>
  <c r="U39" i="21"/>
  <c r="U6" i="21"/>
  <c r="AI12" i="28" l="1"/>
  <c r="AI13" i="28"/>
  <c r="AI14" i="28"/>
  <c r="AI15" i="28"/>
  <c r="AI16" i="28"/>
  <c r="AI17" i="28"/>
  <c r="AI18" i="28"/>
  <c r="AI19" i="28"/>
  <c r="AI20" i="28"/>
  <c r="AI21" i="28"/>
  <c r="AG12" i="28"/>
  <c r="AH12" i="28"/>
  <c r="AG13" i="28"/>
  <c r="AH13" i="28"/>
  <c r="AG14" i="28"/>
  <c r="AH14" i="28"/>
  <c r="AG15" i="28"/>
  <c r="AH15" i="28"/>
  <c r="AG16" i="28"/>
  <c r="AH16" i="28"/>
  <c r="AG17" i="28"/>
  <c r="AH17" i="28"/>
  <c r="AG18" i="28"/>
  <c r="AH18" i="28"/>
  <c r="AG19" i="28"/>
  <c r="AH19" i="28"/>
  <c r="AG20" i="28"/>
  <c r="AH20" i="28"/>
  <c r="AG21" i="28"/>
  <c r="AH21" i="28"/>
  <c r="AF21" i="28"/>
  <c r="AF20" i="28"/>
  <c r="AF19" i="28"/>
  <c r="AF18" i="28"/>
  <c r="AF17" i="28"/>
  <c r="AF16" i="28"/>
  <c r="AF15" i="28"/>
  <c r="AF14" i="28"/>
  <c r="AF13" i="28"/>
  <c r="AF12" i="28"/>
  <c r="AE21" i="28"/>
  <c r="AE20" i="28"/>
  <c r="AE19" i="28"/>
  <c r="AE18" i="28"/>
  <c r="AE17" i="28"/>
  <c r="AE16" i="28"/>
  <c r="AE15" i="28"/>
  <c r="AE14" i="28"/>
  <c r="AE13" i="28"/>
  <c r="AE12" i="28"/>
  <c r="AC35" i="28"/>
  <c r="AC26" i="28"/>
  <c r="AC16" i="28"/>
  <c r="B42" i="28"/>
  <c r="B41" i="28"/>
  <c r="B40" i="28"/>
  <c r="B39" i="28"/>
  <c r="B38" i="28"/>
  <c r="B37" i="28"/>
  <c r="B36" i="28"/>
  <c r="B35" i="28"/>
  <c r="B34" i="28"/>
  <c r="B33" i="28"/>
  <c r="B32" i="28"/>
  <c r="B31" i="28"/>
  <c r="B30" i="28"/>
  <c r="B29" i="28"/>
  <c r="B28" i="28"/>
  <c r="B27" i="28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G43" i="20" l="1"/>
  <c r="H43" i="20" s="1"/>
  <c r="G44" i="20"/>
  <c r="H44" i="20" s="1"/>
  <c r="V38" i="21" l="1"/>
  <c r="AS38" i="21"/>
  <c r="V39" i="21"/>
  <c r="AS39" i="21"/>
  <c r="A43" i="9"/>
  <c r="A44" i="9"/>
  <c r="AQ75" i="21" l="1"/>
  <c r="U38" i="24" s="1"/>
  <c r="AO75" i="21"/>
  <c r="S39" i="24" s="1"/>
  <c r="AP75" i="21"/>
  <c r="AP74" i="21"/>
  <c r="AQ74" i="21"/>
  <c r="U37" i="24" s="1"/>
  <c r="AO74" i="21"/>
  <c r="S38" i="24" s="1"/>
  <c r="E74" i="21"/>
  <c r="O74" i="21"/>
  <c r="P74" i="21"/>
  <c r="H74" i="21"/>
  <c r="B75" i="21"/>
  <c r="O75" i="21"/>
  <c r="P75" i="21"/>
  <c r="H75" i="21"/>
  <c r="Y75" i="21"/>
  <c r="AL75" i="21"/>
  <c r="AE75" i="21"/>
  <c r="Y74" i="21"/>
  <c r="AL74" i="21"/>
  <c r="AE74" i="21"/>
  <c r="N75" i="21"/>
  <c r="M75" i="21"/>
  <c r="J75" i="21"/>
  <c r="I75" i="21"/>
  <c r="E75" i="21"/>
  <c r="D75" i="21"/>
  <c r="M74" i="21"/>
  <c r="I74" i="21"/>
  <c r="D74" i="21"/>
  <c r="AB75" i="21"/>
  <c r="F42" i="28" s="1"/>
  <c r="AK74" i="21"/>
  <c r="O39" i="28" s="1"/>
  <c r="AK75" i="21"/>
  <c r="AA75" i="21"/>
  <c r="AG75" i="21"/>
  <c r="Z75" i="21"/>
  <c r="AJ75" i="21"/>
  <c r="AF75" i="21"/>
  <c r="J41" i="28" s="1"/>
  <c r="AN75" i="21"/>
  <c r="AI75" i="21"/>
  <c r="M40" i="28" s="1"/>
  <c r="AD75" i="21"/>
  <c r="H42" i="28" s="1"/>
  <c r="AM75" i="21"/>
  <c r="AH75" i="21"/>
  <c r="L41" i="28" s="1"/>
  <c r="AC75" i="21"/>
  <c r="G42" i="28" s="1"/>
  <c r="AG74" i="21"/>
  <c r="K40" i="28" s="1"/>
  <c r="AB74" i="21"/>
  <c r="AA74" i="21"/>
  <c r="E42" i="28" s="1"/>
  <c r="Z74" i="21"/>
  <c r="D42" i="28" s="1"/>
  <c r="AJ74" i="21"/>
  <c r="N39" i="28" s="1"/>
  <c r="AF74" i="21"/>
  <c r="J40" i="28" s="1"/>
  <c r="AN74" i="21"/>
  <c r="AI74" i="21"/>
  <c r="M39" i="28" s="1"/>
  <c r="AD74" i="21"/>
  <c r="H41" i="28" s="1"/>
  <c r="AM74" i="21"/>
  <c r="AH74" i="21"/>
  <c r="L40" i="28" s="1"/>
  <c r="AC74" i="21"/>
  <c r="G41" i="28" s="1"/>
  <c r="Q75" i="21"/>
  <c r="L75" i="21"/>
  <c r="G75" i="21"/>
  <c r="C75" i="21"/>
  <c r="K75" i="21"/>
  <c r="F75" i="21"/>
  <c r="Q74" i="21"/>
  <c r="L74" i="21"/>
  <c r="G74" i="21"/>
  <c r="C74" i="21"/>
  <c r="K74" i="21"/>
  <c r="F74" i="21"/>
  <c r="B74" i="21"/>
  <c r="N74" i="21"/>
  <c r="J74" i="21"/>
  <c r="G42" i="20"/>
  <c r="H42" i="20" s="1"/>
  <c r="S37" i="28" l="1"/>
  <c r="T37" i="24"/>
  <c r="P38" i="28"/>
  <c r="P38" i="24"/>
  <c r="O40" i="24"/>
  <c r="O40" i="28"/>
  <c r="Q38" i="28"/>
  <c r="Q38" i="24"/>
  <c r="R39" i="28"/>
  <c r="R39" i="24"/>
  <c r="I41" i="28"/>
  <c r="I41" i="24"/>
  <c r="N40" i="24"/>
  <c r="N40" i="28"/>
  <c r="R38" i="28"/>
  <c r="R38" i="24"/>
  <c r="S38" i="28"/>
  <c r="T38" i="24"/>
  <c r="F41" i="24"/>
  <c r="F41" i="28"/>
  <c r="Q39" i="28"/>
  <c r="Q39" i="24"/>
  <c r="K41" i="24"/>
  <c r="K41" i="28"/>
  <c r="I40" i="28"/>
  <c r="I40" i="24"/>
  <c r="P39" i="28"/>
  <c r="P39" i="24"/>
  <c r="N39" i="24"/>
  <c r="V75" i="21"/>
  <c r="W75" i="21" s="1"/>
  <c r="E42" i="24"/>
  <c r="J40" i="24"/>
  <c r="J41" i="24"/>
  <c r="F42" i="24"/>
  <c r="V74" i="21"/>
  <c r="W74" i="21" s="1"/>
  <c r="G41" i="24"/>
  <c r="L40" i="24"/>
  <c r="H41" i="24"/>
  <c r="M39" i="24"/>
  <c r="D42" i="24"/>
  <c r="K40" i="24"/>
  <c r="G42" i="24"/>
  <c r="L41" i="24"/>
  <c r="H42" i="24"/>
  <c r="M40" i="24"/>
  <c r="O39" i="24"/>
  <c r="AS74" i="21"/>
  <c r="AT74" i="21" s="1"/>
  <c r="AS75" i="21"/>
  <c r="AT75" i="21" s="1"/>
  <c r="H40" i="9"/>
  <c r="H39" i="9"/>
  <c r="H36" i="9"/>
  <c r="H25" i="9"/>
  <c r="H26" i="9"/>
  <c r="AS36" i="21"/>
  <c r="AS37" i="21"/>
  <c r="V36" i="21"/>
  <c r="V37" i="21"/>
  <c r="G41" i="20"/>
  <c r="H41" i="20" s="1"/>
  <c r="AO73" i="21" l="1"/>
  <c r="S37" i="24" s="1"/>
  <c r="AQ73" i="21"/>
  <c r="U36" i="24" s="1"/>
  <c r="AP73" i="21"/>
  <c r="S36" i="28" s="1"/>
  <c r="AO72" i="21"/>
  <c r="S36" i="24" s="1"/>
  <c r="AP72" i="21"/>
  <c r="AQ72" i="21"/>
  <c r="U35" i="24" s="1"/>
  <c r="D73" i="21"/>
  <c r="O73" i="21"/>
  <c r="P73" i="21"/>
  <c r="H73" i="21"/>
  <c r="C72" i="21"/>
  <c r="O72" i="21"/>
  <c r="P72" i="21"/>
  <c r="H72" i="21"/>
  <c r="AL73" i="21"/>
  <c r="AE73" i="21"/>
  <c r="AL72" i="21"/>
  <c r="AE72" i="21"/>
  <c r="Q73" i="21"/>
  <c r="L73" i="21"/>
  <c r="K72" i="21"/>
  <c r="G73" i="21"/>
  <c r="F72" i="21"/>
  <c r="C73" i="21"/>
  <c r="B72" i="21"/>
  <c r="K73" i="21"/>
  <c r="F73" i="21"/>
  <c r="B73" i="21"/>
  <c r="N72" i="21"/>
  <c r="J72" i="21"/>
  <c r="E72" i="21"/>
  <c r="N73" i="21"/>
  <c r="J73" i="21"/>
  <c r="E73" i="21"/>
  <c r="M72" i="21"/>
  <c r="I72" i="21"/>
  <c r="D72" i="21"/>
  <c r="M73" i="21"/>
  <c r="I73" i="21"/>
  <c r="Q72" i="21"/>
  <c r="L72" i="21"/>
  <c r="G72" i="21"/>
  <c r="AB73" i="21"/>
  <c r="F40" i="28" s="1"/>
  <c r="AG73" i="21"/>
  <c r="K39" i="28" s="1"/>
  <c r="AK73" i="21"/>
  <c r="O38" i="28" s="1"/>
  <c r="AA73" i="21"/>
  <c r="AF73" i="21"/>
  <c r="J39" i="28" s="1"/>
  <c r="AJ73" i="21"/>
  <c r="N38" i="28" s="1"/>
  <c r="Z73" i="21"/>
  <c r="AD73" i="21"/>
  <c r="H40" i="28" s="1"/>
  <c r="AI73" i="21"/>
  <c r="AN73" i="21"/>
  <c r="Y73" i="21"/>
  <c r="C42" i="28" s="1"/>
  <c r="AC73" i="21"/>
  <c r="G40" i="28" s="1"/>
  <c r="AH73" i="21"/>
  <c r="L39" i="28" s="1"/>
  <c r="AM73" i="21"/>
  <c r="Q37" i="28" s="1"/>
  <c r="AA72" i="21"/>
  <c r="E40" i="28" s="1"/>
  <c r="AF72" i="21"/>
  <c r="J38" i="28" s="1"/>
  <c r="AJ72" i="21"/>
  <c r="N37" i="28" s="1"/>
  <c r="S35" i="28"/>
  <c r="AI72" i="21"/>
  <c r="M37" i="28" s="1"/>
  <c r="AN72" i="21"/>
  <c r="AC72" i="21"/>
  <c r="G39" i="28" s="1"/>
  <c r="AM72" i="21"/>
  <c r="Q36" i="28" s="1"/>
  <c r="AB72" i="21"/>
  <c r="F39" i="28" s="1"/>
  <c r="AK72" i="21"/>
  <c r="O37" i="28" s="1"/>
  <c r="Z72" i="21"/>
  <c r="AD72" i="21"/>
  <c r="H39" i="28" s="1"/>
  <c r="Y72" i="21"/>
  <c r="AH72" i="21"/>
  <c r="L38" i="28" s="1"/>
  <c r="AG72" i="21"/>
  <c r="K38" i="28" s="1"/>
  <c r="K28" i="9"/>
  <c r="K29" i="9"/>
  <c r="K30" i="9"/>
  <c r="K31" i="9"/>
  <c r="K32" i="9"/>
  <c r="K33" i="9"/>
  <c r="K27" i="9"/>
  <c r="I28" i="9"/>
  <c r="I29" i="9"/>
  <c r="I30" i="9"/>
  <c r="I31" i="9"/>
  <c r="I32" i="9"/>
  <c r="I33" i="9"/>
  <c r="I27" i="9"/>
  <c r="H28" i="9"/>
  <c r="H29" i="9"/>
  <c r="H30" i="9"/>
  <c r="H31" i="9"/>
  <c r="H32" i="9"/>
  <c r="J32" i="9" s="1"/>
  <c r="H33" i="9"/>
  <c r="H27" i="9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7" i="24"/>
  <c r="V7" i="21"/>
  <c r="V8" i="21"/>
  <c r="V9" i="21"/>
  <c r="V10" i="21"/>
  <c r="V11" i="21"/>
  <c r="V12" i="21"/>
  <c r="V13" i="21"/>
  <c r="V14" i="21"/>
  <c r="V15" i="21"/>
  <c r="V16" i="21"/>
  <c r="V17" i="21"/>
  <c r="V18" i="21"/>
  <c r="V19" i="21"/>
  <c r="V20" i="21"/>
  <c r="V21" i="21"/>
  <c r="V22" i="21"/>
  <c r="V23" i="21"/>
  <c r="V24" i="21"/>
  <c r="V25" i="21"/>
  <c r="V26" i="21"/>
  <c r="V27" i="21"/>
  <c r="V28" i="21"/>
  <c r="V29" i="21"/>
  <c r="V30" i="21"/>
  <c r="V31" i="21"/>
  <c r="V32" i="21"/>
  <c r="V33" i="21"/>
  <c r="V34" i="21"/>
  <c r="V35" i="21"/>
  <c r="V6" i="21"/>
  <c r="AS9" i="21"/>
  <c r="AS10" i="21"/>
  <c r="AS11" i="21"/>
  <c r="AS12" i="21"/>
  <c r="AS13" i="21"/>
  <c r="AS14" i="21"/>
  <c r="AS15" i="21"/>
  <c r="AS16" i="21"/>
  <c r="AS17" i="21"/>
  <c r="AS18" i="21"/>
  <c r="AS19" i="21"/>
  <c r="AS20" i="21"/>
  <c r="AS21" i="21"/>
  <c r="AS22" i="21"/>
  <c r="AS23" i="21"/>
  <c r="AS24" i="21"/>
  <c r="AS25" i="21"/>
  <c r="AS26" i="21"/>
  <c r="AS27" i="21"/>
  <c r="AS28" i="21"/>
  <c r="AS29" i="21"/>
  <c r="AS30" i="21"/>
  <c r="AS31" i="21"/>
  <c r="AS32" i="21"/>
  <c r="AS33" i="21"/>
  <c r="AS34" i="21"/>
  <c r="AS35" i="21"/>
  <c r="AS8" i="21"/>
  <c r="G13" i="20"/>
  <c r="H13" i="20" s="1"/>
  <c r="G14" i="20"/>
  <c r="H14" i="20" s="1"/>
  <c r="G15" i="20"/>
  <c r="H15" i="20" s="1"/>
  <c r="G16" i="20"/>
  <c r="H16" i="20" s="1"/>
  <c r="G17" i="20"/>
  <c r="H17" i="20" s="1"/>
  <c r="G18" i="20"/>
  <c r="H18" i="20" s="1"/>
  <c r="G19" i="20"/>
  <c r="H19" i="20" s="1"/>
  <c r="G20" i="20"/>
  <c r="H20" i="20" s="1"/>
  <c r="G21" i="20"/>
  <c r="H21" i="20" s="1"/>
  <c r="G22" i="20"/>
  <c r="H22" i="20" s="1"/>
  <c r="G23" i="20"/>
  <c r="H23" i="20" s="1"/>
  <c r="G24" i="20"/>
  <c r="H24" i="20" s="1"/>
  <c r="G25" i="20"/>
  <c r="H25" i="20" s="1"/>
  <c r="G26" i="20"/>
  <c r="H26" i="20" s="1"/>
  <c r="G27" i="20"/>
  <c r="H27" i="20" s="1"/>
  <c r="G28" i="20"/>
  <c r="H28" i="20" s="1"/>
  <c r="G29" i="20"/>
  <c r="H29" i="20" s="1"/>
  <c r="G30" i="20"/>
  <c r="H30" i="20" s="1"/>
  <c r="G31" i="20"/>
  <c r="H31" i="20" s="1"/>
  <c r="G32" i="20"/>
  <c r="H32" i="20" s="1"/>
  <c r="G33" i="20"/>
  <c r="H33" i="20" s="1"/>
  <c r="G34" i="20"/>
  <c r="H34" i="20" s="1"/>
  <c r="G35" i="20"/>
  <c r="H35" i="20" s="1"/>
  <c r="G36" i="20"/>
  <c r="H36" i="20" s="1"/>
  <c r="G37" i="20"/>
  <c r="H37" i="20" s="1"/>
  <c r="G38" i="20"/>
  <c r="H38" i="20" s="1"/>
  <c r="G39" i="20"/>
  <c r="H39" i="20" s="1"/>
  <c r="G40" i="20"/>
  <c r="H40" i="20" s="1"/>
  <c r="AQ71" i="21" l="1"/>
  <c r="U34" i="24" s="1"/>
  <c r="AO71" i="21"/>
  <c r="S35" i="24" s="1"/>
  <c r="AP71" i="21"/>
  <c r="S34" i="28" s="1"/>
  <c r="AQ67" i="21"/>
  <c r="U30" i="24" s="1"/>
  <c r="AO67" i="21"/>
  <c r="S31" i="24" s="1"/>
  <c r="AP67" i="21"/>
  <c r="AQ63" i="21"/>
  <c r="U26" i="24" s="1"/>
  <c r="AP63" i="21"/>
  <c r="S26" i="28" s="1"/>
  <c r="AO63" i="21"/>
  <c r="S27" i="24" s="1"/>
  <c r="AQ59" i="21"/>
  <c r="U22" i="24" s="1"/>
  <c r="AO59" i="21"/>
  <c r="S23" i="24" s="1"/>
  <c r="AP59" i="21"/>
  <c r="S22" i="28" s="1"/>
  <c r="AQ55" i="21"/>
  <c r="U18" i="24" s="1"/>
  <c r="AO55" i="21"/>
  <c r="S19" i="24" s="1"/>
  <c r="AP55" i="21"/>
  <c r="S18" i="28" s="1"/>
  <c r="AQ51" i="21"/>
  <c r="U14" i="24" s="1"/>
  <c r="AO51" i="21"/>
  <c r="S15" i="24" s="1"/>
  <c r="AP51" i="21"/>
  <c r="AQ47" i="21"/>
  <c r="U10" i="24" s="1"/>
  <c r="AO47" i="21"/>
  <c r="S11" i="24" s="1"/>
  <c r="AP47" i="21"/>
  <c r="AP70" i="21"/>
  <c r="AQ70" i="21"/>
  <c r="U33" i="24" s="1"/>
  <c r="AO70" i="21"/>
  <c r="S34" i="24" s="1"/>
  <c r="AP66" i="21"/>
  <c r="AQ66" i="21"/>
  <c r="U29" i="24" s="1"/>
  <c r="AO66" i="21"/>
  <c r="S30" i="24" s="1"/>
  <c r="AP62" i="21"/>
  <c r="AQ62" i="21"/>
  <c r="U25" i="24" s="1"/>
  <c r="AO62" i="21"/>
  <c r="S26" i="24" s="1"/>
  <c r="AP58" i="21"/>
  <c r="AQ58" i="21"/>
  <c r="U21" i="24" s="1"/>
  <c r="AO58" i="21"/>
  <c r="S22" i="24" s="1"/>
  <c r="AP54" i="21"/>
  <c r="AQ54" i="21"/>
  <c r="U17" i="24" s="1"/>
  <c r="AO54" i="21"/>
  <c r="S18" i="24" s="1"/>
  <c r="AP50" i="21"/>
  <c r="AQ50" i="21"/>
  <c r="U13" i="24" s="1"/>
  <c r="AO50" i="21"/>
  <c r="S14" i="24" s="1"/>
  <c r="AP46" i="21"/>
  <c r="AQ46" i="21"/>
  <c r="U9" i="24" s="1"/>
  <c r="AO46" i="21"/>
  <c r="S10" i="24" s="1"/>
  <c r="AO69" i="21"/>
  <c r="S33" i="24" s="1"/>
  <c r="AP69" i="21"/>
  <c r="AQ69" i="21"/>
  <c r="U32" i="24" s="1"/>
  <c r="AO65" i="21"/>
  <c r="S29" i="24" s="1"/>
  <c r="AP65" i="21"/>
  <c r="S28" i="28" s="1"/>
  <c r="AQ65" i="21"/>
  <c r="U28" i="24" s="1"/>
  <c r="AO61" i="21"/>
  <c r="S25" i="24" s="1"/>
  <c r="AP61" i="21"/>
  <c r="AQ61" i="21"/>
  <c r="U24" i="24" s="1"/>
  <c r="AO57" i="21"/>
  <c r="S21" i="24" s="1"/>
  <c r="AP57" i="21"/>
  <c r="AQ57" i="21"/>
  <c r="U20" i="24" s="1"/>
  <c r="AO53" i="21"/>
  <c r="S17" i="24" s="1"/>
  <c r="AP53" i="21"/>
  <c r="S16" i="28" s="1"/>
  <c r="AQ53" i="21"/>
  <c r="U16" i="24" s="1"/>
  <c r="AO49" i="21"/>
  <c r="S13" i="24" s="1"/>
  <c r="AP49" i="21"/>
  <c r="S12" i="28" s="1"/>
  <c r="AQ49" i="21"/>
  <c r="U12" i="24" s="1"/>
  <c r="AO45" i="21"/>
  <c r="S9" i="24" s="1"/>
  <c r="AP45" i="21"/>
  <c r="S8" i="28" s="1"/>
  <c r="AQ45" i="21"/>
  <c r="U8" i="24" s="1"/>
  <c r="AO44" i="21"/>
  <c r="S8" i="24" s="1"/>
  <c r="AP44" i="21"/>
  <c r="S7" i="28" s="1"/>
  <c r="AQ44" i="21"/>
  <c r="U7" i="24" s="1"/>
  <c r="AO68" i="21"/>
  <c r="S32" i="24" s="1"/>
  <c r="AQ68" i="21"/>
  <c r="U31" i="24" s="1"/>
  <c r="AP68" i="21"/>
  <c r="AO64" i="21"/>
  <c r="S28" i="24" s="1"/>
  <c r="AP64" i="21"/>
  <c r="AQ64" i="21"/>
  <c r="U27" i="24" s="1"/>
  <c r="AO60" i="21"/>
  <c r="S24" i="24" s="1"/>
  <c r="AP60" i="21"/>
  <c r="AQ60" i="21"/>
  <c r="U23" i="24" s="1"/>
  <c r="AO56" i="21"/>
  <c r="S20" i="24" s="1"/>
  <c r="AP56" i="21"/>
  <c r="S19" i="28" s="1"/>
  <c r="AQ56" i="21"/>
  <c r="U19" i="24" s="1"/>
  <c r="AO52" i="21"/>
  <c r="S16" i="24" s="1"/>
  <c r="AP52" i="21"/>
  <c r="S15" i="28" s="1"/>
  <c r="AQ52" i="21"/>
  <c r="U15" i="24" s="1"/>
  <c r="AO48" i="21"/>
  <c r="S12" i="24" s="1"/>
  <c r="AQ48" i="21"/>
  <c r="U11" i="24" s="1"/>
  <c r="AP48" i="21"/>
  <c r="D71" i="21"/>
  <c r="O71" i="21"/>
  <c r="P71" i="21"/>
  <c r="H71" i="21"/>
  <c r="D67" i="21"/>
  <c r="O67" i="21"/>
  <c r="P67" i="21"/>
  <c r="H67" i="21"/>
  <c r="D63" i="21"/>
  <c r="O63" i="21"/>
  <c r="P63" i="21"/>
  <c r="H63" i="21"/>
  <c r="D59" i="21"/>
  <c r="O59" i="21"/>
  <c r="P59" i="21"/>
  <c r="H59" i="21"/>
  <c r="D55" i="21"/>
  <c r="O55" i="21"/>
  <c r="P55" i="21"/>
  <c r="H55" i="21"/>
  <c r="D51" i="21"/>
  <c r="O51" i="21"/>
  <c r="P51" i="21"/>
  <c r="H51" i="21"/>
  <c r="D47" i="21"/>
  <c r="O47" i="21"/>
  <c r="P47" i="21"/>
  <c r="H47" i="21"/>
  <c r="D43" i="21"/>
  <c r="O43" i="21"/>
  <c r="P43" i="21"/>
  <c r="H43" i="21"/>
  <c r="E70" i="21"/>
  <c r="O70" i="21"/>
  <c r="P70" i="21"/>
  <c r="H70" i="21"/>
  <c r="E66" i="21"/>
  <c r="O66" i="21"/>
  <c r="P66" i="21"/>
  <c r="H66" i="21"/>
  <c r="E62" i="21"/>
  <c r="O62" i="21"/>
  <c r="P62" i="21"/>
  <c r="H62" i="21"/>
  <c r="E58" i="21"/>
  <c r="O58" i="21"/>
  <c r="P58" i="21"/>
  <c r="H58" i="21"/>
  <c r="E54" i="21"/>
  <c r="O54" i="21"/>
  <c r="P54" i="21"/>
  <c r="H54" i="21"/>
  <c r="E50" i="21"/>
  <c r="O50" i="21"/>
  <c r="P50" i="21"/>
  <c r="H50" i="21"/>
  <c r="C46" i="21"/>
  <c r="O46" i="21"/>
  <c r="P46" i="21"/>
  <c r="H46" i="21"/>
  <c r="D69" i="21"/>
  <c r="O69" i="21"/>
  <c r="P69" i="21"/>
  <c r="H69" i="21"/>
  <c r="D65" i="21"/>
  <c r="O65" i="21"/>
  <c r="P65" i="21"/>
  <c r="H65" i="21"/>
  <c r="D61" i="21"/>
  <c r="O61" i="21"/>
  <c r="P61" i="21"/>
  <c r="H61" i="21"/>
  <c r="D57" i="21"/>
  <c r="O57" i="21"/>
  <c r="P57" i="21"/>
  <c r="H57" i="21"/>
  <c r="D53" i="21"/>
  <c r="O53" i="21"/>
  <c r="P53" i="21"/>
  <c r="H53" i="21"/>
  <c r="D49" i="21"/>
  <c r="O49" i="21"/>
  <c r="P49" i="21"/>
  <c r="H49" i="21"/>
  <c r="D45" i="21"/>
  <c r="O45" i="21"/>
  <c r="P45" i="21"/>
  <c r="H45" i="21"/>
  <c r="C42" i="21"/>
  <c r="O42" i="21"/>
  <c r="P42" i="21"/>
  <c r="H42" i="21"/>
  <c r="C68" i="21"/>
  <c r="O68" i="21"/>
  <c r="P68" i="21"/>
  <c r="H68" i="21"/>
  <c r="C64" i="21"/>
  <c r="O64" i="21"/>
  <c r="P64" i="21"/>
  <c r="H64" i="21"/>
  <c r="C60" i="21"/>
  <c r="O60" i="21"/>
  <c r="P60" i="21"/>
  <c r="H60" i="21"/>
  <c r="C56" i="21"/>
  <c r="O56" i="21"/>
  <c r="P56" i="21"/>
  <c r="H56" i="21"/>
  <c r="C52" i="21"/>
  <c r="O52" i="21"/>
  <c r="P52" i="21"/>
  <c r="H52" i="21"/>
  <c r="C48" i="21"/>
  <c r="O48" i="21"/>
  <c r="P48" i="21"/>
  <c r="H48" i="21"/>
  <c r="C44" i="21"/>
  <c r="O44" i="21"/>
  <c r="P44" i="21"/>
  <c r="H44" i="21"/>
  <c r="AB68" i="21"/>
  <c r="F35" i="28" s="1"/>
  <c r="AL68" i="21"/>
  <c r="AE68" i="21"/>
  <c r="AB60" i="21"/>
  <c r="F27" i="28" s="1"/>
  <c r="AL60" i="21"/>
  <c r="AE60" i="21"/>
  <c r="AB52" i="21"/>
  <c r="F19" i="28" s="1"/>
  <c r="AL52" i="21"/>
  <c r="AE52" i="21"/>
  <c r="R36" i="28"/>
  <c r="R36" i="24"/>
  <c r="Z67" i="21"/>
  <c r="D35" i="28" s="1"/>
  <c r="AL67" i="21"/>
  <c r="AE67" i="21"/>
  <c r="Z59" i="21"/>
  <c r="D27" i="28" s="1"/>
  <c r="AL59" i="21"/>
  <c r="AE59" i="21"/>
  <c r="Z51" i="21"/>
  <c r="D19" i="28" s="1"/>
  <c r="AL51" i="21"/>
  <c r="AE51" i="21"/>
  <c r="C41" i="24"/>
  <c r="C41" i="28"/>
  <c r="D41" i="24"/>
  <c r="D41" i="28"/>
  <c r="AA70" i="21"/>
  <c r="E38" i="28" s="1"/>
  <c r="AL70" i="21"/>
  <c r="AE70" i="21"/>
  <c r="AA66" i="21"/>
  <c r="E34" i="28" s="1"/>
  <c r="AL66" i="21"/>
  <c r="AE66" i="21"/>
  <c r="AA62" i="21"/>
  <c r="E30" i="28" s="1"/>
  <c r="AL62" i="21"/>
  <c r="AE62" i="21"/>
  <c r="AA58" i="21"/>
  <c r="E26" i="28" s="1"/>
  <c r="AL58" i="21"/>
  <c r="AE58" i="21"/>
  <c r="AA54" i="21"/>
  <c r="E22" i="28" s="1"/>
  <c r="AL54" i="21"/>
  <c r="AE54" i="21"/>
  <c r="AA50" i="21"/>
  <c r="E18" i="28" s="1"/>
  <c r="AL50" i="21"/>
  <c r="AE50" i="21"/>
  <c r="AA46" i="21"/>
  <c r="E14" i="28" s="1"/>
  <c r="AL46" i="21"/>
  <c r="AE46" i="21"/>
  <c r="R37" i="28"/>
  <c r="R37" i="24"/>
  <c r="P37" i="28"/>
  <c r="P37" i="24"/>
  <c r="AB44" i="21"/>
  <c r="F11" i="28" s="1"/>
  <c r="AL44" i="21"/>
  <c r="AE44" i="21"/>
  <c r="AB64" i="21"/>
  <c r="F31" i="28" s="1"/>
  <c r="AL64" i="21"/>
  <c r="AE64" i="21"/>
  <c r="AB56" i="21"/>
  <c r="F23" i="28" s="1"/>
  <c r="AL56" i="21"/>
  <c r="AE56" i="21"/>
  <c r="AB48" i="21"/>
  <c r="F15" i="28" s="1"/>
  <c r="AL48" i="21"/>
  <c r="AE48" i="21"/>
  <c r="P36" i="24"/>
  <c r="P36" i="28"/>
  <c r="Z71" i="21"/>
  <c r="D39" i="28" s="1"/>
  <c r="AL71" i="21"/>
  <c r="AE71" i="21"/>
  <c r="Z63" i="21"/>
  <c r="D31" i="28" s="1"/>
  <c r="AL63" i="21"/>
  <c r="AE63" i="21"/>
  <c r="Z55" i="21"/>
  <c r="D23" i="28" s="1"/>
  <c r="AL55" i="21"/>
  <c r="AE55" i="21"/>
  <c r="Z47" i="21"/>
  <c r="D15" i="28" s="1"/>
  <c r="AL47" i="21"/>
  <c r="AE47" i="21"/>
  <c r="E41" i="24"/>
  <c r="E41" i="28"/>
  <c r="I39" i="28"/>
  <c r="I39" i="24"/>
  <c r="AL69" i="21"/>
  <c r="AE69" i="21"/>
  <c r="AL65" i="21"/>
  <c r="AE65" i="21"/>
  <c r="AL61" i="21"/>
  <c r="AE61" i="21"/>
  <c r="AL57" i="21"/>
  <c r="AE57" i="21"/>
  <c r="AL53" i="21"/>
  <c r="AE53" i="21"/>
  <c r="AL49" i="21"/>
  <c r="AE49" i="21"/>
  <c r="AL45" i="21"/>
  <c r="AE45" i="21"/>
  <c r="D40" i="24"/>
  <c r="D40" i="28"/>
  <c r="M38" i="24"/>
  <c r="M38" i="28"/>
  <c r="I38" i="28"/>
  <c r="I38" i="24"/>
  <c r="Q36" i="24"/>
  <c r="L38" i="24"/>
  <c r="H40" i="24"/>
  <c r="G39" i="24"/>
  <c r="E40" i="24"/>
  <c r="M37" i="24"/>
  <c r="T36" i="24"/>
  <c r="N37" i="24"/>
  <c r="C42" i="24"/>
  <c r="V72" i="21"/>
  <c r="W72" i="21" s="1"/>
  <c r="J38" i="24"/>
  <c r="K39" i="24"/>
  <c r="F39" i="24"/>
  <c r="G40" i="24"/>
  <c r="J39" i="24"/>
  <c r="O38" i="24"/>
  <c r="K38" i="24"/>
  <c r="L39" i="24"/>
  <c r="V73" i="21"/>
  <c r="W73" i="21" s="1"/>
  <c r="H39" i="24"/>
  <c r="N38" i="24"/>
  <c r="T35" i="24"/>
  <c r="O37" i="24"/>
  <c r="Q37" i="24"/>
  <c r="M32" i="9"/>
  <c r="D56" i="9" s="1"/>
  <c r="F40" i="24"/>
  <c r="AS73" i="21"/>
  <c r="AT73" i="21" s="1"/>
  <c r="AS72" i="21"/>
  <c r="AT72" i="21" s="1"/>
  <c r="L32" i="9"/>
  <c r="C56" i="9" s="1"/>
  <c r="J2" i="9"/>
  <c r="J33" i="9" s="1"/>
  <c r="L33" i="9" s="1"/>
  <c r="C57" i="9" s="1"/>
  <c r="J50" i="21"/>
  <c r="F70" i="21"/>
  <c r="C54" i="21"/>
  <c r="K58" i="21"/>
  <c r="F62" i="21"/>
  <c r="K46" i="21"/>
  <c r="B57" i="21"/>
  <c r="I65" i="21"/>
  <c r="M57" i="21"/>
  <c r="C45" i="21"/>
  <c r="B58" i="21"/>
  <c r="G70" i="21"/>
  <c r="N66" i="21"/>
  <c r="I62" i="21"/>
  <c r="N58" i="21"/>
  <c r="Q57" i="21"/>
  <c r="G54" i="21"/>
  <c r="N50" i="21"/>
  <c r="L45" i="21"/>
  <c r="K70" i="21"/>
  <c r="M69" i="21"/>
  <c r="F66" i="21"/>
  <c r="L61" i="21"/>
  <c r="I58" i="21"/>
  <c r="J54" i="21"/>
  <c r="C53" i="21"/>
  <c r="N49" i="21"/>
  <c r="D46" i="21"/>
  <c r="N70" i="21"/>
  <c r="I66" i="21"/>
  <c r="K62" i="21"/>
  <c r="N61" i="21"/>
  <c r="G58" i="21"/>
  <c r="N54" i="21"/>
  <c r="I50" i="21"/>
  <c r="F46" i="21"/>
  <c r="D48" i="21"/>
  <c r="B65" i="21"/>
  <c r="B49" i="21"/>
  <c r="J70" i="21"/>
  <c r="C70" i="21"/>
  <c r="C69" i="21"/>
  <c r="J66" i="21"/>
  <c r="N65" i="21"/>
  <c r="D64" i="21"/>
  <c r="G62" i="21"/>
  <c r="Q61" i="21"/>
  <c r="G60" i="21"/>
  <c r="J58" i="21"/>
  <c r="C58" i="21"/>
  <c r="C57" i="21"/>
  <c r="M54" i="21"/>
  <c r="D54" i="21"/>
  <c r="E22" i="24" s="1"/>
  <c r="E53" i="21"/>
  <c r="M50" i="21"/>
  <c r="D50" i="21"/>
  <c r="E49" i="21"/>
  <c r="J46" i="21"/>
  <c r="M45" i="21"/>
  <c r="G42" i="21"/>
  <c r="B66" i="21"/>
  <c r="B50" i="21"/>
  <c r="M70" i="21"/>
  <c r="D70" i="21"/>
  <c r="E38" i="24" s="1"/>
  <c r="E69" i="21"/>
  <c r="M66" i="21"/>
  <c r="D66" i="21"/>
  <c r="E65" i="21"/>
  <c r="M62" i="21"/>
  <c r="C62" i="21"/>
  <c r="I61" i="21"/>
  <c r="D58" i="21"/>
  <c r="L57" i="21"/>
  <c r="K54" i="21"/>
  <c r="F54" i="21"/>
  <c r="M53" i="21"/>
  <c r="F50" i="21"/>
  <c r="I49" i="21"/>
  <c r="Q45" i="21"/>
  <c r="D68" i="21"/>
  <c r="G64" i="21"/>
  <c r="D52" i="21"/>
  <c r="G48" i="21"/>
  <c r="B69" i="21"/>
  <c r="B53" i="21"/>
  <c r="B45" i="21"/>
  <c r="N69" i="21"/>
  <c r="G68" i="21"/>
  <c r="Q65" i="21"/>
  <c r="L65" i="21"/>
  <c r="M61" i="21"/>
  <c r="G52" i="21"/>
  <c r="B70" i="21"/>
  <c r="B62" i="21"/>
  <c r="B54" i="21"/>
  <c r="B46" i="21"/>
  <c r="I70" i="21"/>
  <c r="Q69" i="21"/>
  <c r="L69" i="21"/>
  <c r="K66" i="21"/>
  <c r="G66" i="21"/>
  <c r="C66" i="21"/>
  <c r="M65" i="21"/>
  <c r="C65" i="21"/>
  <c r="N62" i="21"/>
  <c r="J62" i="21"/>
  <c r="D62" i="21"/>
  <c r="E30" i="24" s="1"/>
  <c r="E61" i="21"/>
  <c r="D60" i="21"/>
  <c r="M58" i="21"/>
  <c r="F58" i="21"/>
  <c r="N57" i="21"/>
  <c r="I57" i="21"/>
  <c r="G56" i="21"/>
  <c r="I54" i="21"/>
  <c r="Q53" i="21"/>
  <c r="L53" i="21"/>
  <c r="K50" i="21"/>
  <c r="G50" i="21"/>
  <c r="C50" i="21"/>
  <c r="M49" i="21"/>
  <c r="C49" i="21"/>
  <c r="N46" i="21"/>
  <c r="G46" i="21"/>
  <c r="N45" i="21"/>
  <c r="I45" i="21"/>
  <c r="G44" i="21"/>
  <c r="D42" i="21"/>
  <c r="B61" i="21"/>
  <c r="I69" i="21"/>
  <c r="C61" i="21"/>
  <c r="E57" i="21"/>
  <c r="D56" i="21"/>
  <c r="N53" i="21"/>
  <c r="I53" i="21"/>
  <c r="Q49" i="21"/>
  <c r="L49" i="21"/>
  <c r="E45" i="21"/>
  <c r="D44" i="21"/>
  <c r="M71" i="21"/>
  <c r="C71" i="21"/>
  <c r="M67" i="21"/>
  <c r="C67" i="21"/>
  <c r="N63" i="21"/>
  <c r="I63" i="21"/>
  <c r="N59" i="21"/>
  <c r="I59" i="21"/>
  <c r="N55" i="21"/>
  <c r="I55" i="21"/>
  <c r="C55" i="21"/>
  <c r="D23" i="24" s="1"/>
  <c r="M51" i="21"/>
  <c r="C51" i="21"/>
  <c r="N47" i="21"/>
  <c r="M47" i="21"/>
  <c r="C47" i="21"/>
  <c r="N43" i="21"/>
  <c r="I43" i="21"/>
  <c r="C43" i="21"/>
  <c r="Q71" i="21"/>
  <c r="L71" i="21"/>
  <c r="J68" i="21"/>
  <c r="Q67" i="21"/>
  <c r="L67" i="21"/>
  <c r="K64" i="21"/>
  <c r="F64" i="21"/>
  <c r="L63" i="21"/>
  <c r="K60" i="21"/>
  <c r="F60" i="21"/>
  <c r="E59" i="21"/>
  <c r="J56" i="21"/>
  <c r="Q55" i="21"/>
  <c r="L55" i="21"/>
  <c r="K52" i="21"/>
  <c r="F52" i="21"/>
  <c r="E51" i="21"/>
  <c r="J48" i="21"/>
  <c r="Q47" i="21"/>
  <c r="L47" i="21"/>
  <c r="K44" i="21"/>
  <c r="J44" i="21"/>
  <c r="F44" i="21"/>
  <c r="Q43" i="21"/>
  <c r="L43" i="21"/>
  <c r="E43" i="21"/>
  <c r="K42" i="21"/>
  <c r="J42" i="21"/>
  <c r="F42" i="21"/>
  <c r="B67" i="21"/>
  <c r="B63" i="21"/>
  <c r="B55" i="21"/>
  <c r="B51" i="21"/>
  <c r="B43" i="21"/>
  <c r="G71" i="21"/>
  <c r="G69" i="21"/>
  <c r="N68" i="21"/>
  <c r="I64" i="21"/>
  <c r="B42" i="21"/>
  <c r="B68" i="21"/>
  <c r="B64" i="21"/>
  <c r="B60" i="21"/>
  <c r="B56" i="21"/>
  <c r="B52" i="21"/>
  <c r="B48" i="21"/>
  <c r="B44" i="21"/>
  <c r="K71" i="21"/>
  <c r="J71" i="21"/>
  <c r="F71" i="21"/>
  <c r="Q70" i="21"/>
  <c r="L70" i="21"/>
  <c r="K69" i="21"/>
  <c r="J69" i="21"/>
  <c r="F69" i="21"/>
  <c r="Q68" i="21"/>
  <c r="L68" i="21"/>
  <c r="E68" i="21"/>
  <c r="K67" i="21"/>
  <c r="J67" i="21"/>
  <c r="F67" i="21"/>
  <c r="Q66" i="21"/>
  <c r="L66" i="21"/>
  <c r="K65" i="21"/>
  <c r="J65" i="21"/>
  <c r="F65" i="21"/>
  <c r="Q64" i="21"/>
  <c r="L64" i="21"/>
  <c r="E64" i="21"/>
  <c r="K63" i="21"/>
  <c r="J63" i="21"/>
  <c r="F63" i="21"/>
  <c r="Q62" i="21"/>
  <c r="L62" i="21"/>
  <c r="K61" i="21"/>
  <c r="J61" i="21"/>
  <c r="F61" i="21"/>
  <c r="Q60" i="21"/>
  <c r="L60" i="21"/>
  <c r="E60" i="21"/>
  <c r="K59" i="21"/>
  <c r="J59" i="21"/>
  <c r="F59" i="21"/>
  <c r="Q58" i="21"/>
  <c r="L58" i="21"/>
  <c r="K57" i="21"/>
  <c r="J57" i="21"/>
  <c r="F57" i="21"/>
  <c r="Q56" i="21"/>
  <c r="L56" i="21"/>
  <c r="E56" i="21"/>
  <c r="K55" i="21"/>
  <c r="J55" i="21"/>
  <c r="F55" i="21"/>
  <c r="Q54" i="21"/>
  <c r="L54" i="21"/>
  <c r="K53" i="21"/>
  <c r="J53" i="21"/>
  <c r="F53" i="21"/>
  <c r="Q52" i="21"/>
  <c r="L52" i="21"/>
  <c r="E52" i="21"/>
  <c r="F19" i="24" s="1"/>
  <c r="K51" i="21"/>
  <c r="J51" i="21"/>
  <c r="F51" i="21"/>
  <c r="Q50" i="21"/>
  <c r="L50" i="21"/>
  <c r="K49" i="21"/>
  <c r="J49" i="21"/>
  <c r="F49" i="21"/>
  <c r="Q48" i="21"/>
  <c r="L48" i="21"/>
  <c r="E48" i="21"/>
  <c r="K47" i="21"/>
  <c r="J47" i="21"/>
  <c r="F47" i="21"/>
  <c r="Q46" i="21"/>
  <c r="L46" i="21"/>
  <c r="E46" i="21"/>
  <c r="K45" i="21"/>
  <c r="J45" i="21"/>
  <c r="F45" i="21"/>
  <c r="Q44" i="21"/>
  <c r="L44" i="21"/>
  <c r="E44" i="21"/>
  <c r="F11" i="24" s="1"/>
  <c r="K43" i="21"/>
  <c r="J43" i="21"/>
  <c r="F43" i="21"/>
  <c r="Q42" i="21"/>
  <c r="L42" i="21"/>
  <c r="E42" i="21"/>
  <c r="N71" i="21"/>
  <c r="I71" i="21"/>
  <c r="N67" i="21"/>
  <c r="I67" i="21"/>
  <c r="M63" i="21"/>
  <c r="C63" i="21"/>
  <c r="M59" i="21"/>
  <c r="C59" i="21"/>
  <c r="M55" i="21"/>
  <c r="N51" i="21"/>
  <c r="I51" i="21"/>
  <c r="I47" i="21"/>
  <c r="M43" i="21"/>
  <c r="E71" i="21"/>
  <c r="K68" i="21"/>
  <c r="F68" i="21"/>
  <c r="E67" i="21"/>
  <c r="J64" i="21"/>
  <c r="Q63" i="21"/>
  <c r="E63" i="21"/>
  <c r="J60" i="21"/>
  <c r="Q59" i="21"/>
  <c r="L59" i="21"/>
  <c r="K56" i="21"/>
  <c r="F56" i="21"/>
  <c r="E55" i="21"/>
  <c r="J52" i="21"/>
  <c r="Q51" i="21"/>
  <c r="L51" i="21"/>
  <c r="K48" i="21"/>
  <c r="F48" i="21"/>
  <c r="E47" i="21"/>
  <c r="B71" i="21"/>
  <c r="B59" i="21"/>
  <c r="B47" i="21"/>
  <c r="M68" i="21"/>
  <c r="I68" i="21"/>
  <c r="G67" i="21"/>
  <c r="G65" i="21"/>
  <c r="N64" i="21"/>
  <c r="M64" i="21"/>
  <c r="G63" i="21"/>
  <c r="G61" i="21"/>
  <c r="N60" i="21"/>
  <c r="M60" i="21"/>
  <c r="I60" i="21"/>
  <c r="G59" i="21"/>
  <c r="G57" i="21"/>
  <c r="N56" i="21"/>
  <c r="M56" i="21"/>
  <c r="I56" i="21"/>
  <c r="G55" i="21"/>
  <c r="G53" i="21"/>
  <c r="N52" i="21"/>
  <c r="M52" i="21"/>
  <c r="I52" i="21"/>
  <c r="G51" i="21"/>
  <c r="G49" i="21"/>
  <c r="N48" i="21"/>
  <c r="M48" i="21"/>
  <c r="I48" i="21"/>
  <c r="G47" i="21"/>
  <c r="M46" i="21"/>
  <c r="I46" i="21"/>
  <c r="G45" i="21"/>
  <c r="N44" i="21"/>
  <c r="M44" i="21"/>
  <c r="I44" i="21"/>
  <c r="G43" i="21"/>
  <c r="N42" i="21"/>
  <c r="M42" i="21"/>
  <c r="I42" i="21"/>
  <c r="AM60" i="21"/>
  <c r="Q24" i="28" s="1"/>
  <c r="AM44" i="21"/>
  <c r="Q8" i="28" s="1"/>
  <c r="AK66" i="21"/>
  <c r="O31" i="28" s="1"/>
  <c r="AJ58" i="21"/>
  <c r="N23" i="28" s="1"/>
  <c r="Z54" i="21"/>
  <c r="D22" i="28" s="1"/>
  <c r="Z70" i="21"/>
  <c r="D38" i="28" s="1"/>
  <c r="AG54" i="21"/>
  <c r="K20" i="28" s="1"/>
  <c r="AC46" i="21"/>
  <c r="G13" i="28" s="1"/>
  <c r="AG70" i="21"/>
  <c r="K36" i="28" s="1"/>
  <c r="AC62" i="21"/>
  <c r="G29" i="28" s="1"/>
  <c r="AM56" i="21"/>
  <c r="Q20" i="28" s="1"/>
  <c r="AB58" i="21"/>
  <c r="AK50" i="21"/>
  <c r="O15" i="28" s="1"/>
  <c r="AM64" i="21"/>
  <c r="Q28" i="28" s="1"/>
  <c r="AN60" i="21"/>
  <c r="R24" i="28" s="1"/>
  <c r="AM48" i="21"/>
  <c r="Q12" i="28" s="1"/>
  <c r="AN44" i="21"/>
  <c r="R8" i="28" s="1"/>
  <c r="AI68" i="21"/>
  <c r="M33" i="28" s="1"/>
  <c r="AN64" i="21"/>
  <c r="R28" i="28" s="1"/>
  <c r="AI52" i="21"/>
  <c r="M17" i="28" s="1"/>
  <c r="AN48" i="21"/>
  <c r="R12" i="28" s="1"/>
  <c r="AN68" i="21"/>
  <c r="R32" i="28" s="1"/>
  <c r="AF66" i="21"/>
  <c r="J32" i="28" s="1"/>
  <c r="AH62" i="21"/>
  <c r="L28" i="28" s="1"/>
  <c r="AI60" i="21"/>
  <c r="M25" i="28" s="1"/>
  <c r="AI56" i="21"/>
  <c r="M21" i="28" s="1"/>
  <c r="AN52" i="21"/>
  <c r="R16" i="28" s="1"/>
  <c r="AF50" i="21"/>
  <c r="J16" i="28" s="1"/>
  <c r="AH46" i="21"/>
  <c r="L12" i="28" s="1"/>
  <c r="AI44" i="21"/>
  <c r="M9" i="28" s="1"/>
  <c r="AD69" i="21"/>
  <c r="H36" i="28" s="1"/>
  <c r="AH65" i="21"/>
  <c r="L31" i="28" s="1"/>
  <c r="AC65" i="21"/>
  <c r="G32" i="28" s="1"/>
  <c r="S24" i="28"/>
  <c r="AA61" i="21"/>
  <c r="AG57" i="21"/>
  <c r="K23" i="28" s="1"/>
  <c r="AD53" i="21"/>
  <c r="H20" i="28" s="1"/>
  <c r="AH49" i="21"/>
  <c r="L15" i="28" s="1"/>
  <c r="AC49" i="21"/>
  <c r="G16" i="28" s="1"/>
  <c r="AA45" i="21"/>
  <c r="AB70" i="21"/>
  <c r="Z69" i="21"/>
  <c r="D37" i="28" s="1"/>
  <c r="Z66" i="21"/>
  <c r="D34" i="28" s="1"/>
  <c r="AD65" i="21"/>
  <c r="H32" i="28" s="1"/>
  <c r="AF62" i="21"/>
  <c r="J28" i="28" s="1"/>
  <c r="AH61" i="21"/>
  <c r="L27" i="28" s="1"/>
  <c r="AC61" i="21"/>
  <c r="G28" i="28" s="1"/>
  <c r="AH58" i="21"/>
  <c r="L24" i="28" s="1"/>
  <c r="AC58" i="21"/>
  <c r="G25" i="28" s="1"/>
  <c r="S20" i="28"/>
  <c r="AA57" i="21"/>
  <c r="AJ54" i="21"/>
  <c r="N19" i="28" s="1"/>
  <c r="AB54" i="21"/>
  <c r="AG53" i="21"/>
  <c r="K19" i="28" s="1"/>
  <c r="Z53" i="21"/>
  <c r="D21" i="28" s="1"/>
  <c r="AG50" i="21"/>
  <c r="K16" i="28" s="1"/>
  <c r="Z50" i="21"/>
  <c r="D18" i="28" s="1"/>
  <c r="AD49" i="21"/>
  <c r="H16" i="28" s="1"/>
  <c r="AK46" i="21"/>
  <c r="O11" i="28" s="1"/>
  <c r="AF46" i="21"/>
  <c r="J12" i="28" s="1"/>
  <c r="AH45" i="21"/>
  <c r="L11" i="28" s="1"/>
  <c r="AC70" i="21"/>
  <c r="G37" i="28" s="1"/>
  <c r="S32" i="28"/>
  <c r="AB66" i="21"/>
  <c r="AG65" i="21"/>
  <c r="K31" i="28" s="1"/>
  <c r="AG62" i="21"/>
  <c r="K28" i="28" s="1"/>
  <c r="AD61" i="21"/>
  <c r="H28" i="28" s="1"/>
  <c r="AK58" i="21"/>
  <c r="O23" i="28" s="1"/>
  <c r="AF58" i="21"/>
  <c r="J24" i="28" s="1"/>
  <c r="AC57" i="21"/>
  <c r="G24" i="28" s="1"/>
  <c r="AH54" i="21"/>
  <c r="L20" i="28" s="1"/>
  <c r="AC54" i="21"/>
  <c r="G21" i="28" s="1"/>
  <c r="AA53" i="21"/>
  <c r="AB50" i="21"/>
  <c r="Z49" i="21"/>
  <c r="D17" i="28" s="1"/>
  <c r="AG46" i="21"/>
  <c r="K12" i="28" s="1"/>
  <c r="AD45" i="21"/>
  <c r="H12" i="28" s="1"/>
  <c r="AK70" i="21"/>
  <c r="O35" i="28" s="1"/>
  <c r="AF70" i="21"/>
  <c r="J36" i="28" s="1"/>
  <c r="AH69" i="21"/>
  <c r="L35" i="28" s="1"/>
  <c r="AC69" i="21"/>
  <c r="G36" i="28" s="1"/>
  <c r="AM68" i="21"/>
  <c r="Q32" i="28" s="1"/>
  <c r="AH66" i="21"/>
  <c r="L32" i="28" s="1"/>
  <c r="AC66" i="21"/>
  <c r="G33" i="28" s="1"/>
  <c r="AA65" i="21"/>
  <c r="AI64" i="21"/>
  <c r="M29" i="28" s="1"/>
  <c r="AJ62" i="21"/>
  <c r="N27" i="28" s="1"/>
  <c r="AB62" i="21"/>
  <c r="AG61" i="21"/>
  <c r="K27" i="28" s="1"/>
  <c r="Z61" i="21"/>
  <c r="D29" i="28" s="1"/>
  <c r="AG58" i="21"/>
  <c r="K24" i="28" s="1"/>
  <c r="Z58" i="21"/>
  <c r="D26" i="28" s="1"/>
  <c r="AD57" i="21"/>
  <c r="H24" i="28" s="1"/>
  <c r="AN56" i="21"/>
  <c r="R20" i="28" s="1"/>
  <c r="AK54" i="21"/>
  <c r="O19" i="28" s="1"/>
  <c r="AF54" i="21"/>
  <c r="J20" i="28" s="1"/>
  <c r="AH53" i="21"/>
  <c r="L19" i="28" s="1"/>
  <c r="AC53" i="21"/>
  <c r="G20" i="28" s="1"/>
  <c r="AM52" i="21"/>
  <c r="Q16" i="28" s="1"/>
  <c r="AH50" i="21"/>
  <c r="L16" i="28" s="1"/>
  <c r="AC50" i="21"/>
  <c r="G17" i="28" s="1"/>
  <c r="AA49" i="21"/>
  <c r="AI48" i="21"/>
  <c r="M13" i="28" s="1"/>
  <c r="AJ46" i="21"/>
  <c r="N11" i="28" s="1"/>
  <c r="AB46" i="21"/>
  <c r="F13" i="28" s="1"/>
  <c r="AG45" i="21"/>
  <c r="K11" i="28" s="1"/>
  <c r="Z45" i="21"/>
  <c r="D13" i="28" s="1"/>
  <c r="Z57" i="21"/>
  <c r="D25" i="28" s="1"/>
  <c r="AJ70" i="21"/>
  <c r="N35" i="28" s="1"/>
  <c r="AG69" i="21"/>
  <c r="K35" i="28" s="1"/>
  <c r="AG66" i="21"/>
  <c r="K32" i="28" s="1"/>
  <c r="AK62" i="21"/>
  <c r="O27" i="28" s="1"/>
  <c r="AC45" i="21"/>
  <c r="G12" i="28" s="1"/>
  <c r="AH70" i="21"/>
  <c r="L36" i="28" s="1"/>
  <c r="AA69" i="21"/>
  <c r="AJ66" i="21"/>
  <c r="N31" i="28" s="1"/>
  <c r="Z65" i="21"/>
  <c r="D33" i="28" s="1"/>
  <c r="Z62" i="21"/>
  <c r="D30" i="28" s="1"/>
  <c r="AH57" i="21"/>
  <c r="L23" i="28" s="1"/>
  <c r="AJ50" i="21"/>
  <c r="N15" i="28" s="1"/>
  <c r="AG49" i="21"/>
  <c r="K15" i="28" s="1"/>
  <c r="Z46" i="21"/>
  <c r="Y71" i="21"/>
  <c r="C40" i="28" s="1"/>
  <c r="Y63" i="21"/>
  <c r="C32" i="28" s="1"/>
  <c r="Y55" i="21"/>
  <c r="C24" i="28" s="1"/>
  <c r="Y47" i="21"/>
  <c r="AJ71" i="21"/>
  <c r="N36" i="28" s="1"/>
  <c r="AB71" i="21"/>
  <c r="F38" i="28" s="1"/>
  <c r="AJ67" i="21"/>
  <c r="N32" i="28" s="1"/>
  <c r="AB67" i="21"/>
  <c r="F34" i="28" s="1"/>
  <c r="AJ63" i="21"/>
  <c r="N28" i="28" s="1"/>
  <c r="AB63" i="21"/>
  <c r="F30" i="28" s="1"/>
  <c r="AK59" i="21"/>
  <c r="O24" i="28" s="1"/>
  <c r="AF59" i="21"/>
  <c r="J25" i="28" s="1"/>
  <c r="AK55" i="21"/>
  <c r="O20" i="28" s="1"/>
  <c r="AF55" i="21"/>
  <c r="J21" i="28" s="1"/>
  <c r="AJ51" i="21"/>
  <c r="N16" i="28" s="1"/>
  <c r="AB51" i="21"/>
  <c r="F18" i="28" s="1"/>
  <c r="AK47" i="21"/>
  <c r="O12" i="28" s="1"/>
  <c r="AF47" i="21"/>
  <c r="J13" i="28" s="1"/>
  <c r="Y44" i="21"/>
  <c r="C13" i="28" s="1"/>
  <c r="Y68" i="21"/>
  <c r="Y60" i="21"/>
  <c r="Y56" i="21"/>
  <c r="C25" i="28" s="1"/>
  <c r="Y48" i="21"/>
  <c r="C17" i="28" s="1"/>
  <c r="AM71" i="21"/>
  <c r="Q35" i="28" s="1"/>
  <c r="AD68" i="21"/>
  <c r="H35" i="28" s="1"/>
  <c r="AN67" i="21"/>
  <c r="R31" i="28" s="1"/>
  <c r="AI67" i="21"/>
  <c r="M32" i="28" s="1"/>
  <c r="AD64" i="21"/>
  <c r="H31" i="28" s="1"/>
  <c r="AN63" i="21"/>
  <c r="R27" i="28" s="1"/>
  <c r="AI63" i="21"/>
  <c r="M28" i="28" s="1"/>
  <c r="S23" i="28"/>
  <c r="AA60" i="21"/>
  <c r="E28" i="28" s="1"/>
  <c r="AM59" i="21"/>
  <c r="Q23" i="28" s="1"/>
  <c r="AD56" i="21"/>
  <c r="H23" i="28" s="1"/>
  <c r="AN55" i="21"/>
  <c r="R19" i="28" s="1"/>
  <c r="AI55" i="21"/>
  <c r="M20" i="28" s="1"/>
  <c r="AD52" i="21"/>
  <c r="H19" i="28" s="1"/>
  <c r="AN51" i="21"/>
  <c r="R15" i="28" s="1"/>
  <c r="AI51" i="21"/>
  <c r="M16" i="28" s="1"/>
  <c r="S11" i="28"/>
  <c r="AA48" i="21"/>
  <c r="E16" i="28" s="1"/>
  <c r="AM47" i="21"/>
  <c r="Q11" i="28" s="1"/>
  <c r="AI47" i="21"/>
  <c r="M12" i="28" s="1"/>
  <c r="AD44" i="21"/>
  <c r="H11" i="28" s="1"/>
  <c r="AA44" i="21"/>
  <c r="E12" i="28" s="1"/>
  <c r="Y69" i="21"/>
  <c r="C38" i="28" s="1"/>
  <c r="Y65" i="21"/>
  <c r="Y61" i="21"/>
  <c r="C30" i="28" s="1"/>
  <c r="Y57" i="21"/>
  <c r="C26" i="28" s="1"/>
  <c r="Y53" i="21"/>
  <c r="C22" i="28" s="1"/>
  <c r="Y49" i="21"/>
  <c r="Y45" i="21"/>
  <c r="AD71" i="21"/>
  <c r="H38" i="28" s="1"/>
  <c r="AA71" i="21"/>
  <c r="AN70" i="21"/>
  <c r="R34" i="28" s="1"/>
  <c r="AM70" i="21"/>
  <c r="Q34" i="28" s="1"/>
  <c r="AI70" i="21"/>
  <c r="M35" i="28" s="1"/>
  <c r="AK69" i="21"/>
  <c r="O34" i="28" s="1"/>
  <c r="AJ69" i="21"/>
  <c r="N34" i="28" s="1"/>
  <c r="AF69" i="21"/>
  <c r="J35" i="28" s="1"/>
  <c r="AB69" i="21"/>
  <c r="F36" i="28" s="1"/>
  <c r="AH68" i="21"/>
  <c r="L34" i="28" s="1"/>
  <c r="AG68" i="21"/>
  <c r="K34" i="28" s="1"/>
  <c r="AC68" i="21"/>
  <c r="G35" i="28" s="1"/>
  <c r="Z68" i="21"/>
  <c r="S30" i="28"/>
  <c r="AD67" i="21"/>
  <c r="H34" i="28" s="1"/>
  <c r="AA67" i="21"/>
  <c r="AN66" i="21"/>
  <c r="R30" i="28" s="1"/>
  <c r="AM66" i="21"/>
  <c r="Q30" i="28" s="1"/>
  <c r="AI66" i="21"/>
  <c r="M31" i="28" s="1"/>
  <c r="AK65" i="21"/>
  <c r="O30" i="28" s="1"/>
  <c r="AJ65" i="21"/>
  <c r="N30" i="28" s="1"/>
  <c r="AF65" i="21"/>
  <c r="J31" i="28" s="1"/>
  <c r="AB65" i="21"/>
  <c r="F32" i="28" s="1"/>
  <c r="AH64" i="21"/>
  <c r="L30" i="28" s="1"/>
  <c r="AG64" i="21"/>
  <c r="K30" i="28" s="1"/>
  <c r="AC64" i="21"/>
  <c r="G31" i="28" s="1"/>
  <c r="Z64" i="21"/>
  <c r="AD63" i="21"/>
  <c r="H30" i="28" s="1"/>
  <c r="AA63" i="21"/>
  <c r="AN62" i="21"/>
  <c r="R26" i="28" s="1"/>
  <c r="AM62" i="21"/>
  <c r="Q26" i="28" s="1"/>
  <c r="AI62" i="21"/>
  <c r="M27" i="28" s="1"/>
  <c r="AK61" i="21"/>
  <c r="O26" i="28" s="1"/>
  <c r="AJ61" i="21"/>
  <c r="N26" i="28" s="1"/>
  <c r="AF61" i="21"/>
  <c r="J27" i="28" s="1"/>
  <c r="AB61" i="21"/>
  <c r="F28" i="28" s="1"/>
  <c r="AH60" i="21"/>
  <c r="L26" i="28" s="1"/>
  <c r="AG60" i="21"/>
  <c r="K26" i="28" s="1"/>
  <c r="AC60" i="21"/>
  <c r="G27" i="28" s="1"/>
  <c r="Z60" i="21"/>
  <c r="AD59" i="21"/>
  <c r="H26" i="28" s="1"/>
  <c r="AA59" i="21"/>
  <c r="AN58" i="21"/>
  <c r="R22" i="28" s="1"/>
  <c r="AM58" i="21"/>
  <c r="Q22" i="28" s="1"/>
  <c r="AI58" i="21"/>
  <c r="M23" i="28" s="1"/>
  <c r="AK57" i="21"/>
  <c r="O22" i="28" s="1"/>
  <c r="AJ57" i="21"/>
  <c r="N22" i="28" s="1"/>
  <c r="AF57" i="21"/>
  <c r="J23" i="28" s="1"/>
  <c r="AB57" i="21"/>
  <c r="F24" i="28" s="1"/>
  <c r="AH56" i="21"/>
  <c r="L22" i="28" s="1"/>
  <c r="AG56" i="21"/>
  <c r="K22" i="28" s="1"/>
  <c r="AC56" i="21"/>
  <c r="G23" i="28" s="1"/>
  <c r="Z56" i="21"/>
  <c r="AD55" i="21"/>
  <c r="H22" i="28" s="1"/>
  <c r="AA55" i="21"/>
  <c r="AN54" i="21"/>
  <c r="R18" i="28" s="1"/>
  <c r="AM54" i="21"/>
  <c r="Q18" i="28" s="1"/>
  <c r="AI54" i="21"/>
  <c r="M19" i="28" s="1"/>
  <c r="AK53" i="21"/>
  <c r="O18" i="28" s="1"/>
  <c r="AJ53" i="21"/>
  <c r="N18" i="28" s="1"/>
  <c r="AF53" i="21"/>
  <c r="J19" i="28" s="1"/>
  <c r="AB53" i="21"/>
  <c r="F20" i="28" s="1"/>
  <c r="AH52" i="21"/>
  <c r="L18" i="28" s="1"/>
  <c r="AG52" i="21"/>
  <c r="K18" i="28" s="1"/>
  <c r="AC52" i="21"/>
  <c r="G19" i="28" s="1"/>
  <c r="Z52" i="21"/>
  <c r="S14" i="28"/>
  <c r="AD51" i="21"/>
  <c r="H18" i="28" s="1"/>
  <c r="AA51" i="21"/>
  <c r="AN50" i="21"/>
  <c r="R14" i="28" s="1"/>
  <c r="AM50" i="21"/>
  <c r="Q14" i="28" s="1"/>
  <c r="AI50" i="21"/>
  <c r="M15" i="28" s="1"/>
  <c r="AK49" i="21"/>
  <c r="O14" i="28" s="1"/>
  <c r="AJ49" i="21"/>
  <c r="N14" i="28" s="1"/>
  <c r="AF49" i="21"/>
  <c r="J15" i="28" s="1"/>
  <c r="AB49" i="21"/>
  <c r="F16" i="28" s="1"/>
  <c r="AH48" i="21"/>
  <c r="L14" i="28" s="1"/>
  <c r="AG48" i="21"/>
  <c r="K14" i="28" s="1"/>
  <c r="AC48" i="21"/>
  <c r="G15" i="28" s="1"/>
  <c r="Z48" i="21"/>
  <c r="S10" i="28"/>
  <c r="AD47" i="21"/>
  <c r="H14" i="28" s="1"/>
  <c r="AA47" i="21"/>
  <c r="AN46" i="21"/>
  <c r="R10" i="28" s="1"/>
  <c r="AM46" i="21"/>
  <c r="Q10" i="28" s="1"/>
  <c r="AI46" i="21"/>
  <c r="M11" i="28" s="1"/>
  <c r="AK45" i="21"/>
  <c r="O10" i="28" s="1"/>
  <c r="AJ45" i="21"/>
  <c r="N10" i="28" s="1"/>
  <c r="AF45" i="21"/>
  <c r="J11" i="28" s="1"/>
  <c r="AB45" i="21"/>
  <c r="F12" i="28" s="1"/>
  <c r="AH44" i="21"/>
  <c r="L10" i="28" s="1"/>
  <c r="AG44" i="21"/>
  <c r="K10" i="28" s="1"/>
  <c r="AC44" i="21"/>
  <c r="G11" i="28" s="1"/>
  <c r="Z44" i="21"/>
  <c r="Y67" i="21"/>
  <c r="Y59" i="21"/>
  <c r="C28" i="28" s="1"/>
  <c r="Y51" i="21"/>
  <c r="C20" i="28" s="1"/>
  <c r="AK71" i="21"/>
  <c r="O36" i="28" s="1"/>
  <c r="AF71" i="21"/>
  <c r="J37" i="28" s="1"/>
  <c r="AK67" i="21"/>
  <c r="O32" i="28" s="1"/>
  <c r="AF67" i="21"/>
  <c r="J33" i="28" s="1"/>
  <c r="AK63" i="21"/>
  <c r="O28" i="28" s="1"/>
  <c r="AF63" i="21"/>
  <c r="J29" i="28" s="1"/>
  <c r="AJ59" i="21"/>
  <c r="N24" i="28" s="1"/>
  <c r="AB59" i="21"/>
  <c r="F26" i="28" s="1"/>
  <c r="AJ55" i="21"/>
  <c r="N20" i="28" s="1"/>
  <c r="AB55" i="21"/>
  <c r="F22" i="28" s="1"/>
  <c r="AK51" i="21"/>
  <c r="O16" i="28" s="1"/>
  <c r="AF51" i="21"/>
  <c r="J17" i="28" s="1"/>
  <c r="AJ47" i="21"/>
  <c r="N12" i="28" s="1"/>
  <c r="AB47" i="21"/>
  <c r="F14" i="28" s="1"/>
  <c r="Y64" i="21"/>
  <c r="C33" i="28" s="1"/>
  <c r="Y52" i="21"/>
  <c r="AN71" i="21"/>
  <c r="R35" i="28" s="1"/>
  <c r="AI71" i="21"/>
  <c r="M36" i="28" s="1"/>
  <c r="S31" i="28"/>
  <c r="AA68" i="21"/>
  <c r="E36" i="28" s="1"/>
  <c r="AM67" i="21"/>
  <c r="Q31" i="28" s="1"/>
  <c r="S27" i="28"/>
  <c r="AA64" i="21"/>
  <c r="E32" i="28" s="1"/>
  <c r="AM63" i="21"/>
  <c r="Q27" i="28" s="1"/>
  <c r="AD60" i="21"/>
  <c r="H27" i="28" s="1"/>
  <c r="AN59" i="21"/>
  <c r="R23" i="28" s="1"/>
  <c r="AI59" i="21"/>
  <c r="M24" i="28" s="1"/>
  <c r="AA56" i="21"/>
  <c r="E24" i="28" s="1"/>
  <c r="AM55" i="21"/>
  <c r="Q19" i="28" s="1"/>
  <c r="AA52" i="21"/>
  <c r="E20" i="28" s="1"/>
  <c r="AM51" i="21"/>
  <c r="Q15" i="28" s="1"/>
  <c r="AD48" i="21"/>
  <c r="H15" i="28" s="1"/>
  <c r="AN47" i="21"/>
  <c r="R11" i="28" s="1"/>
  <c r="Y70" i="21"/>
  <c r="C39" i="28" s="1"/>
  <c r="Y66" i="21"/>
  <c r="C35" i="28" s="1"/>
  <c r="Y62" i="21"/>
  <c r="Y58" i="21"/>
  <c r="C27" i="28" s="1"/>
  <c r="Y54" i="21"/>
  <c r="C23" i="28" s="1"/>
  <c r="Y50" i="21"/>
  <c r="C19" i="28" s="1"/>
  <c r="Y46" i="21"/>
  <c r="AH71" i="21"/>
  <c r="L37" i="28" s="1"/>
  <c r="AG71" i="21"/>
  <c r="K37" i="28" s="1"/>
  <c r="AC71" i="21"/>
  <c r="G38" i="28" s="1"/>
  <c r="S33" i="28"/>
  <c r="AD70" i="21"/>
  <c r="H37" i="28" s="1"/>
  <c r="AN69" i="21"/>
  <c r="R33" i="28" s="1"/>
  <c r="AM69" i="21"/>
  <c r="Q33" i="28" s="1"/>
  <c r="AI69" i="21"/>
  <c r="M34" i="28" s="1"/>
  <c r="AK68" i="21"/>
  <c r="O33" i="28" s="1"/>
  <c r="AJ68" i="21"/>
  <c r="N33" i="28" s="1"/>
  <c r="AF68" i="21"/>
  <c r="J34" i="28" s="1"/>
  <c r="AH67" i="21"/>
  <c r="L33" i="28" s="1"/>
  <c r="AG67" i="21"/>
  <c r="K33" i="28" s="1"/>
  <c r="AC67" i="21"/>
  <c r="G34" i="28" s="1"/>
  <c r="S29" i="28"/>
  <c r="AD66" i="21"/>
  <c r="H33" i="28" s="1"/>
  <c r="AN65" i="21"/>
  <c r="R29" i="28" s="1"/>
  <c r="AM65" i="21"/>
  <c r="Q29" i="28" s="1"/>
  <c r="AI65" i="21"/>
  <c r="M30" i="28" s="1"/>
  <c r="AK64" i="21"/>
  <c r="O29" i="28" s="1"/>
  <c r="AJ64" i="21"/>
  <c r="N29" i="28" s="1"/>
  <c r="AF64" i="21"/>
  <c r="J30" i="28" s="1"/>
  <c r="AH63" i="21"/>
  <c r="L29" i="28" s="1"/>
  <c r="AG63" i="21"/>
  <c r="K29" i="28" s="1"/>
  <c r="AC63" i="21"/>
  <c r="G30" i="28" s="1"/>
  <c r="S25" i="28"/>
  <c r="AD62" i="21"/>
  <c r="H29" i="28" s="1"/>
  <c r="AN61" i="21"/>
  <c r="R25" i="28" s="1"/>
  <c r="AM61" i="21"/>
  <c r="Q25" i="28" s="1"/>
  <c r="AI61" i="21"/>
  <c r="M26" i="28" s="1"/>
  <c r="AK60" i="21"/>
  <c r="O25" i="28" s="1"/>
  <c r="AJ60" i="21"/>
  <c r="N25" i="28" s="1"/>
  <c r="AF60" i="21"/>
  <c r="J26" i="28" s="1"/>
  <c r="AH59" i="21"/>
  <c r="L25" i="28" s="1"/>
  <c r="AG59" i="21"/>
  <c r="K25" i="28" s="1"/>
  <c r="AC59" i="21"/>
  <c r="G26" i="28" s="1"/>
  <c r="S21" i="28"/>
  <c r="AD58" i="21"/>
  <c r="H25" i="28" s="1"/>
  <c r="AN57" i="21"/>
  <c r="R21" i="28" s="1"/>
  <c r="AM57" i="21"/>
  <c r="Q21" i="28" s="1"/>
  <c r="AI57" i="21"/>
  <c r="M22" i="28" s="1"/>
  <c r="AK56" i="21"/>
  <c r="O21" i="28" s="1"/>
  <c r="AJ56" i="21"/>
  <c r="N21" i="28" s="1"/>
  <c r="AF56" i="21"/>
  <c r="J22" i="28" s="1"/>
  <c r="AH55" i="21"/>
  <c r="L21" i="28" s="1"/>
  <c r="AG55" i="21"/>
  <c r="K21" i="28" s="1"/>
  <c r="AC55" i="21"/>
  <c r="G22" i="28" s="1"/>
  <c r="S17" i="28"/>
  <c r="AD54" i="21"/>
  <c r="H21" i="28" s="1"/>
  <c r="AN53" i="21"/>
  <c r="R17" i="28" s="1"/>
  <c r="AM53" i="21"/>
  <c r="Q17" i="28" s="1"/>
  <c r="AI53" i="21"/>
  <c r="M18" i="28" s="1"/>
  <c r="AK52" i="21"/>
  <c r="O17" i="28" s="1"/>
  <c r="AJ52" i="21"/>
  <c r="N17" i="28" s="1"/>
  <c r="AF52" i="21"/>
  <c r="J18" i="28" s="1"/>
  <c r="AH51" i="21"/>
  <c r="L17" i="28" s="1"/>
  <c r="AG51" i="21"/>
  <c r="K17" i="28" s="1"/>
  <c r="AC51" i="21"/>
  <c r="G18" i="28" s="1"/>
  <c r="S13" i="28"/>
  <c r="AD50" i="21"/>
  <c r="H17" i="28" s="1"/>
  <c r="AN49" i="21"/>
  <c r="R13" i="28" s="1"/>
  <c r="AM49" i="21"/>
  <c r="Q13" i="28" s="1"/>
  <c r="AI49" i="21"/>
  <c r="M14" i="28" s="1"/>
  <c r="AK48" i="21"/>
  <c r="O13" i="28" s="1"/>
  <c r="AJ48" i="21"/>
  <c r="N13" i="28" s="1"/>
  <c r="AF48" i="21"/>
  <c r="J14" i="28" s="1"/>
  <c r="AH47" i="21"/>
  <c r="L13" i="28" s="1"/>
  <c r="AG47" i="21"/>
  <c r="K13" i="28" s="1"/>
  <c r="AC47" i="21"/>
  <c r="G14" i="28" s="1"/>
  <c r="S9" i="28"/>
  <c r="AD46" i="21"/>
  <c r="H13" i="28" s="1"/>
  <c r="AN45" i="21"/>
  <c r="R9" i="28" s="1"/>
  <c r="AM45" i="21"/>
  <c r="Q9" i="28" s="1"/>
  <c r="AI45" i="21"/>
  <c r="M10" i="28" s="1"/>
  <c r="AK44" i="21"/>
  <c r="O9" i="28" s="1"/>
  <c r="AJ44" i="21"/>
  <c r="N9" i="28" s="1"/>
  <c r="AF44" i="21"/>
  <c r="J10" i="28" s="1"/>
  <c r="E14" i="24" l="1"/>
  <c r="C21" i="28"/>
  <c r="C14" i="28"/>
  <c r="C29" i="28"/>
  <c r="C15" i="28"/>
  <c r="C31" i="28"/>
  <c r="C36" i="28"/>
  <c r="C18" i="28"/>
  <c r="C34" i="28"/>
  <c r="C37" i="28"/>
  <c r="C16" i="28"/>
  <c r="F35" i="24"/>
  <c r="D15" i="24"/>
  <c r="D19" i="24"/>
  <c r="F15" i="24"/>
  <c r="D35" i="24"/>
  <c r="E34" i="24"/>
  <c r="D39" i="24"/>
  <c r="E26" i="24"/>
  <c r="E19" i="24"/>
  <c r="E19" i="28"/>
  <c r="E27" i="24"/>
  <c r="E27" i="28"/>
  <c r="E35" i="24"/>
  <c r="E35" i="28"/>
  <c r="P29" i="28"/>
  <c r="P29" i="24"/>
  <c r="I14" i="28"/>
  <c r="I14" i="24"/>
  <c r="P10" i="28"/>
  <c r="P10" i="24"/>
  <c r="I17" i="28"/>
  <c r="I17" i="24"/>
  <c r="P24" i="24"/>
  <c r="P24" i="28"/>
  <c r="U40" i="28"/>
  <c r="E33" i="24"/>
  <c r="E33" i="28"/>
  <c r="F17" i="24"/>
  <c r="F17" i="28"/>
  <c r="I11" i="28"/>
  <c r="I11" i="24"/>
  <c r="I35" i="28"/>
  <c r="I35" i="24"/>
  <c r="I37" i="28"/>
  <c r="I37" i="24"/>
  <c r="I10" i="28"/>
  <c r="I10" i="24"/>
  <c r="I20" i="28"/>
  <c r="I20" i="24"/>
  <c r="P22" i="28"/>
  <c r="P22" i="24"/>
  <c r="I36" i="28"/>
  <c r="I36" i="24"/>
  <c r="P15" i="28"/>
  <c r="P15" i="24"/>
  <c r="E15" i="24"/>
  <c r="E15" i="28"/>
  <c r="E23" i="24"/>
  <c r="E23" i="28"/>
  <c r="E31" i="24"/>
  <c r="E31" i="28"/>
  <c r="E39" i="24"/>
  <c r="E39" i="28"/>
  <c r="U39" i="28" s="1"/>
  <c r="D14" i="24"/>
  <c r="D14" i="28"/>
  <c r="E37" i="24"/>
  <c r="E37" i="28"/>
  <c r="F29" i="24"/>
  <c r="F29" i="28"/>
  <c r="E21" i="24"/>
  <c r="E21" i="28"/>
  <c r="F21" i="24"/>
  <c r="F21" i="28"/>
  <c r="F37" i="24"/>
  <c r="F37" i="28"/>
  <c r="F27" i="24"/>
  <c r="P9" i="28"/>
  <c r="P9" i="24"/>
  <c r="P17" i="28"/>
  <c r="P17" i="24"/>
  <c r="P25" i="28"/>
  <c r="P25" i="24"/>
  <c r="P33" i="28"/>
  <c r="P33" i="24"/>
  <c r="I29" i="28"/>
  <c r="I29" i="24"/>
  <c r="P35" i="28"/>
  <c r="P35" i="24"/>
  <c r="I30" i="28"/>
  <c r="I30" i="24"/>
  <c r="P8" i="28"/>
  <c r="P8" i="24"/>
  <c r="I16" i="28"/>
  <c r="I16" i="24"/>
  <c r="P18" i="28"/>
  <c r="P18" i="24"/>
  <c r="I32" i="28"/>
  <c r="I32" i="24"/>
  <c r="P34" i="28"/>
  <c r="P34" i="24"/>
  <c r="I33" i="28"/>
  <c r="I33" i="24"/>
  <c r="I34" i="28"/>
  <c r="I34" i="24"/>
  <c r="E25" i="24"/>
  <c r="E25" i="28"/>
  <c r="F25" i="24"/>
  <c r="F25" i="28"/>
  <c r="P13" i="28"/>
  <c r="P13" i="24"/>
  <c r="P21" i="28"/>
  <c r="P21" i="24"/>
  <c r="I13" i="28"/>
  <c r="I13" i="24"/>
  <c r="P19" i="28"/>
  <c r="P19" i="24"/>
  <c r="P20" i="24"/>
  <c r="P20" i="28"/>
  <c r="I24" i="28"/>
  <c r="I24" i="24"/>
  <c r="P26" i="28"/>
  <c r="P26" i="24"/>
  <c r="P23" i="28"/>
  <c r="P23" i="24"/>
  <c r="I18" i="28"/>
  <c r="I18" i="24"/>
  <c r="D16" i="24"/>
  <c r="D16" i="28"/>
  <c r="D24" i="24"/>
  <c r="D24" i="28"/>
  <c r="D32" i="24"/>
  <c r="D32" i="28"/>
  <c r="E29" i="24"/>
  <c r="E29" i="28"/>
  <c r="D31" i="24"/>
  <c r="F31" i="24"/>
  <c r="I19" i="28"/>
  <c r="I19" i="24"/>
  <c r="I27" i="28"/>
  <c r="I27" i="24"/>
  <c r="P11" i="28"/>
  <c r="P11" i="24"/>
  <c r="P12" i="24"/>
  <c r="P12" i="28"/>
  <c r="P16" i="24"/>
  <c r="P16" i="28"/>
  <c r="D12" i="28"/>
  <c r="D20" i="24"/>
  <c r="D20" i="28"/>
  <c r="D28" i="24"/>
  <c r="D28" i="28"/>
  <c r="D36" i="24"/>
  <c r="D36" i="28"/>
  <c r="T38" i="28"/>
  <c r="F76" i="28" s="1"/>
  <c r="E17" i="24"/>
  <c r="E17" i="28"/>
  <c r="F33" i="24"/>
  <c r="F33" i="28"/>
  <c r="E13" i="24"/>
  <c r="E13" i="28"/>
  <c r="D27" i="24"/>
  <c r="F23" i="24"/>
  <c r="E18" i="24"/>
  <c r="I15" i="28"/>
  <c r="I15" i="24"/>
  <c r="I23" i="28"/>
  <c r="I23" i="24"/>
  <c r="I31" i="28"/>
  <c r="I31" i="24"/>
  <c r="I21" i="28"/>
  <c r="I21" i="24"/>
  <c r="P27" i="28"/>
  <c r="P27" i="24"/>
  <c r="I22" i="28"/>
  <c r="I22" i="24"/>
  <c r="P28" i="24"/>
  <c r="P28" i="28"/>
  <c r="I12" i="28"/>
  <c r="I12" i="24"/>
  <c r="P14" i="28"/>
  <c r="P14" i="24"/>
  <c r="I28" i="28"/>
  <c r="I28" i="24"/>
  <c r="P30" i="28"/>
  <c r="P30" i="24"/>
  <c r="I25" i="28"/>
  <c r="I25" i="24"/>
  <c r="P31" i="28"/>
  <c r="P31" i="24"/>
  <c r="I26" i="28"/>
  <c r="I26" i="24"/>
  <c r="P32" i="24"/>
  <c r="P32" i="28"/>
  <c r="J29" i="9"/>
  <c r="L29" i="9" s="1"/>
  <c r="C53" i="9" s="1"/>
  <c r="J28" i="9"/>
  <c r="M28" i="9" s="1"/>
  <c r="D52" i="9" s="1"/>
  <c r="M29" i="9"/>
  <c r="D53" i="9" s="1"/>
  <c r="J31" i="9"/>
  <c r="M33" i="9"/>
  <c r="D57" i="9" s="1"/>
  <c r="J30" i="9"/>
  <c r="J27" i="9"/>
  <c r="J14" i="24"/>
  <c r="T12" i="24"/>
  <c r="N17" i="24"/>
  <c r="O21" i="24"/>
  <c r="H28" i="24"/>
  <c r="N29" i="24"/>
  <c r="H34" i="24"/>
  <c r="T32" i="24"/>
  <c r="C40" i="24"/>
  <c r="L14" i="24"/>
  <c r="M24" i="24"/>
  <c r="Q27" i="24"/>
  <c r="O16" i="24"/>
  <c r="F13" i="24"/>
  <c r="G14" i="24"/>
  <c r="G20" i="24"/>
  <c r="Q18" i="24"/>
  <c r="L21" i="24"/>
  <c r="R20" i="24"/>
  <c r="M23" i="24"/>
  <c r="L27" i="24"/>
  <c r="G30" i="24"/>
  <c r="M29" i="24"/>
  <c r="Q34" i="24"/>
  <c r="L37" i="24"/>
  <c r="C25" i="24"/>
  <c r="C32" i="24"/>
  <c r="G27" i="24"/>
  <c r="L30" i="24"/>
  <c r="O20" i="24"/>
  <c r="N36" i="24"/>
  <c r="D29" i="24"/>
  <c r="H23" i="24"/>
  <c r="N23" i="24"/>
  <c r="T31" i="24"/>
  <c r="C39" i="24"/>
  <c r="R29" i="24"/>
  <c r="E20" i="24"/>
  <c r="G17" i="24"/>
  <c r="L20" i="24"/>
  <c r="J27" i="24"/>
  <c r="N35" i="24"/>
  <c r="N10" i="24"/>
  <c r="N15" i="24"/>
  <c r="D25" i="24"/>
  <c r="G13" i="24"/>
  <c r="H25" i="24"/>
  <c r="D21" i="24"/>
  <c r="T25" i="24"/>
  <c r="O31" i="24"/>
  <c r="N11" i="24"/>
  <c r="N13" i="24"/>
  <c r="H18" i="24"/>
  <c r="O17" i="24"/>
  <c r="T18" i="24"/>
  <c r="H24" i="24"/>
  <c r="J26" i="24"/>
  <c r="T24" i="24"/>
  <c r="O29" i="24"/>
  <c r="T30" i="24"/>
  <c r="T34" i="24"/>
  <c r="F14" i="24"/>
  <c r="Q19" i="24"/>
  <c r="R23" i="24"/>
  <c r="R27" i="24"/>
  <c r="G35" i="24"/>
  <c r="N28" i="24"/>
  <c r="G12" i="24"/>
  <c r="K13" i="24"/>
  <c r="Q12" i="24"/>
  <c r="L15" i="24"/>
  <c r="G18" i="24"/>
  <c r="M17" i="24"/>
  <c r="K19" i="24"/>
  <c r="R18" i="24"/>
  <c r="G24" i="24"/>
  <c r="Q22" i="24"/>
  <c r="L25" i="24"/>
  <c r="R24" i="24"/>
  <c r="K29" i="24"/>
  <c r="Q28" i="24"/>
  <c r="L31" i="24"/>
  <c r="G34" i="24"/>
  <c r="M33" i="24"/>
  <c r="R34" i="24"/>
  <c r="C29" i="24"/>
  <c r="J30" i="24"/>
  <c r="C36" i="24"/>
  <c r="G11" i="24"/>
  <c r="R11" i="24"/>
  <c r="G19" i="24"/>
  <c r="L26" i="24"/>
  <c r="J25" i="24"/>
  <c r="T27" i="24"/>
  <c r="H11" i="24"/>
  <c r="O11" i="24"/>
  <c r="H17" i="24"/>
  <c r="R17" i="24"/>
  <c r="J23" i="24"/>
  <c r="E28" i="24"/>
  <c r="K28" i="24"/>
  <c r="D34" i="24"/>
  <c r="M34" i="24"/>
  <c r="C15" i="24"/>
  <c r="H19" i="24"/>
  <c r="H35" i="24"/>
  <c r="R9" i="24"/>
  <c r="M22" i="24"/>
  <c r="N31" i="24"/>
  <c r="D26" i="24"/>
  <c r="D37" i="24"/>
  <c r="C34" i="24"/>
  <c r="J16" i="24"/>
  <c r="O26" i="24"/>
  <c r="O35" i="24"/>
  <c r="K20" i="24"/>
  <c r="Q13" i="24"/>
  <c r="H37" i="24"/>
  <c r="J31" i="24"/>
  <c r="T20" i="24"/>
  <c r="M11" i="24"/>
  <c r="M27" i="24"/>
  <c r="K35" i="24"/>
  <c r="C13" i="24"/>
  <c r="R35" i="24"/>
  <c r="N16" i="24"/>
  <c r="E24" i="24"/>
  <c r="C38" i="24"/>
  <c r="T23" i="24"/>
  <c r="T13" i="24"/>
  <c r="D30" i="24"/>
  <c r="C19" i="24"/>
  <c r="F20" i="24"/>
  <c r="H29" i="24"/>
  <c r="G33" i="24"/>
  <c r="O23" i="24"/>
  <c r="L24" i="24"/>
  <c r="T29" i="24"/>
  <c r="N9" i="24"/>
  <c r="Q31" i="24"/>
  <c r="Q35" i="24"/>
  <c r="M13" i="24"/>
  <c r="R14" i="24"/>
  <c r="K31" i="24"/>
  <c r="H38" i="24"/>
  <c r="M12" i="24"/>
  <c r="R19" i="24"/>
  <c r="O28" i="24"/>
  <c r="T11" i="24"/>
  <c r="H13" i="24"/>
  <c r="M18" i="24"/>
  <c r="N30" i="24"/>
  <c r="T33" i="24"/>
  <c r="R25" i="24"/>
  <c r="K32" i="24"/>
  <c r="Q33" i="24"/>
  <c r="M10" i="24"/>
  <c r="R21" i="24"/>
  <c r="N22" i="24"/>
  <c r="G29" i="24"/>
  <c r="K16" i="24"/>
  <c r="J10" i="24"/>
  <c r="T8" i="24"/>
  <c r="T10" i="24"/>
  <c r="H16" i="24"/>
  <c r="J18" i="24"/>
  <c r="T16" i="24"/>
  <c r="N21" i="24"/>
  <c r="H26" i="24"/>
  <c r="O25" i="24"/>
  <c r="T26" i="24"/>
  <c r="T28" i="24"/>
  <c r="N33" i="24"/>
  <c r="C28" i="24"/>
  <c r="G15" i="24"/>
  <c r="K18" i="24"/>
  <c r="L22" i="24"/>
  <c r="F30" i="24"/>
  <c r="F34" i="24"/>
  <c r="F38" i="24"/>
  <c r="J17" i="24"/>
  <c r="N24" i="24"/>
  <c r="O32" i="24"/>
  <c r="Q8" i="24"/>
  <c r="L11" i="24"/>
  <c r="R10" i="24"/>
  <c r="G16" i="24"/>
  <c r="Q14" i="24"/>
  <c r="L17" i="24"/>
  <c r="R16" i="24"/>
  <c r="M19" i="24"/>
  <c r="K21" i="24"/>
  <c r="Q20" i="24"/>
  <c r="L23" i="24"/>
  <c r="G26" i="24"/>
  <c r="M25" i="24"/>
  <c r="K27" i="24"/>
  <c r="R26" i="24"/>
  <c r="G32" i="24"/>
  <c r="Q30" i="24"/>
  <c r="L33" i="24"/>
  <c r="R32" i="24"/>
  <c r="M35" i="24"/>
  <c r="K37" i="24"/>
  <c r="C21" i="24"/>
  <c r="C37" i="24"/>
  <c r="H36" i="24"/>
  <c r="C24" i="24"/>
  <c r="L10" i="24"/>
  <c r="F18" i="24"/>
  <c r="M20" i="24"/>
  <c r="Q23" i="24"/>
  <c r="G31" i="24"/>
  <c r="K34" i="24"/>
  <c r="O12" i="24"/>
  <c r="J21" i="24"/>
  <c r="J29" i="24"/>
  <c r="Q9" i="24"/>
  <c r="J19" i="24"/>
  <c r="Q21" i="24"/>
  <c r="C30" i="24"/>
  <c r="O10" i="24"/>
  <c r="N14" i="24"/>
  <c r="T15" i="24"/>
  <c r="T17" i="24"/>
  <c r="G25" i="24"/>
  <c r="Q25" i="24"/>
  <c r="D33" i="24"/>
  <c r="L32" i="24"/>
  <c r="J36" i="24"/>
  <c r="C31" i="24"/>
  <c r="M30" i="24"/>
  <c r="C14" i="24"/>
  <c r="H15" i="24"/>
  <c r="E36" i="24"/>
  <c r="J15" i="24"/>
  <c r="G21" i="24"/>
  <c r="T21" i="24"/>
  <c r="F32" i="24"/>
  <c r="N19" i="24"/>
  <c r="H27" i="24"/>
  <c r="O30" i="24"/>
  <c r="K36" i="24"/>
  <c r="T19" i="24"/>
  <c r="O19" i="24"/>
  <c r="J32" i="24"/>
  <c r="O14" i="24"/>
  <c r="M26" i="24"/>
  <c r="L36" i="24"/>
  <c r="H21" i="24"/>
  <c r="Q29" i="24"/>
  <c r="D13" i="24"/>
  <c r="L12" i="24"/>
  <c r="G37" i="24"/>
  <c r="O9" i="24"/>
  <c r="M16" i="24"/>
  <c r="N20" i="24"/>
  <c r="O36" i="24"/>
  <c r="K22" i="24"/>
  <c r="M32" i="24"/>
  <c r="M14" i="24"/>
  <c r="K12" i="24"/>
  <c r="J12" i="24"/>
  <c r="H22" i="24"/>
  <c r="T22" i="24"/>
  <c r="F22" i="24"/>
  <c r="J37" i="24"/>
  <c r="R8" i="24"/>
  <c r="K15" i="24"/>
  <c r="K25" i="24"/>
  <c r="Q24" i="24"/>
  <c r="R30" i="24"/>
  <c r="G36" i="24"/>
  <c r="Q15" i="24"/>
  <c r="M36" i="24"/>
  <c r="O18" i="24"/>
  <c r="D18" i="24"/>
  <c r="C22" i="24"/>
  <c r="T7" i="24"/>
  <c r="C18" i="24"/>
  <c r="H12" i="24"/>
  <c r="H14" i="24"/>
  <c r="O13" i="24"/>
  <c r="T14" i="24"/>
  <c r="H20" i="24"/>
  <c r="J22" i="24"/>
  <c r="N25" i="24"/>
  <c r="H30" i="24"/>
  <c r="H32" i="24"/>
  <c r="J34" i="24"/>
  <c r="C16" i="24"/>
  <c r="Q11" i="24"/>
  <c r="R15" i="24"/>
  <c r="G23" i="24"/>
  <c r="K26" i="24"/>
  <c r="K30" i="24"/>
  <c r="L34" i="24"/>
  <c r="J13" i="24"/>
  <c r="J33" i="24"/>
  <c r="M9" i="24"/>
  <c r="K11" i="24"/>
  <c r="Q10" i="24"/>
  <c r="L13" i="24"/>
  <c r="R12" i="24"/>
  <c r="M15" i="24"/>
  <c r="K17" i="24"/>
  <c r="Q16" i="24"/>
  <c r="L19" i="24"/>
  <c r="G22" i="24"/>
  <c r="M21" i="24"/>
  <c r="K23" i="24"/>
  <c r="R22" i="24"/>
  <c r="G28" i="24"/>
  <c r="Q26" i="24"/>
  <c r="L29" i="24"/>
  <c r="R28" i="24"/>
  <c r="M31" i="24"/>
  <c r="K33" i="24"/>
  <c r="Q32" i="24"/>
  <c r="L35" i="24"/>
  <c r="G38" i="24"/>
  <c r="C17" i="24"/>
  <c r="C33" i="24"/>
  <c r="O33" i="24"/>
  <c r="C20" i="24"/>
  <c r="K10" i="24"/>
  <c r="K14" i="24"/>
  <c r="L18" i="24"/>
  <c r="F26" i="24"/>
  <c r="M28" i="24"/>
  <c r="R31" i="24"/>
  <c r="N12" i="24"/>
  <c r="O24" i="24"/>
  <c r="N32" i="24"/>
  <c r="F12" i="24"/>
  <c r="R13" i="24"/>
  <c r="F24" i="24"/>
  <c r="J35" i="24"/>
  <c r="J11" i="24"/>
  <c r="D17" i="24"/>
  <c r="L16" i="24"/>
  <c r="J20" i="24"/>
  <c r="O22" i="24"/>
  <c r="F28" i="24"/>
  <c r="O27" i="24"/>
  <c r="H33" i="24"/>
  <c r="R33" i="24"/>
  <c r="C23" i="24"/>
  <c r="N26" i="24"/>
  <c r="O34" i="24"/>
  <c r="H31" i="24"/>
  <c r="T9" i="24"/>
  <c r="N18" i="24"/>
  <c r="N27" i="24"/>
  <c r="F36" i="24"/>
  <c r="C35" i="24"/>
  <c r="F16" i="24"/>
  <c r="K24" i="24"/>
  <c r="E32" i="24"/>
  <c r="D38" i="24"/>
  <c r="E16" i="24"/>
  <c r="Q17" i="24"/>
  <c r="L28" i="24"/>
  <c r="J24" i="24"/>
  <c r="N34" i="24"/>
  <c r="O15" i="24"/>
  <c r="J28" i="24"/>
  <c r="C27" i="24"/>
  <c r="C26" i="24"/>
  <c r="D22" i="24"/>
  <c r="V50" i="21"/>
  <c r="W50" i="21" s="1"/>
  <c r="V70" i="21"/>
  <c r="W70" i="21" s="1"/>
  <c r="V49" i="21"/>
  <c r="W49" i="21" s="1"/>
  <c r="V57" i="21"/>
  <c r="W57" i="21" s="1"/>
  <c r="V65" i="21"/>
  <c r="W65" i="21" s="1"/>
  <c r="V46" i="21"/>
  <c r="W46" i="21" s="1"/>
  <c r="V53" i="21"/>
  <c r="W53" i="21" s="1"/>
  <c r="V58" i="21"/>
  <c r="W58" i="21" s="1"/>
  <c r="V54" i="21"/>
  <c r="W54" i="21" s="1"/>
  <c r="V45" i="21"/>
  <c r="W45" i="21" s="1"/>
  <c r="V62" i="21"/>
  <c r="W62" i="21" s="1"/>
  <c r="V69" i="21"/>
  <c r="W69" i="21" s="1"/>
  <c r="V61" i="21"/>
  <c r="W61" i="21" s="1"/>
  <c r="V66" i="21"/>
  <c r="W66" i="21" s="1"/>
  <c r="V60" i="21"/>
  <c r="W60" i="21" s="1"/>
  <c r="V43" i="21"/>
  <c r="W43" i="21" s="1"/>
  <c r="V71" i="21"/>
  <c r="W71" i="21" s="1"/>
  <c r="V56" i="21"/>
  <c r="W56" i="21" s="1"/>
  <c r="V63" i="21"/>
  <c r="W63" i="21" s="1"/>
  <c r="V59" i="21"/>
  <c r="W59" i="21" s="1"/>
  <c r="V47" i="21"/>
  <c r="W47" i="21" s="1"/>
  <c r="V48" i="21"/>
  <c r="W48" i="21" s="1"/>
  <c r="V64" i="21"/>
  <c r="W64" i="21" s="1"/>
  <c r="V51" i="21"/>
  <c r="W51" i="21" s="1"/>
  <c r="V44" i="21"/>
  <c r="W44" i="21" s="1"/>
  <c r="V67" i="21"/>
  <c r="W67" i="21" s="1"/>
  <c r="V52" i="21"/>
  <c r="W52" i="21" s="1"/>
  <c r="V68" i="21"/>
  <c r="W68" i="21" s="1"/>
  <c r="V55" i="21"/>
  <c r="W55" i="21" s="1"/>
  <c r="AS62" i="21"/>
  <c r="AT62" i="21" s="1"/>
  <c r="AS46" i="21"/>
  <c r="AT46" i="21" s="1"/>
  <c r="AS53" i="21"/>
  <c r="AT53" i="21" s="1"/>
  <c r="AS56" i="21"/>
  <c r="AT56" i="21" s="1"/>
  <c r="AS63" i="21"/>
  <c r="AT63" i="21" s="1"/>
  <c r="AS64" i="21"/>
  <c r="AT64" i="21" s="1"/>
  <c r="AS59" i="21"/>
  <c r="AT59" i="21" s="1"/>
  <c r="AS49" i="21"/>
  <c r="AT49" i="21" s="1"/>
  <c r="AS55" i="21"/>
  <c r="AT55" i="21" s="1"/>
  <c r="AS50" i="21"/>
  <c r="AT50" i="21" s="1"/>
  <c r="AS66" i="21"/>
  <c r="AT66" i="21" s="1"/>
  <c r="AS57" i="21"/>
  <c r="AT57" i="21" s="1"/>
  <c r="AS60" i="21"/>
  <c r="AT60" i="21" s="1"/>
  <c r="AS71" i="21"/>
  <c r="AT71" i="21" s="1"/>
  <c r="AS67" i="21"/>
  <c r="AT67" i="21" s="1"/>
  <c r="AS69" i="21"/>
  <c r="AT69" i="21" s="1"/>
  <c r="AS58" i="21"/>
  <c r="AT58" i="21" s="1"/>
  <c r="AS65" i="21"/>
  <c r="AT65" i="21" s="1"/>
  <c r="AS48" i="21"/>
  <c r="AT48" i="21" s="1"/>
  <c r="AS44" i="21"/>
  <c r="AT44" i="21" s="1"/>
  <c r="AS54" i="21"/>
  <c r="AT54" i="21" s="1"/>
  <c r="AS70" i="21"/>
  <c r="AT70" i="21" s="1"/>
  <c r="AS52" i="21"/>
  <c r="AT52" i="21" s="1"/>
  <c r="AS51" i="21"/>
  <c r="AT51" i="21" s="1"/>
  <c r="AS45" i="21"/>
  <c r="AT45" i="21" s="1"/>
  <c r="AS61" i="21"/>
  <c r="AT61" i="21" s="1"/>
  <c r="AS68" i="21"/>
  <c r="AT68" i="21" s="1"/>
  <c r="AS47" i="21"/>
  <c r="AT47" i="21" s="1"/>
  <c r="A35" i="9"/>
  <c r="A36" i="9" s="1"/>
  <c r="A37" i="9" s="1"/>
  <c r="A38" i="9" s="1"/>
  <c r="A39" i="9" s="1"/>
  <c r="A40" i="9" s="1"/>
  <c r="A41" i="9" s="1"/>
  <c r="A42" i="9" s="1"/>
  <c r="T72" i="24" l="1"/>
  <c r="T36" i="28"/>
  <c r="N74" i="28" s="1"/>
  <c r="M76" i="28"/>
  <c r="C76" i="28"/>
  <c r="T23" i="28"/>
  <c r="G61" i="28" s="1"/>
  <c r="V27" i="24"/>
  <c r="V35" i="24"/>
  <c r="V23" i="24"/>
  <c r="V34" i="24"/>
  <c r="L74" i="28"/>
  <c r="U11" i="28"/>
  <c r="T26" i="28"/>
  <c r="M64" i="28" s="1"/>
  <c r="T30" i="28"/>
  <c r="M68" i="28" s="1"/>
  <c r="T17" i="28"/>
  <c r="G55" i="28" s="1"/>
  <c r="E76" i="28"/>
  <c r="T20" i="28"/>
  <c r="E58" i="28" s="1"/>
  <c r="T24" i="28"/>
  <c r="K62" i="28" s="1"/>
  <c r="O74" i="28"/>
  <c r="H76" i="28"/>
  <c r="G76" i="28"/>
  <c r="T29" i="28"/>
  <c r="G67" i="28" s="1"/>
  <c r="C74" i="28"/>
  <c r="T35" i="28"/>
  <c r="C73" i="28" s="1"/>
  <c r="C64" i="28"/>
  <c r="V38" i="24"/>
  <c r="X40" i="24"/>
  <c r="T27" i="28"/>
  <c r="P65" i="28" s="1"/>
  <c r="V33" i="24"/>
  <c r="V16" i="24"/>
  <c r="V36" i="24"/>
  <c r="X39" i="24"/>
  <c r="V17" i="24"/>
  <c r="V22" i="24"/>
  <c r="V37" i="24"/>
  <c r="V28" i="24"/>
  <c r="V32" i="24"/>
  <c r="T70" i="24" s="1"/>
  <c r="T13" i="28"/>
  <c r="P51" i="28" s="1"/>
  <c r="O76" i="28"/>
  <c r="R76" i="28"/>
  <c r="S76" i="28"/>
  <c r="Q76" i="28"/>
  <c r="P76" i="28"/>
  <c r="L76" i="28"/>
  <c r="J76" i="28"/>
  <c r="N76" i="28"/>
  <c r="K76" i="28"/>
  <c r="T33" i="28"/>
  <c r="P71" i="28" s="1"/>
  <c r="T16" i="28"/>
  <c r="D54" i="28" s="1"/>
  <c r="I74" i="28"/>
  <c r="V18" i="24"/>
  <c r="T56" i="24" s="1"/>
  <c r="V24" i="24"/>
  <c r="T62" i="24" s="1"/>
  <c r="V19" i="24"/>
  <c r="T57" i="24" s="1"/>
  <c r="V13" i="24"/>
  <c r="V15" i="24"/>
  <c r="V31" i="24"/>
  <c r="T69" i="24" s="1"/>
  <c r="T34" i="28"/>
  <c r="F74" i="28"/>
  <c r="T15" i="28"/>
  <c r="E53" i="28" s="1"/>
  <c r="V26" i="24"/>
  <c r="T64" i="24" s="1"/>
  <c r="V20" i="24"/>
  <c r="V14" i="24"/>
  <c r="T52" i="24" s="1"/>
  <c r="V30" i="24"/>
  <c r="V21" i="24"/>
  <c r="V29" i="24"/>
  <c r="V25" i="24"/>
  <c r="T22" i="28"/>
  <c r="I60" i="28" s="1"/>
  <c r="U12" i="28"/>
  <c r="T19" i="28"/>
  <c r="T14" i="28"/>
  <c r="T28" i="28"/>
  <c r="T25" i="28"/>
  <c r="E63" i="28" s="1"/>
  <c r="T21" i="28"/>
  <c r="D76" i="28"/>
  <c r="T37" i="28"/>
  <c r="F75" i="28" s="1"/>
  <c r="T18" i="28"/>
  <c r="P56" i="28" s="1"/>
  <c r="T31" i="28"/>
  <c r="I76" i="28"/>
  <c r="T32" i="28"/>
  <c r="P70" i="28" s="1"/>
  <c r="L28" i="9"/>
  <c r="C52" i="9" s="1"/>
  <c r="L31" i="9"/>
  <c r="C55" i="9" s="1"/>
  <c r="M31" i="9"/>
  <c r="D55" i="9" s="1"/>
  <c r="M30" i="9"/>
  <c r="D54" i="9" s="1"/>
  <c r="L30" i="9"/>
  <c r="C54" i="9" s="1"/>
  <c r="L27" i="9"/>
  <c r="C51" i="9" s="1"/>
  <c r="M27" i="9"/>
  <c r="D51" i="9" s="1"/>
  <c r="V42" i="21"/>
  <c r="W42" i="21" s="1"/>
  <c r="S64" i="28" l="1"/>
  <c r="U63" i="24"/>
  <c r="S63" i="24"/>
  <c r="U51" i="24"/>
  <c r="S51" i="24"/>
  <c r="S60" i="24"/>
  <c r="U60" i="24"/>
  <c r="U54" i="24"/>
  <c r="S54" i="24"/>
  <c r="U65" i="24"/>
  <c r="S65" i="24"/>
  <c r="U67" i="24"/>
  <c r="S67" i="24"/>
  <c r="U57" i="24"/>
  <c r="S57" i="24"/>
  <c r="U55" i="24"/>
  <c r="S55" i="24"/>
  <c r="S72" i="24"/>
  <c r="U72" i="24"/>
  <c r="T65" i="24"/>
  <c r="K74" i="28"/>
  <c r="S68" i="24"/>
  <c r="U68" i="24"/>
  <c r="U53" i="24"/>
  <c r="S53" i="24"/>
  <c r="S56" i="24"/>
  <c r="U56" i="24"/>
  <c r="U75" i="24"/>
  <c r="T75" i="24"/>
  <c r="S75" i="24"/>
  <c r="S74" i="24"/>
  <c r="U74" i="24"/>
  <c r="T74" i="24"/>
  <c r="U73" i="24"/>
  <c r="S73" i="24"/>
  <c r="T73" i="24"/>
  <c r="T54" i="24"/>
  <c r="T55" i="24"/>
  <c r="T63" i="24"/>
  <c r="T53" i="24"/>
  <c r="U52" i="24"/>
  <c r="S52" i="24"/>
  <c r="S76" i="24"/>
  <c r="U76" i="24"/>
  <c r="T76" i="24"/>
  <c r="T60" i="24"/>
  <c r="U58" i="24"/>
  <c r="S58" i="24"/>
  <c r="S70" i="24"/>
  <c r="U70" i="24"/>
  <c r="U71" i="24"/>
  <c r="S71" i="24"/>
  <c r="T58" i="24"/>
  <c r="T67" i="24"/>
  <c r="G74" i="28"/>
  <c r="U59" i="24"/>
  <c r="S59" i="24"/>
  <c r="S64" i="24"/>
  <c r="U64" i="24"/>
  <c r="U69" i="24"/>
  <c r="S69" i="24"/>
  <c r="S62" i="24"/>
  <c r="U62" i="24"/>
  <c r="U66" i="24"/>
  <c r="S66" i="24"/>
  <c r="S61" i="24"/>
  <c r="U61" i="24"/>
  <c r="T68" i="24"/>
  <c r="T61" i="24"/>
  <c r="T51" i="24"/>
  <c r="T81" i="24" s="1"/>
  <c r="T66" i="24"/>
  <c r="T71" i="24"/>
  <c r="T59" i="24"/>
  <c r="I64" i="28"/>
  <c r="M55" i="28"/>
  <c r="H74" i="28"/>
  <c r="Q74" i="28"/>
  <c r="J74" i="28"/>
  <c r="M74" i="28"/>
  <c r="D74" i="28"/>
  <c r="E74" i="28"/>
  <c r="R74" i="28"/>
  <c r="P74" i="28"/>
  <c r="S74" i="28"/>
  <c r="P61" i="28"/>
  <c r="J55" i="28"/>
  <c r="M67" i="28"/>
  <c r="F55" i="28"/>
  <c r="F64" i="28"/>
  <c r="E73" i="28"/>
  <c r="K73" i="28"/>
  <c r="R64" i="28"/>
  <c r="D64" i="28"/>
  <c r="Q55" i="28"/>
  <c r="I73" i="28"/>
  <c r="D73" i="28"/>
  <c r="H64" i="28"/>
  <c r="C61" i="28"/>
  <c r="Q68" i="28"/>
  <c r="H61" i="28"/>
  <c r="D68" i="28"/>
  <c r="H73" i="28"/>
  <c r="E61" i="28"/>
  <c r="K64" i="28"/>
  <c r="L64" i="28"/>
  <c r="Q73" i="28"/>
  <c r="O73" i="28"/>
  <c r="O58" i="28"/>
  <c r="L73" i="28"/>
  <c r="N73" i="28"/>
  <c r="J64" i="28"/>
  <c r="Q64" i="28"/>
  <c r="E64" i="28"/>
  <c r="C68" i="28"/>
  <c r="R61" i="28"/>
  <c r="G73" i="28"/>
  <c r="F73" i="28"/>
  <c r="S73" i="28"/>
  <c r="I68" i="28"/>
  <c r="J61" i="28"/>
  <c r="I61" i="28"/>
  <c r="S58" i="28"/>
  <c r="C62" i="28"/>
  <c r="R62" i="28"/>
  <c r="P62" i="28"/>
  <c r="M61" i="28"/>
  <c r="F61" i="28"/>
  <c r="D61" i="28"/>
  <c r="M62" i="28"/>
  <c r="S62" i="28"/>
  <c r="O62" i="28"/>
  <c r="G62" i="28"/>
  <c r="Q62" i="28"/>
  <c r="E71" i="28"/>
  <c r="E68" i="28"/>
  <c r="M58" i="28"/>
  <c r="D62" i="28"/>
  <c r="E62" i="28"/>
  <c r="L62" i="28"/>
  <c r="R58" i="28"/>
  <c r="L61" i="28"/>
  <c r="H62" i="28"/>
  <c r="S61" i="28"/>
  <c r="F58" i="28"/>
  <c r="N62" i="28"/>
  <c r="J62" i="28"/>
  <c r="N61" i="28"/>
  <c r="I62" i="28"/>
  <c r="P64" i="28"/>
  <c r="J58" i="28"/>
  <c r="P73" i="28"/>
  <c r="D58" i="28"/>
  <c r="R73" i="28"/>
  <c r="M73" i="28"/>
  <c r="J73" i="28"/>
  <c r="G64" i="28"/>
  <c r="O64" i="28"/>
  <c r="N64" i="28"/>
  <c r="Q61" i="28"/>
  <c r="O61" i="28"/>
  <c r="F62" i="28"/>
  <c r="K61" i="28"/>
  <c r="C58" i="28"/>
  <c r="H68" i="28"/>
  <c r="H58" i="28"/>
  <c r="E65" i="28"/>
  <c r="L58" i="28"/>
  <c r="K58" i="28"/>
  <c r="E55" i="28"/>
  <c r="J68" i="28"/>
  <c r="P58" i="28"/>
  <c r="D67" i="28"/>
  <c r="G68" i="28"/>
  <c r="L68" i="28"/>
  <c r="G58" i="28"/>
  <c r="I58" i="28"/>
  <c r="Q58" i="28"/>
  <c r="N58" i="28"/>
  <c r="O68" i="28"/>
  <c r="K68" i="28"/>
  <c r="P68" i="28"/>
  <c r="I55" i="28"/>
  <c r="J67" i="28"/>
  <c r="S68" i="28"/>
  <c r="R68" i="28"/>
  <c r="N68" i="28"/>
  <c r="F68" i="28"/>
  <c r="I65" i="28"/>
  <c r="T76" i="28"/>
  <c r="I54" i="28"/>
  <c r="L55" i="28"/>
  <c r="R55" i="28"/>
  <c r="H55" i="28"/>
  <c r="K55" i="28"/>
  <c r="Q67" i="28"/>
  <c r="P55" i="28"/>
  <c r="C55" i="28"/>
  <c r="N55" i="28"/>
  <c r="S55" i="28"/>
  <c r="O55" i="28"/>
  <c r="D55" i="28"/>
  <c r="K67" i="28"/>
  <c r="S67" i="28"/>
  <c r="P60" i="28"/>
  <c r="E67" i="28"/>
  <c r="I67" i="28"/>
  <c r="N67" i="28"/>
  <c r="C67" i="28"/>
  <c r="R67" i="28"/>
  <c r="F67" i="28"/>
  <c r="P67" i="28"/>
  <c r="H67" i="28"/>
  <c r="L67" i="28"/>
  <c r="O67" i="28"/>
  <c r="G59" i="28"/>
  <c r="K59" i="28"/>
  <c r="H59" i="28"/>
  <c r="O59" i="28"/>
  <c r="L59" i="28"/>
  <c r="N59" i="28"/>
  <c r="S59" i="28"/>
  <c r="Q59" i="28"/>
  <c r="M59" i="28"/>
  <c r="C59" i="28"/>
  <c r="J59" i="28"/>
  <c r="D59" i="28"/>
  <c r="R59" i="28"/>
  <c r="K52" i="28"/>
  <c r="L52" i="28"/>
  <c r="S52" i="28"/>
  <c r="N52" i="28"/>
  <c r="J52" i="28"/>
  <c r="G52" i="28"/>
  <c r="E52" i="28"/>
  <c r="O52" i="28"/>
  <c r="C52" i="28"/>
  <c r="M52" i="28"/>
  <c r="H52" i="28"/>
  <c r="F52" i="28"/>
  <c r="Q52" i="28"/>
  <c r="R52" i="28"/>
  <c r="Q57" i="28"/>
  <c r="R57" i="28"/>
  <c r="G57" i="28"/>
  <c r="H57" i="28"/>
  <c r="O57" i="28"/>
  <c r="N57" i="28"/>
  <c r="L57" i="28"/>
  <c r="D57" i="28"/>
  <c r="F57" i="28"/>
  <c r="K57" i="28"/>
  <c r="C57" i="28"/>
  <c r="S57" i="28"/>
  <c r="J57" i="28"/>
  <c r="M57" i="28"/>
  <c r="P52" i="28"/>
  <c r="F59" i="28"/>
  <c r="G51" i="28"/>
  <c r="R51" i="28"/>
  <c r="O51" i="28"/>
  <c r="D51" i="28"/>
  <c r="L51" i="28"/>
  <c r="J51" i="28"/>
  <c r="N51" i="28"/>
  <c r="M51" i="28"/>
  <c r="F51" i="28"/>
  <c r="Q51" i="28"/>
  <c r="S51" i="28"/>
  <c r="C51" i="28"/>
  <c r="K51" i="28"/>
  <c r="H51" i="28"/>
  <c r="E57" i="28"/>
  <c r="E59" i="28"/>
  <c r="I53" i="28"/>
  <c r="I52" i="28"/>
  <c r="I51" i="28"/>
  <c r="Q66" i="28"/>
  <c r="H66" i="28"/>
  <c r="K66" i="28"/>
  <c r="J66" i="28"/>
  <c r="L66" i="28"/>
  <c r="M66" i="28"/>
  <c r="G66" i="28"/>
  <c r="E66" i="28"/>
  <c r="C66" i="28"/>
  <c r="N66" i="28"/>
  <c r="O66" i="28"/>
  <c r="F66" i="28"/>
  <c r="S66" i="28"/>
  <c r="R66" i="28"/>
  <c r="C60" i="28"/>
  <c r="J60" i="28"/>
  <c r="L60" i="28"/>
  <c r="H60" i="28"/>
  <c r="N60" i="28"/>
  <c r="S60" i="28"/>
  <c r="R60" i="28"/>
  <c r="O60" i="28"/>
  <c r="M60" i="28"/>
  <c r="G60" i="28"/>
  <c r="K60" i="28"/>
  <c r="D60" i="28"/>
  <c r="Q60" i="28"/>
  <c r="E60" i="28"/>
  <c r="F60" i="28"/>
  <c r="P59" i="28"/>
  <c r="I56" i="28"/>
  <c r="I59" i="28"/>
  <c r="P54" i="28"/>
  <c r="M56" i="28"/>
  <c r="G56" i="28"/>
  <c r="S56" i="28"/>
  <c r="D56" i="28"/>
  <c r="N56" i="28"/>
  <c r="R56" i="28"/>
  <c r="E56" i="28"/>
  <c r="J56" i="28"/>
  <c r="H56" i="28"/>
  <c r="L56" i="28"/>
  <c r="C56" i="28"/>
  <c r="K56" i="28"/>
  <c r="O56" i="28"/>
  <c r="F56" i="28"/>
  <c r="Q56" i="28"/>
  <c r="K70" i="28"/>
  <c r="O70" i="28"/>
  <c r="E70" i="28"/>
  <c r="L70" i="28"/>
  <c r="F70" i="28"/>
  <c r="C70" i="28"/>
  <c r="J70" i="28"/>
  <c r="N70" i="28"/>
  <c r="H70" i="28"/>
  <c r="G70" i="28"/>
  <c r="R70" i="28"/>
  <c r="S70" i="28"/>
  <c r="Q70" i="28"/>
  <c r="M70" i="28"/>
  <c r="K69" i="28"/>
  <c r="G69" i="28"/>
  <c r="Q69" i="28"/>
  <c r="R69" i="28"/>
  <c r="C69" i="28"/>
  <c r="J69" i="28"/>
  <c r="M69" i="28"/>
  <c r="L69" i="28"/>
  <c r="F69" i="28"/>
  <c r="S69" i="28"/>
  <c r="H69" i="28"/>
  <c r="D69" i="28"/>
  <c r="O69" i="28"/>
  <c r="N69" i="28"/>
  <c r="Q75" i="28"/>
  <c r="S75" i="28"/>
  <c r="O75" i="28"/>
  <c r="M75" i="28"/>
  <c r="N75" i="28"/>
  <c r="G75" i="28"/>
  <c r="P75" i="28"/>
  <c r="H75" i="28"/>
  <c r="L75" i="28"/>
  <c r="R75" i="28"/>
  <c r="K75" i="28"/>
  <c r="J75" i="28"/>
  <c r="C75" i="28"/>
  <c r="D75" i="28"/>
  <c r="I63" i="28"/>
  <c r="S63" i="28"/>
  <c r="Q63" i="28"/>
  <c r="R63" i="28"/>
  <c r="D63" i="28"/>
  <c r="K63" i="28"/>
  <c r="J63" i="28"/>
  <c r="H63" i="28"/>
  <c r="C63" i="28"/>
  <c r="O63" i="28"/>
  <c r="M63" i="28"/>
  <c r="L63" i="28"/>
  <c r="N63" i="28"/>
  <c r="G63" i="28"/>
  <c r="I57" i="28"/>
  <c r="G53" i="28"/>
  <c r="N53" i="28"/>
  <c r="M53" i="28"/>
  <c r="K53" i="28"/>
  <c r="R53" i="28"/>
  <c r="L53" i="28"/>
  <c r="F53" i="28"/>
  <c r="Q53" i="28"/>
  <c r="O53" i="28"/>
  <c r="S53" i="28"/>
  <c r="H53" i="28"/>
  <c r="J53" i="28"/>
  <c r="D53" i="28"/>
  <c r="C53" i="28"/>
  <c r="M72" i="28"/>
  <c r="K72" i="28"/>
  <c r="L72" i="28"/>
  <c r="F72" i="28"/>
  <c r="Q72" i="28"/>
  <c r="D72" i="28"/>
  <c r="C72" i="28"/>
  <c r="N72" i="28"/>
  <c r="G72" i="28"/>
  <c r="R72" i="28"/>
  <c r="O72" i="28"/>
  <c r="S72" i="28"/>
  <c r="J72" i="28"/>
  <c r="E72" i="28"/>
  <c r="H72" i="28"/>
  <c r="P63" i="28"/>
  <c r="P57" i="28"/>
  <c r="E69" i="28"/>
  <c r="I69" i="28"/>
  <c r="I70" i="28"/>
  <c r="K71" i="28"/>
  <c r="N71" i="28"/>
  <c r="L71" i="28"/>
  <c r="R71" i="28"/>
  <c r="D71" i="28"/>
  <c r="Q71" i="28"/>
  <c r="H71" i="28"/>
  <c r="S71" i="28"/>
  <c r="O71" i="28"/>
  <c r="G71" i="28"/>
  <c r="C71" i="28"/>
  <c r="J71" i="28"/>
  <c r="M71" i="28"/>
  <c r="I71" i="28"/>
  <c r="P72" i="28"/>
  <c r="D52" i="28"/>
  <c r="D70" i="28"/>
  <c r="P66" i="28"/>
  <c r="I75" i="28"/>
  <c r="I72" i="28"/>
  <c r="P53" i="28"/>
  <c r="E75" i="28"/>
  <c r="I66" i="28"/>
  <c r="F54" i="28"/>
  <c r="E54" i="28"/>
  <c r="J54" i="28"/>
  <c r="C54" i="28"/>
  <c r="L54" i="28"/>
  <c r="S54" i="28"/>
  <c r="Q54" i="28"/>
  <c r="K54" i="28"/>
  <c r="O54" i="28"/>
  <c r="G54" i="28"/>
  <c r="H54" i="28"/>
  <c r="R54" i="28"/>
  <c r="M54" i="28"/>
  <c r="N54" i="28"/>
  <c r="D66" i="28"/>
  <c r="F71" i="28"/>
  <c r="P69" i="28"/>
  <c r="G65" i="28"/>
  <c r="J65" i="28"/>
  <c r="C65" i="28"/>
  <c r="O65" i="28"/>
  <c r="S65" i="28"/>
  <c r="N65" i="28"/>
  <c r="K65" i="28"/>
  <c r="F65" i="28"/>
  <c r="L65" i="28"/>
  <c r="Q65" i="28"/>
  <c r="R65" i="28"/>
  <c r="D65" i="28"/>
  <c r="H65" i="28"/>
  <c r="M65" i="28"/>
  <c r="F63" i="28"/>
  <c r="E51" i="28"/>
  <c r="J57" i="24"/>
  <c r="I57" i="24"/>
  <c r="P57" i="24"/>
  <c r="L72" i="24"/>
  <c r="I72" i="24"/>
  <c r="P72" i="24"/>
  <c r="O67" i="24"/>
  <c r="I67" i="24"/>
  <c r="P67" i="24"/>
  <c r="K56" i="24"/>
  <c r="I56" i="24"/>
  <c r="P56" i="24"/>
  <c r="E70" i="24"/>
  <c r="I70" i="24"/>
  <c r="P70" i="24"/>
  <c r="O60" i="24"/>
  <c r="I60" i="24"/>
  <c r="P60" i="24"/>
  <c r="R69" i="24"/>
  <c r="I69" i="24"/>
  <c r="P69" i="24"/>
  <c r="C61" i="24"/>
  <c r="I61" i="24"/>
  <c r="P61" i="24"/>
  <c r="M58" i="24"/>
  <c r="I58" i="24"/>
  <c r="P58" i="24"/>
  <c r="C68" i="24"/>
  <c r="I68" i="24"/>
  <c r="P68" i="24"/>
  <c r="C62" i="24"/>
  <c r="I62" i="24"/>
  <c r="P62" i="24"/>
  <c r="Q64" i="24"/>
  <c r="I64" i="24"/>
  <c r="P64" i="24"/>
  <c r="H52" i="24"/>
  <c r="I52" i="24"/>
  <c r="P52" i="24"/>
  <c r="M53" i="24"/>
  <c r="I53" i="24"/>
  <c r="P53" i="24"/>
  <c r="N71" i="24"/>
  <c r="I71" i="24"/>
  <c r="P71" i="24"/>
  <c r="C55" i="24"/>
  <c r="I55" i="24"/>
  <c r="P55" i="24"/>
  <c r="R51" i="24"/>
  <c r="P51" i="24"/>
  <c r="I51" i="24"/>
  <c r="H54" i="24"/>
  <c r="I54" i="24"/>
  <c r="P54" i="24"/>
  <c r="K65" i="24"/>
  <c r="I65" i="24"/>
  <c r="P65" i="24"/>
  <c r="M59" i="24"/>
  <c r="I59" i="24"/>
  <c r="P59" i="24"/>
  <c r="C66" i="24"/>
  <c r="I66" i="24"/>
  <c r="P66" i="24"/>
  <c r="W25" i="24"/>
  <c r="I63" i="24"/>
  <c r="P63" i="24"/>
  <c r="C54" i="24"/>
  <c r="G63" i="24"/>
  <c r="E63" i="24"/>
  <c r="M63" i="24"/>
  <c r="D63" i="24"/>
  <c r="K63" i="24"/>
  <c r="O63" i="24"/>
  <c r="L57" i="24"/>
  <c r="L63" i="24"/>
  <c r="Q62" i="24"/>
  <c r="G64" i="24"/>
  <c r="F62" i="24"/>
  <c r="F68" i="24"/>
  <c r="H63" i="24"/>
  <c r="G71" i="24"/>
  <c r="H64" i="24"/>
  <c r="N62" i="24"/>
  <c r="C59" i="24"/>
  <c r="G66" i="24"/>
  <c r="G69" i="24"/>
  <c r="Q61" i="24"/>
  <c r="M65" i="24"/>
  <c r="J66" i="24"/>
  <c r="J51" i="24"/>
  <c r="L61" i="24"/>
  <c r="K61" i="24"/>
  <c r="O53" i="24"/>
  <c r="G54" i="24"/>
  <c r="H53" i="24"/>
  <c r="F54" i="24"/>
  <c r="M54" i="24"/>
  <c r="L66" i="24"/>
  <c r="K59" i="24"/>
  <c r="Q70" i="24"/>
  <c r="N54" i="24"/>
  <c r="E54" i="24"/>
  <c r="D68" i="24"/>
  <c r="G59" i="24"/>
  <c r="R68" i="24"/>
  <c r="L54" i="24"/>
  <c r="R63" i="24"/>
  <c r="N63" i="24"/>
  <c r="C63" i="24"/>
  <c r="O68" i="24"/>
  <c r="N68" i="24"/>
  <c r="R57" i="24"/>
  <c r="N57" i="24"/>
  <c r="K68" i="24"/>
  <c r="Q68" i="24"/>
  <c r="O56" i="24"/>
  <c r="C67" i="24"/>
  <c r="N67" i="24"/>
  <c r="W29" i="24"/>
  <c r="J58" i="24"/>
  <c r="O51" i="24"/>
  <c r="K69" i="24"/>
  <c r="L51" i="24"/>
  <c r="Q55" i="24"/>
  <c r="J55" i="24"/>
  <c r="M67" i="24"/>
  <c r="K67" i="24"/>
  <c r="E67" i="24"/>
  <c r="R70" i="24"/>
  <c r="H65" i="24"/>
  <c r="L67" i="24"/>
  <c r="H51" i="24"/>
  <c r="G60" i="24"/>
  <c r="C51" i="24"/>
  <c r="G53" i="24"/>
  <c r="J67" i="24"/>
  <c r="D51" i="24"/>
  <c r="H68" i="24"/>
  <c r="N56" i="24"/>
  <c r="J56" i="24"/>
  <c r="L55" i="24"/>
  <c r="M68" i="24"/>
  <c r="O61" i="24"/>
  <c r="Q63" i="24"/>
  <c r="G61" i="24"/>
  <c r="R67" i="24"/>
  <c r="D67" i="24"/>
  <c r="J63" i="24"/>
  <c r="F63" i="24"/>
  <c r="M51" i="24"/>
  <c r="F60" i="24"/>
  <c r="O57" i="24"/>
  <c r="R53" i="24"/>
  <c r="G67" i="24"/>
  <c r="Q53" i="24"/>
  <c r="N65" i="24"/>
  <c r="C57" i="24"/>
  <c r="C69" i="24"/>
  <c r="R54" i="24"/>
  <c r="O62" i="24"/>
  <c r="H67" i="24"/>
  <c r="Q67" i="24"/>
  <c r="D55" i="24"/>
  <c r="F67" i="24"/>
  <c r="W20" i="24"/>
  <c r="K58" i="24"/>
  <c r="O58" i="24"/>
  <c r="L58" i="24"/>
  <c r="D58" i="24"/>
  <c r="E58" i="24"/>
  <c r="R58" i="24"/>
  <c r="G58" i="24"/>
  <c r="W34" i="24"/>
  <c r="C72" i="24"/>
  <c r="Q72" i="24"/>
  <c r="R72" i="24"/>
  <c r="M72" i="24"/>
  <c r="E72" i="24"/>
  <c r="G72" i="24"/>
  <c r="D72" i="24"/>
  <c r="H72" i="24"/>
  <c r="W14" i="24"/>
  <c r="E52" i="24"/>
  <c r="J52" i="24"/>
  <c r="G52" i="24"/>
  <c r="L52" i="24"/>
  <c r="D52" i="24"/>
  <c r="F52" i="24"/>
  <c r="W22" i="24"/>
  <c r="Q60" i="24"/>
  <c r="M60" i="24"/>
  <c r="E60" i="24"/>
  <c r="W18" i="24"/>
  <c r="G56" i="24"/>
  <c r="H56" i="24"/>
  <c r="E56" i="24"/>
  <c r="Q56" i="24"/>
  <c r="R56" i="24"/>
  <c r="W26" i="24"/>
  <c r="E64" i="24"/>
  <c r="J64" i="24"/>
  <c r="L64" i="24"/>
  <c r="O64" i="24"/>
  <c r="D64" i="24"/>
  <c r="W21" i="24"/>
  <c r="F59" i="24"/>
  <c r="O59" i="24"/>
  <c r="L59" i="24"/>
  <c r="D59" i="24"/>
  <c r="E59" i="24"/>
  <c r="W28" i="24"/>
  <c r="D66" i="24"/>
  <c r="N66" i="24"/>
  <c r="H66" i="24"/>
  <c r="Q66" i="24"/>
  <c r="E66" i="24"/>
  <c r="K66" i="24"/>
  <c r="W13" i="24"/>
  <c r="E51" i="24"/>
  <c r="G51" i="24"/>
  <c r="Q51" i="24"/>
  <c r="F51" i="24"/>
  <c r="K51" i="24"/>
  <c r="N51" i="24"/>
  <c r="W16" i="24"/>
  <c r="O54" i="24"/>
  <c r="D54" i="24"/>
  <c r="J54" i="24"/>
  <c r="W30" i="24"/>
  <c r="L68" i="24"/>
  <c r="E68" i="24"/>
  <c r="G68" i="24"/>
  <c r="J68" i="24"/>
  <c r="W23" i="24"/>
  <c r="J61" i="24"/>
  <c r="M61" i="24"/>
  <c r="R61" i="24"/>
  <c r="D61" i="24"/>
  <c r="E61" i="24"/>
  <c r="N61" i="24"/>
  <c r="H61" i="24"/>
  <c r="F61" i="24"/>
  <c r="J71" i="24"/>
  <c r="Q71" i="24"/>
  <c r="D71" i="24"/>
  <c r="K72" i="24"/>
  <c r="N64" i="24"/>
  <c r="H60" i="24"/>
  <c r="K64" i="24"/>
  <c r="R52" i="24"/>
  <c r="O71" i="24"/>
  <c r="C52" i="24"/>
  <c r="C60" i="24"/>
  <c r="Q69" i="24"/>
  <c r="N59" i="24"/>
  <c r="M57" i="24"/>
  <c r="F56" i="24"/>
  <c r="K53" i="24"/>
  <c r="H70" i="24"/>
  <c r="R60" i="24"/>
  <c r="O72" i="24"/>
  <c r="K55" i="24"/>
  <c r="K62" i="24"/>
  <c r="Q52" i="24"/>
  <c r="F70" i="24"/>
  <c r="J72" i="24"/>
  <c r="L56" i="24"/>
  <c r="C56" i="24"/>
  <c r="C64" i="24"/>
  <c r="C65" i="24"/>
  <c r="L62" i="24"/>
  <c r="O70" i="24"/>
  <c r="L71" i="24"/>
  <c r="L70" i="24"/>
  <c r="M64" i="24"/>
  <c r="M70" i="24"/>
  <c r="Q54" i="24"/>
  <c r="M66" i="24"/>
  <c r="O65" i="24"/>
  <c r="E62" i="24"/>
  <c r="M56" i="24"/>
  <c r="K54" i="24"/>
  <c r="Q59" i="24"/>
  <c r="J53" i="24"/>
  <c r="M52" i="24"/>
  <c r="F64" i="24"/>
  <c r="N58" i="24"/>
  <c r="J62" i="24"/>
  <c r="W33" i="24"/>
  <c r="E71" i="24"/>
  <c r="F71" i="24"/>
  <c r="M71" i="24"/>
  <c r="W32" i="24"/>
  <c r="C70" i="24"/>
  <c r="D70" i="24"/>
  <c r="W27" i="24"/>
  <c r="D65" i="24"/>
  <c r="L65" i="24"/>
  <c r="R65" i="24"/>
  <c r="Q65" i="24"/>
  <c r="J65" i="24"/>
  <c r="G65" i="24"/>
  <c r="E65" i="24"/>
  <c r="F65" i="24"/>
  <c r="W15" i="24"/>
  <c r="N53" i="24"/>
  <c r="D53" i="24"/>
  <c r="C53" i="24"/>
  <c r="L53" i="24"/>
  <c r="F53" i="24"/>
  <c r="E53" i="24"/>
  <c r="W19" i="24"/>
  <c r="K57" i="24"/>
  <c r="F57" i="24"/>
  <c r="H57" i="24"/>
  <c r="Q57" i="24"/>
  <c r="G57" i="24"/>
  <c r="D57" i="24"/>
  <c r="E57" i="24"/>
  <c r="W31" i="24"/>
  <c r="F69" i="24"/>
  <c r="N69" i="24"/>
  <c r="E69" i="24"/>
  <c r="O69" i="24"/>
  <c r="J69" i="24"/>
  <c r="D69" i="24"/>
  <c r="L69" i="24"/>
  <c r="W17" i="24"/>
  <c r="M55" i="24"/>
  <c r="G55" i="24"/>
  <c r="R55" i="24"/>
  <c r="H55" i="24"/>
  <c r="F55" i="24"/>
  <c r="E55" i="24"/>
  <c r="N55" i="24"/>
  <c r="O55" i="24"/>
  <c r="W24" i="24"/>
  <c r="R62" i="24"/>
  <c r="M62" i="24"/>
  <c r="H62" i="24"/>
  <c r="G62" i="24"/>
  <c r="D62" i="24"/>
  <c r="N70" i="24"/>
  <c r="N72" i="24"/>
  <c r="J70" i="24"/>
  <c r="R71" i="24"/>
  <c r="O52" i="24"/>
  <c r="N60" i="24"/>
  <c r="J60" i="24"/>
  <c r="K52" i="24"/>
  <c r="H71" i="24"/>
  <c r="F66" i="24"/>
  <c r="F58" i="24"/>
  <c r="L60" i="24"/>
  <c r="N52" i="24"/>
  <c r="R66" i="24"/>
  <c r="C71" i="24"/>
  <c r="C58" i="24"/>
  <c r="K70" i="24"/>
  <c r="F72" i="24"/>
  <c r="R64" i="24"/>
  <c r="H58" i="24"/>
  <c r="K71" i="24"/>
  <c r="D60" i="24"/>
  <c r="O66" i="24"/>
  <c r="R59" i="24"/>
  <c r="Q58" i="24"/>
  <c r="J59" i="24"/>
  <c r="K60" i="24"/>
  <c r="D56" i="24"/>
  <c r="M69" i="24"/>
  <c r="G70" i="24"/>
  <c r="H59" i="24"/>
  <c r="H69" i="24"/>
  <c r="S81" i="24" l="1"/>
  <c r="U81" i="24"/>
  <c r="U39" i="24" s="1"/>
  <c r="T74" i="28"/>
  <c r="T58" i="28"/>
  <c r="T61" i="28"/>
  <c r="T64" i="28"/>
  <c r="T62" i="28"/>
  <c r="T73" i="28"/>
  <c r="T68" i="28"/>
  <c r="T55" i="28"/>
  <c r="T67" i="28"/>
  <c r="P81" i="28"/>
  <c r="T53" i="28"/>
  <c r="T63" i="28"/>
  <c r="T69" i="28"/>
  <c r="I81" i="28"/>
  <c r="T51" i="28"/>
  <c r="C81" i="28"/>
  <c r="M81" i="28"/>
  <c r="D81" i="28"/>
  <c r="E81" i="28"/>
  <c r="T71" i="28"/>
  <c r="T72" i="28"/>
  <c r="T70" i="28"/>
  <c r="T60" i="28"/>
  <c r="S81" i="28"/>
  <c r="N81" i="28"/>
  <c r="O81" i="28"/>
  <c r="T57" i="28"/>
  <c r="T52" i="28"/>
  <c r="T65" i="28"/>
  <c r="T54" i="28"/>
  <c r="T75" i="28"/>
  <c r="H81" i="28"/>
  <c r="Q81" i="28"/>
  <c r="J81" i="28"/>
  <c r="R81" i="28"/>
  <c r="T59" i="28"/>
  <c r="T56" i="28"/>
  <c r="T66" i="28"/>
  <c r="K81" i="28"/>
  <c r="F81" i="28"/>
  <c r="L81" i="28"/>
  <c r="G81" i="28"/>
  <c r="V63" i="24"/>
  <c r="V61" i="24"/>
  <c r="V67" i="24"/>
  <c r="V68" i="24"/>
  <c r="V54" i="24"/>
  <c r="V57" i="24"/>
  <c r="V59" i="24"/>
  <c r="V66" i="24"/>
  <c r="V62" i="24"/>
  <c r="V55" i="24"/>
  <c r="V69" i="24"/>
  <c r="V53" i="24"/>
  <c r="V56" i="24"/>
  <c r="V51" i="24"/>
  <c r="V72" i="24"/>
  <c r="V70" i="24"/>
  <c r="V64" i="24"/>
  <c r="V71" i="24"/>
  <c r="V65" i="24"/>
  <c r="V60" i="24"/>
  <c r="V52" i="24"/>
  <c r="V58" i="24"/>
  <c r="V40" i="28" l="1"/>
  <c r="P40" i="28" s="1"/>
  <c r="V39" i="28"/>
  <c r="S39" i="28" s="1"/>
  <c r="T39" i="28" s="1"/>
  <c r="V11" i="28"/>
  <c r="C11" i="28" s="1"/>
  <c r="V12" i="28"/>
  <c r="C12" i="28" s="1"/>
  <c r="T12" i="28" s="1"/>
  <c r="I74" i="24"/>
  <c r="P74" i="24"/>
  <c r="G74" i="24"/>
  <c r="C74" i="24"/>
  <c r="W36" i="24"/>
  <c r="R74" i="24"/>
  <c r="Q74" i="24"/>
  <c r="D74" i="24"/>
  <c r="L74" i="24"/>
  <c r="N74" i="24"/>
  <c r="E74" i="24"/>
  <c r="M74" i="24"/>
  <c r="H74" i="24"/>
  <c r="J74" i="24"/>
  <c r="K74" i="24"/>
  <c r="O74" i="24"/>
  <c r="F74" i="24"/>
  <c r="Q40" i="28" l="1"/>
  <c r="R40" i="28"/>
  <c r="S40" i="28"/>
  <c r="E11" i="28"/>
  <c r="D11" i="28"/>
  <c r="V74" i="24"/>
  <c r="T11" i="28" l="1"/>
  <c r="T40" i="28"/>
  <c r="D73" i="24"/>
  <c r="I73" i="24"/>
  <c r="P73" i="24"/>
  <c r="N73" i="24"/>
  <c r="Q73" i="24"/>
  <c r="W35" i="24"/>
  <c r="J73" i="24"/>
  <c r="H73" i="24"/>
  <c r="F73" i="24"/>
  <c r="E73" i="24"/>
  <c r="C73" i="24"/>
  <c r="K73" i="24"/>
  <c r="R73" i="24"/>
  <c r="O73" i="24"/>
  <c r="M73" i="24"/>
  <c r="L73" i="24"/>
  <c r="G73" i="24"/>
  <c r="V73" i="24" l="1"/>
  <c r="M75" i="24" l="1"/>
  <c r="I75" i="24"/>
  <c r="P75" i="24"/>
  <c r="G75" i="24"/>
  <c r="C75" i="24"/>
  <c r="R75" i="24"/>
  <c r="O75" i="24"/>
  <c r="H75" i="24"/>
  <c r="F75" i="24"/>
  <c r="E75" i="24"/>
  <c r="Q75" i="24"/>
  <c r="L75" i="24"/>
  <c r="D75" i="24"/>
  <c r="W37" i="24"/>
  <c r="N75" i="24"/>
  <c r="J75" i="24"/>
  <c r="K75" i="24"/>
  <c r="V75" i="24" l="1"/>
  <c r="K76" i="24"/>
  <c r="K81" i="24" s="1"/>
  <c r="D76" i="24"/>
  <c r="D81" i="24" s="1"/>
  <c r="Q76" i="24"/>
  <c r="Q81" i="24" s="1"/>
  <c r="M76" i="24" l="1"/>
  <c r="M81" i="24" s="1"/>
  <c r="I76" i="24"/>
  <c r="I81" i="24" s="1"/>
  <c r="P76" i="24"/>
  <c r="P81" i="24" s="1"/>
  <c r="C76" i="24"/>
  <c r="C81" i="24" s="1"/>
  <c r="R76" i="24"/>
  <c r="R81" i="24" s="1"/>
  <c r="E76" i="24"/>
  <c r="E81" i="24" s="1"/>
  <c r="W38" i="24"/>
  <c r="J76" i="24"/>
  <c r="J81" i="24" s="1"/>
  <c r="N76" i="24"/>
  <c r="N81" i="24" s="1"/>
  <c r="H76" i="24"/>
  <c r="H81" i="24" s="1"/>
  <c r="F76" i="24"/>
  <c r="L76" i="24"/>
  <c r="L81" i="24" s="1"/>
  <c r="G76" i="24"/>
  <c r="G81" i="24" s="1"/>
  <c r="O76" i="24"/>
  <c r="O81" i="24" s="1"/>
  <c r="V12" i="24" l="1"/>
  <c r="Y40" i="24"/>
  <c r="Y39" i="24"/>
  <c r="T39" i="24" s="1"/>
  <c r="F81" i="24"/>
  <c r="V76" i="24"/>
  <c r="Q40" i="24" l="1"/>
  <c r="R40" i="24"/>
  <c r="U40" i="24"/>
  <c r="S40" i="24"/>
  <c r="V11" i="24"/>
  <c r="W12" i="24"/>
  <c r="V39" i="24"/>
  <c r="T40" i="24"/>
  <c r="P40" i="24"/>
  <c r="V40" i="24" l="1"/>
  <c r="W11" i="24"/>
  <c r="W39" i="24"/>
  <c r="W40" i="24" l="1"/>
</calcChain>
</file>

<file path=xl/comments1.xml><?xml version="1.0" encoding="utf-8"?>
<comments xmlns="http://schemas.openxmlformats.org/spreadsheetml/2006/main">
  <authors>
    <author>Bednarski, Julie A (DFG)</author>
  </authors>
  <commentList>
    <comment ref="A32" authorId="0">
      <text>
        <r>
          <rPr>
            <b/>
            <sz val="9"/>
            <color indexed="81"/>
            <rFont val="Tahoma"/>
            <family val="2"/>
          </rPr>
          <t>Bednarski, Julie A (DFG):</t>
        </r>
        <r>
          <rPr>
            <sz val="9"/>
            <color indexed="81"/>
            <rFont val="Tahoma"/>
            <family val="2"/>
          </rPr>
          <t xml:space="preserve">
WEIR DATES UPDATED 2003-2015 11-27-15</t>
        </r>
      </text>
    </comment>
  </commentList>
</comments>
</file>

<file path=xl/sharedStrings.xml><?xml version="1.0" encoding="utf-8"?>
<sst xmlns="http://schemas.openxmlformats.org/spreadsheetml/2006/main" count="169" uniqueCount="98">
  <si>
    <t>Weir Count</t>
  </si>
  <si>
    <t>Chilkoot Lake sockeye salmon:</t>
  </si>
  <si>
    <t>Year</t>
  </si>
  <si>
    <t>Dist 15</t>
  </si>
  <si>
    <t>Chilkoot</t>
  </si>
  <si>
    <t>Chilkoot Lake sockeye salmon</t>
  </si>
  <si>
    <t>SUM</t>
  </si>
  <si>
    <t>Escapement</t>
  </si>
  <si>
    <t>Proportion:</t>
  </si>
  <si>
    <t>Escapement:</t>
  </si>
  <si>
    <t>Harvest:</t>
  </si>
  <si>
    <t>Harvest</t>
  </si>
  <si>
    <t>check</t>
  </si>
  <si>
    <t>Start Date</t>
  </si>
  <si>
    <t>End Date</t>
  </si>
  <si>
    <t>Notes:</t>
  </si>
  <si>
    <t>Table 1 (Eggers et al. 2009) included all harvest sources (96% commercial); did not include subsistence 1976-1984, or sport 1976, 2005, 2006 (sport fishing closed 1998 and 1999).</t>
  </si>
  <si>
    <t>Total Harvest</t>
  </si>
  <si>
    <t>Harvest by stock:</t>
  </si>
  <si>
    <t>Chilkat</t>
  </si>
  <si>
    <t>Other</t>
  </si>
  <si>
    <t>Run</t>
  </si>
  <si>
    <t>Harvest Rate</t>
  </si>
  <si>
    <t>Chilkoot Lake sockeye salmon estimated commercial harvest:</t>
  </si>
  <si>
    <t>Total Dist 15 Harvest</t>
  </si>
  <si>
    <t>Age escapement weighted by statistical week:</t>
  </si>
  <si>
    <t>Chilkoot Lake sockeye salmon run age composition</t>
  </si>
  <si>
    <t>Harvest estimates by stock weighted by weekly catch.</t>
  </si>
  <si>
    <t>Age Class:</t>
  </si>
  <si>
    <r>
      <t xml:space="preserve">Brood Table: </t>
    </r>
    <r>
      <rPr>
        <b/>
        <sz val="12"/>
        <color rgb="FFFF0000"/>
        <rFont val="Calibri"/>
        <family val="2"/>
        <scheme val="minor"/>
      </rPr>
      <t>red values imputed</t>
    </r>
  </si>
  <si>
    <t>Brood</t>
  </si>
  <si>
    <t>Brood Year</t>
  </si>
  <si>
    <t>R/S</t>
  </si>
  <si>
    <t>Proportion of brood year return:</t>
  </si>
  <si>
    <t>Average:</t>
  </si>
  <si>
    <t>Imputed values for missing ages:</t>
  </si>
  <si>
    <t>Mark-Recapture</t>
  </si>
  <si>
    <t>Estimate</t>
  </si>
  <si>
    <t>SE</t>
  </si>
  <si>
    <t>Bachman and Sogge 2006 (FDS 06-30).</t>
  </si>
  <si>
    <t>Kelley and Bachman 1999 (RIR 1J99-25).</t>
  </si>
  <si>
    <t>Source</t>
  </si>
  <si>
    <t>Type of Estimate</t>
  </si>
  <si>
    <t>Darroch</t>
  </si>
  <si>
    <t>Randy Bachman (ADF&amp;G), pers. comm.</t>
  </si>
  <si>
    <t>M</t>
  </si>
  <si>
    <t>C</t>
  </si>
  <si>
    <t>R</t>
  </si>
  <si>
    <t>Peterson</t>
  </si>
  <si>
    <t>CV</t>
  </si>
  <si>
    <t>adj LB95</t>
  </si>
  <si>
    <t>adj UB96</t>
  </si>
  <si>
    <t>LOG</t>
  </si>
  <si>
    <t>ADJ CV</t>
  </si>
  <si>
    <t>CRUDE CV</t>
  </si>
  <si>
    <t>ND</t>
  </si>
  <si>
    <t>Sport</t>
  </si>
  <si>
    <t>Subsistence</t>
  </si>
  <si>
    <t>Sport fish salmon record keeping began in 1977.</t>
  </si>
  <si>
    <t>Subsistence salmon record keeping began in 1985.</t>
  </si>
  <si>
    <t>Bachman et al. (in press)</t>
  </si>
  <si>
    <t>Age commercial harvest weighted by statistical week:</t>
  </si>
  <si>
    <t>District 15 drift gillnet harvest updated 1-28-2014; includes all harvest types.</t>
  </si>
  <si>
    <t>Weir Data from ALEX (1-28-2013):update 11-15</t>
  </si>
  <si>
    <t>Weir Dates by Mark Sogge 11/27/15</t>
  </si>
  <si>
    <t>Fish tight</t>
  </si>
  <si>
    <t>Pulled</t>
  </si>
  <si>
    <t>For charting:</t>
  </si>
  <si>
    <t>Geiger Yield Analysis:</t>
  </si>
  <si>
    <t>Tabular Approach:</t>
  </si>
  <si>
    <t>Spawner Interval</t>
  </si>
  <si>
    <t>n</t>
  </si>
  <si>
    <t>Mean</t>
  </si>
  <si>
    <t>Spawners</t>
  </si>
  <si>
    <t xml:space="preserve">Mean </t>
  </si>
  <si>
    <t>Recruitment</t>
  </si>
  <si>
    <t>Yield</t>
  </si>
  <si>
    <t>Return per</t>
  </si>
  <si>
    <t>Spawner</t>
  </si>
  <si>
    <t>Range</t>
  </si>
  <si>
    <t>Low</t>
  </si>
  <si>
    <t>High</t>
  </si>
  <si>
    <t>0-20</t>
  </si>
  <si>
    <t>10-30</t>
  </si>
  <si>
    <t>20-40</t>
  </si>
  <si>
    <t>30-50</t>
  </si>
  <si>
    <t>40-60</t>
  </si>
  <si>
    <t>50-70</t>
  </si>
  <si>
    <t>60-80</t>
  </si>
  <si>
    <t>70-90</t>
  </si>
  <si>
    <t>80-100</t>
  </si>
  <si>
    <t>&gt;90</t>
  </si>
  <si>
    <t>Esc</t>
  </si>
  <si>
    <t>Recruit</t>
  </si>
  <si>
    <t>S/R</t>
  </si>
  <si>
    <t>From McPherson (1990; Table 1.3, p. 14):</t>
  </si>
  <si>
    <t>Percent of Dist. 15 commercial harvest:</t>
  </si>
  <si>
    <t>Total return for 1976-1979 from McPherson (1990; Table 2.1, p. 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</si>
</sst>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"/>
    <numFmt numFmtId="165" formatCode="#,##0.000"/>
    <numFmt numFmtId="166" formatCode="0.0"/>
    <numFmt numFmtId="167" formatCode="[$-409]d\-mmm\-yy;@"/>
    <numFmt numFmtId="168" formatCode="#,##0.0"/>
    <numFmt numFmtId="169" formatCode="0.0%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Times New Roman"/>
      <family val="1"/>
    </font>
    <font>
      <b/>
      <sz val="8"/>
      <name val="Calibri"/>
      <family val="2"/>
      <scheme val="minor"/>
    </font>
    <font>
      <b/>
      <sz val="8"/>
      <name val="Arial"/>
      <family val="2"/>
    </font>
    <font>
      <sz val="8"/>
      <color rgb="FFFF0000"/>
      <name val="Arial"/>
      <family val="2"/>
    </font>
    <font>
      <b/>
      <sz val="10"/>
      <name val="Times New Roman"/>
      <family val="1"/>
    </font>
    <font>
      <sz val="10"/>
      <name val="Arial"/>
      <family val="2"/>
    </font>
    <font>
      <b/>
      <i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Times New Roman"/>
      <family val="2"/>
    </font>
    <font>
      <b/>
      <sz val="8"/>
      <color rgb="FFFF0000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50"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3" fillId="0" borderId="0"/>
    <xf numFmtId="43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" fillId="0" borderId="0"/>
    <xf numFmtId="0" fontId="13" fillId="0" borderId="0"/>
    <xf numFmtId="9" fontId="6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9" fontId="6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43" fontId="24" fillId="0" borderId="0" applyFont="0" applyFill="0" applyBorder="0" applyAlignment="0" applyProtection="0"/>
  </cellStyleXfs>
  <cellXfs count="138">
    <xf numFmtId="0" fontId="0" fillId="0" borderId="0" xfId="0"/>
    <xf numFmtId="3" fontId="8" fillId="0" borderId="0" xfId="0" applyNumberFormat="1" applyFont="1"/>
    <xf numFmtId="0" fontId="8" fillId="0" borderId="0" xfId="0" applyFont="1"/>
    <xf numFmtId="0" fontId="10" fillId="0" borderId="0" xfId="0" applyFont="1" applyAlignment="1">
      <alignment horizontal="center"/>
    </xf>
    <xf numFmtId="0" fontId="10" fillId="0" borderId="0" xfId="0" applyFont="1"/>
    <xf numFmtId="0" fontId="12" fillId="0" borderId="0" xfId="0" applyFont="1" applyAlignment="1">
      <alignment horizontal="left"/>
    </xf>
    <xf numFmtId="3" fontId="7" fillId="2" borderId="0" xfId="0" applyNumberFormat="1" applyFont="1" applyFill="1"/>
    <xf numFmtId="0" fontId="7" fillId="0" borderId="0" xfId="0" applyFont="1"/>
    <xf numFmtId="165" fontId="7" fillId="2" borderId="0" xfId="0" applyNumberFormat="1" applyFont="1" applyFill="1" applyAlignment="1">
      <alignment horizontal="center"/>
    </xf>
    <xf numFmtId="0" fontId="15" fillId="0" borderId="0" xfId="0" applyFont="1" applyAlignment="1">
      <alignment horizontal="center"/>
    </xf>
    <xf numFmtId="0" fontId="15" fillId="3" borderId="0" xfId="0" applyFont="1" applyFill="1" applyAlignment="1">
      <alignment horizontal="left"/>
    </xf>
    <xf numFmtId="0" fontId="7" fillId="3" borderId="0" xfId="0" applyFont="1" applyFill="1" applyAlignment="1">
      <alignment horizontal="center"/>
    </xf>
    <xf numFmtId="164" fontId="7" fillId="3" borderId="0" xfId="0" applyNumberFormat="1" applyFont="1" applyFill="1" applyAlignment="1">
      <alignment horizontal="center"/>
    </xf>
    <xf numFmtId="0" fontId="7" fillId="3" borderId="0" xfId="0" applyFont="1" applyFill="1"/>
    <xf numFmtId="3" fontId="7" fillId="3" borderId="0" xfId="0" applyNumberFormat="1" applyFont="1" applyFill="1"/>
    <xf numFmtId="0" fontId="12" fillId="0" borderId="0" xfId="9" applyFont="1" applyBorder="1" applyAlignment="1">
      <alignment horizontal="left"/>
    </xf>
    <xf numFmtId="0" fontId="15" fillId="3" borderId="0" xfId="0" applyFont="1" applyFill="1" applyAlignment="1">
      <alignment horizontal="center"/>
    </xf>
    <xf numFmtId="0" fontId="15" fillId="3" borderId="0" xfId="0" applyFont="1" applyFill="1"/>
    <xf numFmtId="0" fontId="14" fillId="3" borderId="0" xfId="9" applyFont="1" applyFill="1"/>
    <xf numFmtId="0" fontId="15" fillId="2" borderId="0" xfId="0" applyFont="1" applyFill="1" applyAlignment="1">
      <alignment horizontal="center"/>
    </xf>
    <xf numFmtId="0" fontId="7" fillId="2" borderId="0" xfId="0" applyFont="1" applyFill="1"/>
    <xf numFmtId="0" fontId="7" fillId="0" borderId="0" xfId="0" applyFont="1" applyFill="1"/>
    <xf numFmtId="0" fontId="14" fillId="2" borderId="0" xfId="9" applyFont="1" applyFill="1"/>
    <xf numFmtId="0" fontId="14" fillId="2" borderId="0" xfId="9" applyFont="1" applyFill="1" applyAlignment="1">
      <alignment horizontal="center"/>
    </xf>
    <xf numFmtId="166" fontId="8" fillId="0" borderId="0" xfId="0" applyNumberFormat="1" applyFont="1"/>
    <xf numFmtId="3" fontId="9" fillId="0" borderId="0" xfId="0" applyNumberFormat="1" applyFont="1"/>
    <xf numFmtId="167" fontId="11" fillId="0" borderId="0" xfId="0" applyNumberFormat="1" applyFont="1" applyBorder="1" applyAlignment="1">
      <alignment horizontal="right"/>
    </xf>
    <xf numFmtId="167" fontId="11" fillId="0" borderId="0" xfId="0" applyNumberFormat="1" applyFont="1" applyAlignment="1">
      <alignment horizontal="right"/>
    </xf>
    <xf numFmtId="3" fontId="8" fillId="0" borderId="0" xfId="0" applyNumberFormat="1" applyFont="1" applyFill="1"/>
    <xf numFmtId="3" fontId="11" fillId="0" borderId="0" xfId="0" applyNumberFormat="1" applyFont="1" applyFill="1"/>
    <xf numFmtId="0" fontId="11" fillId="0" borderId="0" xfId="0" applyFont="1"/>
    <xf numFmtId="167" fontId="11" fillId="0" borderId="0" xfId="0" applyNumberFormat="1" applyFont="1"/>
    <xf numFmtId="0" fontId="10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6" fontId="6" fillId="0" borderId="0" xfId="9" applyNumberFormat="1"/>
    <xf numFmtId="166" fontId="13" fillId="0" borderId="0" xfId="9" applyNumberFormat="1" applyFont="1"/>
    <xf numFmtId="0" fontId="6" fillId="0" borderId="0" xfId="9"/>
    <xf numFmtId="0" fontId="17" fillId="0" borderId="0" xfId="9" applyFont="1"/>
    <xf numFmtId="0" fontId="13" fillId="0" borderId="0" xfId="9" applyFont="1"/>
    <xf numFmtId="3" fontId="16" fillId="0" borderId="0" xfId="0" applyNumberFormat="1" applyFont="1" applyAlignment="1">
      <alignment horizontal="center"/>
    </xf>
    <xf numFmtId="0" fontId="23" fillId="2" borderId="0" xfId="9" applyFont="1" applyFill="1" applyAlignment="1">
      <alignment horizontal="left"/>
    </xf>
    <xf numFmtId="3" fontId="10" fillId="0" borderId="1" xfId="9" applyNumberFormat="1" applyFont="1" applyBorder="1" applyAlignment="1">
      <alignment horizontal="center" wrapText="1"/>
    </xf>
    <xf numFmtId="3" fontId="10" fillId="0" borderId="1" xfId="9" applyNumberFormat="1" applyFont="1" applyBorder="1" applyAlignment="1">
      <alignment horizontal="center"/>
    </xf>
    <xf numFmtId="3" fontId="10" fillId="0" borderId="2" xfId="9" applyNumberFormat="1" applyFont="1" applyBorder="1" applyAlignment="1">
      <alignment horizontal="center"/>
    </xf>
    <xf numFmtId="3" fontId="19" fillId="0" borderId="0" xfId="0" applyNumberFormat="1" applyFont="1"/>
    <xf numFmtId="3" fontId="16" fillId="2" borderId="0" xfId="0" applyNumberFormat="1" applyFont="1" applyFill="1"/>
    <xf numFmtId="0" fontId="16" fillId="0" borderId="0" xfId="0" applyFont="1" applyFill="1" applyAlignment="1">
      <alignment horizontal="center"/>
    </xf>
    <xf numFmtId="3" fontId="16" fillId="0" borderId="0" xfId="0" applyNumberFormat="1" applyFont="1" applyFill="1" applyAlignment="1">
      <alignment horizontal="center"/>
    </xf>
    <xf numFmtId="0" fontId="10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20" fillId="0" borderId="0" xfId="4" applyFont="1" applyAlignment="1">
      <alignment horizontal="center"/>
    </xf>
    <xf numFmtId="9" fontId="8" fillId="0" borderId="0" xfId="30" applyFont="1" applyAlignment="1">
      <alignment horizontal="center"/>
    </xf>
    <xf numFmtId="0" fontId="8" fillId="0" borderId="0" xfId="9" applyFont="1"/>
    <xf numFmtId="0" fontId="10" fillId="0" borderId="1" xfId="9" applyFont="1" applyBorder="1" applyAlignment="1">
      <alignment horizontal="center"/>
    </xf>
    <xf numFmtId="3" fontId="10" fillId="0" borderId="2" xfId="9" applyNumberFormat="1" applyFont="1" applyBorder="1" applyAlignment="1">
      <alignment horizontal="center"/>
    </xf>
    <xf numFmtId="0" fontId="6" fillId="0" borderId="0" xfId="9"/>
    <xf numFmtId="3" fontId="8" fillId="0" borderId="0" xfId="9" applyNumberFormat="1" applyFont="1"/>
    <xf numFmtId="3" fontId="11" fillId="0" borderId="0" xfId="34" applyNumberFormat="1" applyFont="1" applyFill="1" applyBorder="1"/>
    <xf numFmtId="3" fontId="11" fillId="0" borderId="0" xfId="34" applyNumberFormat="1" applyFont="1" applyFill="1"/>
    <xf numFmtId="0" fontId="15" fillId="0" borderId="0" xfId="9" applyFont="1" applyFill="1" applyBorder="1" applyAlignment="1">
      <alignment horizontal="center"/>
    </xf>
    <xf numFmtId="0" fontId="10" fillId="2" borderId="0" xfId="9" applyFont="1" applyFill="1"/>
    <xf numFmtId="0" fontId="12" fillId="0" borderId="0" xfId="9" applyFont="1" applyBorder="1" applyAlignment="1">
      <alignment horizontal="left"/>
    </xf>
    <xf numFmtId="0" fontId="10" fillId="3" borderId="0" xfId="9" applyFont="1" applyFill="1"/>
    <xf numFmtId="3" fontId="10" fillId="0" borderId="0" xfId="0" applyNumberFormat="1" applyFont="1"/>
    <xf numFmtId="166" fontId="10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8" fillId="0" borderId="0" xfId="0" applyFont="1" applyBorder="1"/>
    <xf numFmtId="0" fontId="8" fillId="0" borderId="2" xfId="0" applyFont="1" applyBorder="1"/>
    <xf numFmtId="164" fontId="8" fillId="0" borderId="0" xfId="0" applyNumberFormat="1" applyFont="1" applyBorder="1" applyAlignment="1">
      <alignment horizontal="center"/>
    </xf>
    <xf numFmtId="0" fontId="8" fillId="0" borderId="0" xfId="9" applyFont="1"/>
    <xf numFmtId="0" fontId="8" fillId="0" borderId="0" xfId="9" applyFont="1" applyBorder="1"/>
    <xf numFmtId="0" fontId="12" fillId="0" borderId="0" xfId="9" applyFont="1" applyBorder="1" applyAlignment="1">
      <alignment horizontal="left"/>
    </xf>
    <xf numFmtId="0" fontId="10" fillId="0" borderId="0" xfId="9" applyFont="1" applyAlignment="1">
      <alignment horizontal="center"/>
    </xf>
    <xf numFmtId="0" fontId="8" fillId="0" borderId="0" xfId="9" applyFont="1" applyFill="1" applyBorder="1"/>
    <xf numFmtId="0" fontId="10" fillId="0" borderId="0" xfId="9" applyFont="1" applyFill="1" applyBorder="1" applyAlignment="1">
      <alignment horizontal="center"/>
    </xf>
    <xf numFmtId="0" fontId="10" fillId="0" borderId="0" xfId="9" applyFont="1" applyFill="1" applyBorder="1"/>
    <xf numFmtId="0" fontId="10" fillId="0" borderId="1" xfId="9" applyFont="1" applyFill="1" applyBorder="1" applyAlignment="1">
      <alignment horizontal="center"/>
    </xf>
    <xf numFmtId="0" fontId="10" fillId="0" borderId="2" xfId="9" applyFont="1" applyBorder="1" applyAlignment="1">
      <alignment horizontal="center"/>
    </xf>
    <xf numFmtId="0" fontId="8" fillId="0" borderId="2" xfId="9" applyFont="1" applyBorder="1"/>
    <xf numFmtId="0" fontId="10" fillId="0" borderId="2" xfId="9" applyFont="1" applyBorder="1"/>
    <xf numFmtId="0" fontId="10" fillId="0" borderId="0" xfId="9" applyFont="1"/>
    <xf numFmtId="0" fontId="10" fillId="0" borderId="0" xfId="9" applyFont="1" applyFill="1" applyAlignment="1">
      <alignment horizontal="center"/>
    </xf>
    <xf numFmtId="0" fontId="10" fillId="0" borderId="0" xfId="4" applyFont="1" applyAlignment="1">
      <alignment horizontal="center"/>
    </xf>
    <xf numFmtId="0" fontId="9" fillId="0" borderId="0" xfId="9" applyFont="1" applyFill="1"/>
    <xf numFmtId="164" fontId="7" fillId="0" borderId="0" xfId="0" applyNumberFormat="1" applyFont="1"/>
    <xf numFmtId="3" fontId="7" fillId="0" borderId="0" xfId="0" applyNumberFormat="1" applyFont="1"/>
    <xf numFmtId="0" fontId="15" fillId="0" borderId="0" xfId="9" applyFont="1" applyFill="1" applyBorder="1" applyAlignment="1">
      <alignment horizontal="center"/>
    </xf>
    <xf numFmtId="164" fontId="7" fillId="0" borderId="0" xfId="9" applyNumberFormat="1" applyFont="1" applyAlignment="1">
      <alignment horizontal="center"/>
    </xf>
    <xf numFmtId="164" fontId="7" fillId="0" borderId="0" xfId="55" applyNumberFormat="1" applyFont="1" applyAlignment="1">
      <alignment horizontal="center"/>
    </xf>
    <xf numFmtId="0" fontId="15" fillId="0" borderId="0" xfId="9" applyFont="1" applyAlignment="1">
      <alignment horizontal="center"/>
    </xf>
    <xf numFmtId="0" fontId="10" fillId="0" borderId="2" xfId="0" applyFont="1" applyBorder="1"/>
    <xf numFmtId="9" fontId="8" fillId="0" borderId="0" xfId="0" applyNumberFormat="1" applyFont="1"/>
    <xf numFmtId="3" fontId="8" fillId="0" borderId="0" xfId="0" applyNumberFormat="1" applyFont="1" applyFill="1" applyAlignment="1">
      <alignment horizontal="right"/>
    </xf>
    <xf numFmtId="9" fontId="8" fillId="0" borderId="0" xfId="30" applyFont="1" applyFill="1"/>
    <xf numFmtId="4" fontId="8" fillId="0" borderId="0" xfId="0" applyNumberFormat="1" applyFont="1" applyFill="1"/>
    <xf numFmtId="9" fontId="9" fillId="0" borderId="0" xfId="30" applyFont="1" applyFill="1"/>
    <xf numFmtId="168" fontId="9" fillId="0" borderId="0" xfId="0" applyNumberFormat="1" applyFont="1" applyFill="1"/>
    <xf numFmtId="3" fontId="9" fillId="0" borderId="0" xfId="0" applyNumberFormat="1" applyFont="1" applyFill="1"/>
    <xf numFmtId="0" fontId="9" fillId="0" borderId="4" xfId="0" applyFont="1" applyBorder="1"/>
    <xf numFmtId="0" fontId="9" fillId="0" borderId="5" xfId="0" applyFont="1" applyBorder="1"/>
    <xf numFmtId="0" fontId="9" fillId="0" borderId="6" xfId="0" applyFont="1" applyBorder="1"/>
    <xf numFmtId="0" fontId="9" fillId="0" borderId="7" xfId="0" applyFont="1" applyBorder="1"/>
    <xf numFmtId="3" fontId="9" fillId="0" borderId="6" xfId="0" applyNumberFormat="1" applyFont="1" applyBorder="1"/>
    <xf numFmtId="3" fontId="9" fillId="0" borderId="7" xfId="0" applyNumberFormat="1" applyFont="1" applyBorder="1"/>
    <xf numFmtId="3" fontId="9" fillId="0" borderId="8" xfId="0" applyNumberFormat="1" applyFont="1" applyBorder="1"/>
    <xf numFmtId="3" fontId="9" fillId="0" borderId="9" xfId="0" applyNumberFormat="1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3" fontId="8" fillId="0" borderId="0" xfId="9" applyNumberFormat="1" applyFont="1" applyFill="1"/>
    <xf numFmtId="3" fontId="8" fillId="0" borderId="0" xfId="249" applyNumberFormat="1" applyFont="1"/>
    <xf numFmtId="0" fontId="11" fillId="0" borderId="10" xfId="0" applyFont="1" applyBorder="1"/>
    <xf numFmtId="0" fontId="11" fillId="0" borderId="11" xfId="0" applyFont="1" applyBorder="1"/>
    <xf numFmtId="0" fontId="8" fillId="0" borderId="12" xfId="0" applyFont="1" applyBorder="1"/>
    <xf numFmtId="0" fontId="11" fillId="0" borderId="13" xfId="0" applyFont="1" applyBorder="1"/>
    <xf numFmtId="0" fontId="11" fillId="0" borderId="0" xfId="0" applyFont="1" applyBorder="1"/>
    <xf numFmtId="0" fontId="8" fillId="0" borderId="14" xfId="0" applyFont="1" applyBorder="1"/>
    <xf numFmtId="15" fontId="11" fillId="0" borderId="0" xfId="0" applyNumberFormat="1" applyFont="1" applyBorder="1"/>
    <xf numFmtId="15" fontId="8" fillId="0" borderId="14" xfId="0" applyNumberFormat="1" applyFont="1" applyBorder="1"/>
    <xf numFmtId="0" fontId="11" fillId="0" borderId="15" xfId="0" applyFont="1" applyBorder="1"/>
    <xf numFmtId="15" fontId="11" fillId="0" borderId="16" xfId="0" applyNumberFormat="1" applyFont="1" applyBorder="1"/>
    <xf numFmtId="15" fontId="8" fillId="0" borderId="17" xfId="0" applyNumberFormat="1" applyFont="1" applyBorder="1"/>
    <xf numFmtId="0" fontId="8" fillId="4" borderId="0" xfId="0" applyFont="1" applyFill="1"/>
    <xf numFmtId="165" fontId="7" fillId="0" borderId="0" xfId="0" applyNumberFormat="1" applyFont="1"/>
    <xf numFmtId="0" fontId="27" fillId="0" borderId="0" xfId="9" applyFont="1" applyFill="1"/>
    <xf numFmtId="0" fontId="8" fillId="5" borderId="0" xfId="0" applyFont="1" applyFill="1"/>
    <xf numFmtId="3" fontId="8" fillId="5" borderId="0" xfId="0" applyNumberFormat="1" applyFont="1" applyFill="1"/>
    <xf numFmtId="16" fontId="8" fillId="0" borderId="0" xfId="0" quotePrefix="1" applyNumberFormat="1" applyFont="1" applyAlignment="1">
      <alignment horizontal="center"/>
    </xf>
    <xf numFmtId="0" fontId="8" fillId="0" borderId="0" xfId="0" quotePrefix="1" applyFont="1" applyAlignment="1">
      <alignment horizontal="center"/>
    </xf>
    <xf numFmtId="168" fontId="8" fillId="5" borderId="0" xfId="0" applyNumberFormat="1" applyFont="1" applyFill="1" applyAlignment="1">
      <alignment horizontal="center"/>
    </xf>
    <xf numFmtId="168" fontId="8" fillId="0" borderId="0" xfId="0" applyNumberFormat="1" applyFont="1" applyAlignment="1">
      <alignment horizontal="center"/>
    </xf>
    <xf numFmtId="169" fontId="8" fillId="0" borderId="0" xfId="0" applyNumberFormat="1" applyFont="1"/>
    <xf numFmtId="169" fontId="8" fillId="0" borderId="0" xfId="0" applyNumberFormat="1" applyFont="1" applyAlignment="1">
      <alignment horizontal="center"/>
    </xf>
    <xf numFmtId="169" fontId="8" fillId="0" borderId="0" xfId="30" applyNumberFormat="1" applyFont="1"/>
    <xf numFmtId="0" fontId="12" fillId="0" borderId="0" xfId="0" applyFont="1"/>
    <xf numFmtId="166" fontId="19" fillId="0" borderId="0" xfId="0" applyNumberFormat="1" applyFont="1" applyAlignment="1">
      <alignment horizontal="center"/>
    </xf>
    <xf numFmtId="0" fontId="9" fillId="0" borderId="0" xfId="0" applyFont="1"/>
    <xf numFmtId="3" fontId="10" fillId="0" borderId="3" xfId="9" applyNumberFormat="1" applyFont="1" applyBorder="1" applyAlignment="1">
      <alignment horizontal="center"/>
    </xf>
  </cellXfs>
  <cellStyles count="250">
    <cellStyle name="Comma" xfId="249" builtinId="3"/>
    <cellStyle name="Comma 2" xfId="29"/>
    <cellStyle name="Normal" xfId="0" builtinId="0"/>
    <cellStyle name="Normal 10" xfId="14"/>
    <cellStyle name="Normal 10 2" xfId="225"/>
    <cellStyle name="Normal 11" xfId="9"/>
    <cellStyle name="Normal 12" xfId="10"/>
    <cellStyle name="Normal 2" xfId="3"/>
    <cellStyle name="Normal 2 2" xfId="5"/>
    <cellStyle name="Normal 2 3" xfId="11"/>
    <cellStyle name="Normal 2 4" xfId="13"/>
    <cellStyle name="Normal 2 5" xfId="25"/>
    <cellStyle name="Normal 2 6" xfId="28"/>
    <cellStyle name="Normal 3" xfId="6"/>
    <cellStyle name="Normal 3 2" xfId="17"/>
    <cellStyle name="Normal 3 3" xfId="22"/>
    <cellStyle name="Normal 3 4" xfId="27"/>
    <cellStyle name="Normal 3 5" xfId="32"/>
    <cellStyle name="Normal 4" xfId="1"/>
    <cellStyle name="Normal 4 10" xfId="34"/>
    <cellStyle name="Normal 4 2" xfId="15"/>
    <cellStyle name="Normal 4 2 2" xfId="39"/>
    <cellStyle name="Normal 4 2 2 2" xfId="53"/>
    <cellStyle name="Normal 4 2 2 2 2" xfId="59"/>
    <cellStyle name="Normal 4 2 2 2 2 2" xfId="101"/>
    <cellStyle name="Normal 4 2 2 2 2 2 2" xfId="185"/>
    <cellStyle name="Normal 4 2 2 2 2 3" xfId="143"/>
    <cellStyle name="Normal 4 2 2 2 2 4" xfId="231"/>
    <cellStyle name="Normal 4 2 2 2 3" xfId="96"/>
    <cellStyle name="Normal 4 2 2 2 3 2" xfId="180"/>
    <cellStyle name="Normal 4 2 2 2 4" xfId="122"/>
    <cellStyle name="Normal 4 2 2 2 5" xfId="206"/>
    <cellStyle name="Normal 4 2 2 3" xfId="46"/>
    <cellStyle name="Normal 4 2 2 3 2" xfId="60"/>
    <cellStyle name="Normal 4 2 2 3 2 2" xfId="102"/>
    <cellStyle name="Normal 4 2 2 3 2 2 2" xfId="186"/>
    <cellStyle name="Normal 4 2 2 3 2 3" xfId="144"/>
    <cellStyle name="Normal 4 2 2 3 2 4" xfId="232"/>
    <cellStyle name="Normal 4 2 2 3 3" xfId="89"/>
    <cellStyle name="Normal 4 2 2 3 3 2" xfId="173"/>
    <cellStyle name="Normal 4 2 2 3 4" xfId="123"/>
    <cellStyle name="Normal 4 2 2 3 5" xfId="207"/>
    <cellStyle name="Normal 4 2 2 4" xfId="58"/>
    <cellStyle name="Normal 4 2 2 4 2" xfId="100"/>
    <cellStyle name="Normal 4 2 2 4 2 2" xfId="184"/>
    <cellStyle name="Normal 4 2 2 4 3" xfId="142"/>
    <cellStyle name="Normal 4 2 2 4 4" xfId="230"/>
    <cellStyle name="Normal 4 2 2 5" xfId="82"/>
    <cellStyle name="Normal 4 2 2 5 2" xfId="166"/>
    <cellStyle name="Normal 4 2 2 6" xfId="121"/>
    <cellStyle name="Normal 4 2 2 7" xfId="205"/>
    <cellStyle name="Normal 4 2 3" xfId="49"/>
    <cellStyle name="Normal 4 2 3 2" xfId="61"/>
    <cellStyle name="Normal 4 2 3 2 2" xfId="103"/>
    <cellStyle name="Normal 4 2 3 2 2 2" xfId="187"/>
    <cellStyle name="Normal 4 2 3 2 3" xfId="145"/>
    <cellStyle name="Normal 4 2 3 2 4" xfId="233"/>
    <cellStyle name="Normal 4 2 3 3" xfId="92"/>
    <cellStyle name="Normal 4 2 3 3 2" xfId="176"/>
    <cellStyle name="Normal 4 2 3 4" xfId="124"/>
    <cellStyle name="Normal 4 2 3 5" xfId="208"/>
    <cellStyle name="Normal 4 2 4" xfId="42"/>
    <cellStyle name="Normal 4 2 4 2" xfId="62"/>
    <cellStyle name="Normal 4 2 4 2 2" xfId="104"/>
    <cellStyle name="Normal 4 2 4 2 2 2" xfId="188"/>
    <cellStyle name="Normal 4 2 4 2 3" xfId="146"/>
    <cellStyle name="Normal 4 2 4 2 4" xfId="234"/>
    <cellStyle name="Normal 4 2 4 3" xfId="85"/>
    <cellStyle name="Normal 4 2 4 3 2" xfId="169"/>
    <cellStyle name="Normal 4 2 4 4" xfId="125"/>
    <cellStyle name="Normal 4 2 4 5" xfId="209"/>
    <cellStyle name="Normal 4 2 5" xfId="57"/>
    <cellStyle name="Normal 4 2 5 2" xfId="99"/>
    <cellStyle name="Normal 4 2 5 2 2" xfId="183"/>
    <cellStyle name="Normal 4 2 5 3" xfId="141"/>
    <cellStyle name="Normal 4 2 5 4" xfId="229"/>
    <cellStyle name="Normal 4 2 6" xfId="78"/>
    <cellStyle name="Normal 4 2 6 2" xfId="162"/>
    <cellStyle name="Normal 4 2 7" xfId="120"/>
    <cellStyle name="Normal 4 2 8" xfId="204"/>
    <cellStyle name="Normal 4 2 9" xfId="35"/>
    <cellStyle name="Normal 4 3" xfId="19"/>
    <cellStyle name="Normal 4 3 2" xfId="52"/>
    <cellStyle name="Normal 4 3 2 2" xfId="64"/>
    <cellStyle name="Normal 4 3 2 2 2" xfId="106"/>
    <cellStyle name="Normal 4 3 2 2 2 2" xfId="190"/>
    <cellStyle name="Normal 4 3 2 2 3" xfId="148"/>
    <cellStyle name="Normal 4 3 2 2 4" xfId="236"/>
    <cellStyle name="Normal 4 3 2 3" xfId="95"/>
    <cellStyle name="Normal 4 3 2 3 2" xfId="179"/>
    <cellStyle name="Normal 4 3 2 4" xfId="127"/>
    <cellStyle name="Normal 4 3 2 5" xfId="211"/>
    <cellStyle name="Normal 4 3 3" xfId="45"/>
    <cellStyle name="Normal 4 3 3 2" xfId="65"/>
    <cellStyle name="Normal 4 3 3 2 2" xfId="107"/>
    <cellStyle name="Normal 4 3 3 2 2 2" xfId="191"/>
    <cellStyle name="Normal 4 3 3 2 3" xfId="149"/>
    <cellStyle name="Normal 4 3 3 2 4" xfId="237"/>
    <cellStyle name="Normal 4 3 3 3" xfId="88"/>
    <cellStyle name="Normal 4 3 3 3 2" xfId="172"/>
    <cellStyle name="Normal 4 3 3 4" xfId="128"/>
    <cellStyle name="Normal 4 3 3 5" xfId="212"/>
    <cellStyle name="Normal 4 3 4" xfId="63"/>
    <cellStyle name="Normal 4 3 4 2" xfId="105"/>
    <cellStyle name="Normal 4 3 4 2 2" xfId="189"/>
    <cellStyle name="Normal 4 3 4 3" xfId="147"/>
    <cellStyle name="Normal 4 3 4 4" xfId="235"/>
    <cellStyle name="Normal 4 3 5" xfId="81"/>
    <cellStyle name="Normal 4 3 5 2" xfId="165"/>
    <cellStyle name="Normal 4 3 6" xfId="126"/>
    <cellStyle name="Normal 4 3 7" xfId="210"/>
    <cellStyle name="Normal 4 3 8" xfId="38"/>
    <cellStyle name="Normal 4 4" xfId="23"/>
    <cellStyle name="Normal 4 4 2" xfId="66"/>
    <cellStyle name="Normal 4 4 2 2" xfId="108"/>
    <cellStyle name="Normal 4 4 2 2 2" xfId="192"/>
    <cellStyle name="Normal 4 4 2 3" xfId="150"/>
    <cellStyle name="Normal 4 4 2 4" xfId="238"/>
    <cellStyle name="Normal 4 4 3" xfId="91"/>
    <cellStyle name="Normal 4 4 3 2" xfId="175"/>
    <cellStyle name="Normal 4 4 4" xfId="129"/>
    <cellStyle name="Normal 4 4 5" xfId="213"/>
    <cellStyle name="Normal 4 4 6" xfId="48"/>
    <cellStyle name="Normal 4 5" xfId="41"/>
    <cellStyle name="Normal 4 5 2" xfId="67"/>
    <cellStyle name="Normal 4 5 2 2" xfId="109"/>
    <cellStyle name="Normal 4 5 2 2 2" xfId="193"/>
    <cellStyle name="Normal 4 5 2 3" xfId="151"/>
    <cellStyle name="Normal 4 5 2 4" xfId="239"/>
    <cellStyle name="Normal 4 5 3" xfId="84"/>
    <cellStyle name="Normal 4 5 3 2" xfId="168"/>
    <cellStyle name="Normal 4 5 4" xfId="130"/>
    <cellStyle name="Normal 4 5 5" xfId="214"/>
    <cellStyle name="Normal 4 6" xfId="56"/>
    <cellStyle name="Normal 4 6 2" xfId="98"/>
    <cellStyle name="Normal 4 6 2 2" xfId="182"/>
    <cellStyle name="Normal 4 6 3" xfId="140"/>
    <cellStyle name="Normal 4 6 4" xfId="228"/>
    <cellStyle name="Normal 4 7" xfId="77"/>
    <cellStyle name="Normal 4 7 2" xfId="161"/>
    <cellStyle name="Normal 4 8" xfId="119"/>
    <cellStyle name="Normal 4 9" xfId="203"/>
    <cellStyle name="Normal 5" xfId="2"/>
    <cellStyle name="Normal 5 2" xfId="16"/>
    <cellStyle name="Normal 5 2 2" xfId="54"/>
    <cellStyle name="Normal 5 2 2 2" xfId="70"/>
    <cellStyle name="Normal 5 2 2 2 2" xfId="112"/>
    <cellStyle name="Normal 5 2 2 2 2 2" xfId="196"/>
    <cellStyle name="Normal 5 2 2 2 3" xfId="154"/>
    <cellStyle name="Normal 5 2 2 2 4" xfId="242"/>
    <cellStyle name="Normal 5 2 2 3" xfId="97"/>
    <cellStyle name="Normal 5 2 2 3 2" xfId="181"/>
    <cellStyle name="Normal 5 2 2 4" xfId="133"/>
    <cellStyle name="Normal 5 2 2 5" xfId="217"/>
    <cellStyle name="Normal 5 2 3" xfId="47"/>
    <cellStyle name="Normal 5 2 3 2" xfId="71"/>
    <cellStyle name="Normal 5 2 3 2 2" xfId="113"/>
    <cellStyle name="Normal 5 2 3 2 2 2" xfId="197"/>
    <cellStyle name="Normal 5 2 3 2 3" xfId="155"/>
    <cellStyle name="Normal 5 2 3 2 4" xfId="243"/>
    <cellStyle name="Normal 5 2 3 3" xfId="90"/>
    <cellStyle name="Normal 5 2 3 3 2" xfId="174"/>
    <cellStyle name="Normal 5 2 3 4" xfId="134"/>
    <cellStyle name="Normal 5 2 3 5" xfId="218"/>
    <cellStyle name="Normal 5 2 4" xfId="69"/>
    <cellStyle name="Normal 5 2 4 2" xfId="111"/>
    <cellStyle name="Normal 5 2 4 2 2" xfId="195"/>
    <cellStyle name="Normal 5 2 4 3" xfId="153"/>
    <cellStyle name="Normal 5 2 4 4" xfId="241"/>
    <cellStyle name="Normal 5 2 5" xfId="83"/>
    <cellStyle name="Normal 5 2 5 2" xfId="167"/>
    <cellStyle name="Normal 5 2 6" xfId="132"/>
    <cellStyle name="Normal 5 2 7" xfId="216"/>
    <cellStyle name="Normal 5 2 8" xfId="40"/>
    <cellStyle name="Normal 5 3" xfId="20"/>
    <cellStyle name="Normal 5 3 2" xfId="72"/>
    <cellStyle name="Normal 5 3 2 2" xfId="114"/>
    <cellStyle name="Normal 5 3 2 2 2" xfId="198"/>
    <cellStyle name="Normal 5 3 2 3" xfId="156"/>
    <cellStyle name="Normal 5 3 2 4" xfId="244"/>
    <cellStyle name="Normal 5 3 3" xfId="93"/>
    <cellStyle name="Normal 5 3 3 2" xfId="177"/>
    <cellStyle name="Normal 5 3 4" xfId="135"/>
    <cellStyle name="Normal 5 3 5" xfId="219"/>
    <cellStyle name="Normal 5 3 6" xfId="50"/>
    <cellStyle name="Normal 5 4" xfId="24"/>
    <cellStyle name="Normal 5 4 2" xfId="73"/>
    <cellStyle name="Normal 5 4 2 2" xfId="115"/>
    <cellStyle name="Normal 5 4 2 2 2" xfId="199"/>
    <cellStyle name="Normal 5 4 2 3" xfId="157"/>
    <cellStyle name="Normal 5 4 2 4" xfId="245"/>
    <cellStyle name="Normal 5 4 3" xfId="86"/>
    <cellStyle name="Normal 5 4 3 2" xfId="170"/>
    <cellStyle name="Normal 5 4 4" xfId="136"/>
    <cellStyle name="Normal 5 4 5" xfId="220"/>
    <cellStyle name="Normal 5 4 6" xfId="43"/>
    <cellStyle name="Normal 5 5" xfId="68"/>
    <cellStyle name="Normal 5 5 2" xfId="110"/>
    <cellStyle name="Normal 5 5 2 2" xfId="194"/>
    <cellStyle name="Normal 5 5 3" xfId="152"/>
    <cellStyle name="Normal 5 5 4" xfId="240"/>
    <cellStyle name="Normal 5 6" xfId="79"/>
    <cellStyle name="Normal 5 6 2" xfId="163"/>
    <cellStyle name="Normal 5 7" xfId="131"/>
    <cellStyle name="Normal 5 8" xfId="215"/>
    <cellStyle name="Normal 5 9" xfId="36"/>
    <cellStyle name="Normal 6" xfId="4"/>
    <cellStyle name="Normal 6 2" xfId="21"/>
    <cellStyle name="Normal 6 2 2" xfId="75"/>
    <cellStyle name="Normal 6 2 2 2" xfId="117"/>
    <cellStyle name="Normal 6 2 2 2 2" xfId="201"/>
    <cellStyle name="Normal 6 2 2 3" xfId="159"/>
    <cellStyle name="Normal 6 2 2 4" xfId="247"/>
    <cellStyle name="Normal 6 2 3" xfId="94"/>
    <cellStyle name="Normal 6 2 3 2" xfId="178"/>
    <cellStyle name="Normal 6 2 4" xfId="138"/>
    <cellStyle name="Normal 6 2 5" xfId="222"/>
    <cellStyle name="Normal 6 2 6" xfId="51"/>
    <cellStyle name="Normal 6 3" xfId="26"/>
    <cellStyle name="Normal 6 3 2" xfId="76"/>
    <cellStyle name="Normal 6 3 2 2" xfId="118"/>
    <cellStyle name="Normal 6 3 2 2 2" xfId="202"/>
    <cellStyle name="Normal 6 3 2 3" xfId="160"/>
    <cellStyle name="Normal 6 3 2 4" xfId="248"/>
    <cellStyle name="Normal 6 3 3" xfId="87"/>
    <cellStyle name="Normal 6 3 3 2" xfId="171"/>
    <cellStyle name="Normal 6 3 4" xfId="139"/>
    <cellStyle name="Normal 6 3 5" xfId="223"/>
    <cellStyle name="Normal 6 3 6" xfId="44"/>
    <cellStyle name="Normal 6 4" xfId="74"/>
    <cellStyle name="Normal 6 4 2" xfId="116"/>
    <cellStyle name="Normal 6 4 2 2" xfId="200"/>
    <cellStyle name="Normal 6 4 3" xfId="158"/>
    <cellStyle name="Normal 6 4 4" xfId="246"/>
    <cellStyle name="Normal 6 5" xfId="80"/>
    <cellStyle name="Normal 6 5 2" xfId="164"/>
    <cellStyle name="Normal 6 6" xfId="137"/>
    <cellStyle name="Normal 6 7" xfId="221"/>
    <cellStyle name="Normal 6 8" xfId="37"/>
    <cellStyle name="Normal 7" xfId="12"/>
    <cellStyle name="Normal 8" xfId="7"/>
    <cellStyle name="Normal 9" xfId="8"/>
    <cellStyle name="Normal 9 2" xfId="18"/>
    <cellStyle name="Normal 9 2 2" xfId="226"/>
    <cellStyle name="Normal 9 3" xfId="31"/>
    <cellStyle name="Normal 9 4" xfId="224"/>
    <cellStyle name="Normal 9 5" xfId="227"/>
    <cellStyle name="Percent" xfId="30" builtinId="5"/>
    <cellStyle name="Percent 2" xfId="55"/>
    <cellStyle name="Percent 3" xfId="33"/>
  </cellStyles>
  <dxfs count="0"/>
  <tableStyles count="0" defaultTableStyle="TableStyleMedium9" defaultPivotStyle="PivotStyleLight16"/>
  <colors>
    <mruColors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91907261592303"/>
          <c:y val="4.214129483814525E-2"/>
          <c:w val="0.82443720419987487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0"/>
            <c:dispEq val="1"/>
            <c:trendlineLbl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1"/>
          </c:errBars>
          <c:errBars>
            <c:errDir val="x"/>
            <c:errBarType val="both"/>
            <c:errValType val="cust"/>
            <c:noEndCap val="0"/>
            <c:plus>
              <c:numRef>
                <c:f>Escapement!$D$49:$D$57</c:f>
                <c:numCache>
                  <c:formatCode>General</c:formatCode>
                  <c:ptCount val="9"/>
                  <c:pt idx="2">
                    <c:v>22884.734067780235</c:v>
                  </c:pt>
                  <c:pt idx="3">
                    <c:v>23700.968344550827</c:v>
                  </c:pt>
                  <c:pt idx="4">
                    <c:v>19289.98579260947</c:v>
                  </c:pt>
                  <c:pt idx="5">
                    <c:v>39727.055633644632</c:v>
                  </c:pt>
                  <c:pt idx="6">
                    <c:v>14961.886464125942</c:v>
                  </c:pt>
                  <c:pt idx="7">
                    <c:v>95602.349846950558</c:v>
                  </c:pt>
                  <c:pt idx="8">
                    <c:v>64317.25286079041</c:v>
                  </c:pt>
                </c:numCache>
              </c:numRef>
            </c:plus>
            <c:minus>
              <c:numRef>
                <c:f>Escapement!$C$49:$C$57</c:f>
                <c:numCache>
                  <c:formatCode>General</c:formatCode>
                  <c:ptCount val="9"/>
                  <c:pt idx="2">
                    <c:v>12592.628528711875</c:v>
                  </c:pt>
                  <c:pt idx="3">
                    <c:v>17146.364454767318</c:v>
                  </c:pt>
                  <c:pt idx="4">
                    <c:v>14597.040672750947</c:v>
                  </c:pt>
                  <c:pt idx="5">
                    <c:v>28431.899214856705</c:v>
                  </c:pt>
                  <c:pt idx="6">
                    <c:v>12014.9079597003</c:v>
                  </c:pt>
                  <c:pt idx="7">
                    <c:v>62074.358245300056</c:v>
                  </c:pt>
                  <c:pt idx="8">
                    <c:v>45015.451627616581</c:v>
                  </c:pt>
                </c:numCache>
              </c:numRef>
            </c:minus>
          </c:errBars>
          <c:xVal>
            <c:numRef>
              <c:f>Escapement!$E$25:$E$36</c:f>
              <c:numCache>
                <c:formatCode>#,##0</c:formatCode>
                <c:ptCount val="12"/>
                <c:pt idx="0">
                  <c:v>65000</c:v>
                </c:pt>
                <c:pt idx="1">
                  <c:v>80000</c:v>
                </c:pt>
                <c:pt idx="2">
                  <c:v>28000</c:v>
                </c:pt>
                <c:pt idx="3">
                  <c:v>62000</c:v>
                </c:pt>
                <c:pt idx="4">
                  <c:v>60000</c:v>
                </c:pt>
                <c:pt idx="5">
                  <c:v>100000</c:v>
                </c:pt>
                <c:pt idx="6">
                  <c:v>61000</c:v>
                </c:pt>
                <c:pt idx="7">
                  <c:v>177000</c:v>
                </c:pt>
                <c:pt idx="8">
                  <c:v>150000</c:v>
                </c:pt>
                <c:pt idx="11">
                  <c:v>103000</c:v>
                </c:pt>
              </c:numCache>
            </c:numRef>
          </c:xVal>
          <c:yVal>
            <c:numRef>
              <c:f>Escapement!$B$25:$B$36</c:f>
              <c:numCache>
                <c:formatCode>#,##0</c:formatCode>
                <c:ptCount val="12"/>
                <c:pt idx="0">
                  <c:v>50739</c:v>
                </c:pt>
                <c:pt idx="1">
                  <c:v>44254</c:v>
                </c:pt>
                <c:pt idx="2">
                  <c:v>12335</c:v>
                </c:pt>
                <c:pt idx="3">
                  <c:v>19284</c:v>
                </c:pt>
                <c:pt idx="4">
                  <c:v>43555</c:v>
                </c:pt>
                <c:pt idx="5">
                  <c:v>76283</c:v>
                </c:pt>
                <c:pt idx="6">
                  <c:v>58361</c:v>
                </c:pt>
                <c:pt idx="7">
                  <c:v>75065</c:v>
                </c:pt>
                <c:pt idx="8">
                  <c:v>77660</c:v>
                </c:pt>
                <c:pt idx="9">
                  <c:v>51178</c:v>
                </c:pt>
                <c:pt idx="10">
                  <c:v>96203</c:v>
                </c:pt>
                <c:pt idx="11">
                  <c:v>72678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51872"/>
        <c:axId val="188753408"/>
      </c:scatterChart>
      <c:valAx>
        <c:axId val="188751872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188753408"/>
        <c:crosses val="autoZero"/>
        <c:crossBetween val="midCat"/>
      </c:valAx>
      <c:valAx>
        <c:axId val="18875340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88751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91907261592308"/>
          <c:y val="4.2141294838145292E-2"/>
          <c:w val="0.80574184476940391"/>
          <c:h val="0.7571859567348403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0"/>
            <c:dispEq val="1"/>
            <c:trendlineLbl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Escapement!$E$25:$E$31</c:f>
              <c:numCache>
                <c:formatCode>#,##0</c:formatCode>
                <c:ptCount val="7"/>
                <c:pt idx="0">
                  <c:v>65000</c:v>
                </c:pt>
                <c:pt idx="1">
                  <c:v>80000</c:v>
                </c:pt>
                <c:pt idx="2">
                  <c:v>28000</c:v>
                </c:pt>
                <c:pt idx="3">
                  <c:v>62000</c:v>
                </c:pt>
                <c:pt idx="4">
                  <c:v>60000</c:v>
                </c:pt>
                <c:pt idx="5">
                  <c:v>100000</c:v>
                </c:pt>
                <c:pt idx="6">
                  <c:v>61000</c:v>
                </c:pt>
              </c:numCache>
            </c:numRef>
          </c:xVal>
          <c:yVal>
            <c:numRef>
              <c:f>Escapement!$B$25:$B$36</c:f>
              <c:numCache>
                <c:formatCode>#,##0</c:formatCode>
                <c:ptCount val="12"/>
                <c:pt idx="0">
                  <c:v>50739</c:v>
                </c:pt>
                <c:pt idx="1">
                  <c:v>44254</c:v>
                </c:pt>
                <c:pt idx="2">
                  <c:v>12335</c:v>
                </c:pt>
                <c:pt idx="3">
                  <c:v>19284</c:v>
                </c:pt>
                <c:pt idx="4">
                  <c:v>43555</c:v>
                </c:pt>
                <c:pt idx="5">
                  <c:v>76283</c:v>
                </c:pt>
                <c:pt idx="6">
                  <c:v>58361</c:v>
                </c:pt>
                <c:pt idx="7">
                  <c:v>75065</c:v>
                </c:pt>
                <c:pt idx="8">
                  <c:v>77660</c:v>
                </c:pt>
                <c:pt idx="9">
                  <c:v>51178</c:v>
                </c:pt>
                <c:pt idx="10">
                  <c:v>96203</c:v>
                </c:pt>
                <c:pt idx="11">
                  <c:v>72678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70560"/>
        <c:axId val="188772736"/>
      </c:scatterChart>
      <c:valAx>
        <c:axId val="18877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M/R</a:t>
                </a:r>
                <a:r>
                  <a:rPr lang="en-US" baseline="0"/>
                  <a:t> ESTIMATE</a:t>
                </a:r>
                <a:endParaRPr lang="en-US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88772736"/>
        <c:crosses val="autoZero"/>
        <c:crossBetween val="midCat"/>
      </c:valAx>
      <c:valAx>
        <c:axId val="18877273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88770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46695297374533"/>
          <c:y val="3.4701750101349405E-2"/>
          <c:w val="0.59171745839462375"/>
          <c:h val="0.80996093542204939"/>
        </c:manualLayout>
      </c:layout>
      <c:scatterChart>
        <c:scatterStyle val="lineMarker"/>
        <c:varyColors val="0"/>
        <c:ser>
          <c:idx val="1"/>
          <c:order val="0"/>
          <c:tx>
            <c:v>Replacement</c:v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Return!$Z$2:$Z$3</c:f>
              <c:numCache>
                <c:formatCode>General</c:formatCode>
                <c:ptCount val="2"/>
                <c:pt idx="0">
                  <c:v>0</c:v>
                </c:pt>
                <c:pt idx="1">
                  <c:v>450000</c:v>
                </c:pt>
              </c:numCache>
            </c:numRef>
          </c:xVal>
          <c:yVal>
            <c:numRef>
              <c:f>Return!$AA$2:$AA$3</c:f>
              <c:numCache>
                <c:formatCode>General</c:formatCode>
                <c:ptCount val="2"/>
                <c:pt idx="0">
                  <c:v>0</c:v>
                </c:pt>
                <c:pt idx="1">
                  <c:v>450000</c:v>
                </c:pt>
              </c:numCache>
            </c:numRef>
          </c:yVal>
          <c:smooth val="0"/>
        </c:ser>
        <c:ser>
          <c:idx val="4"/>
          <c:order val="1"/>
          <c:tx>
            <c:v>1970s brood years</c:v>
          </c:tx>
          <c:spPr>
            <a:ln>
              <a:noFill/>
            </a:ln>
          </c:spPr>
          <c:marker>
            <c:symbol val="triangle"/>
            <c:size val="8"/>
            <c:spPr>
              <a:noFill/>
              <a:ln w="12700">
                <a:solidFill>
                  <a:schemeClr val="tx1"/>
                </a:solidFill>
              </a:ln>
            </c:spPr>
          </c:marker>
          <c:xVal>
            <c:numRef>
              <c:f>Return!$B$7:$B$11</c:f>
              <c:numCache>
                <c:formatCode>#,##0</c:formatCode>
                <c:ptCount val="5"/>
                <c:pt idx="0">
                  <c:v>71291</c:v>
                </c:pt>
                <c:pt idx="1">
                  <c:v>97368</c:v>
                </c:pt>
                <c:pt idx="2">
                  <c:v>35454</c:v>
                </c:pt>
                <c:pt idx="3">
                  <c:v>96122</c:v>
                </c:pt>
                <c:pt idx="4">
                  <c:v>98673</c:v>
                </c:pt>
              </c:numCache>
            </c:numRef>
          </c:xVal>
          <c:yVal>
            <c:numRef>
              <c:f>Return!$V$7:$V$11</c:f>
              <c:numCache>
                <c:formatCode>#,##0</c:formatCode>
                <c:ptCount val="5"/>
                <c:pt idx="0">
                  <c:v>123362</c:v>
                </c:pt>
                <c:pt idx="1">
                  <c:v>292305</c:v>
                </c:pt>
                <c:pt idx="2">
                  <c:v>279209</c:v>
                </c:pt>
                <c:pt idx="3">
                  <c:v>350528</c:v>
                </c:pt>
                <c:pt idx="4">
                  <c:v>211134.87146051505</c:v>
                </c:pt>
              </c:numCache>
            </c:numRef>
          </c:yVal>
          <c:smooth val="0"/>
        </c:ser>
        <c:ser>
          <c:idx val="2"/>
          <c:order val="2"/>
          <c:tx>
            <c:v>1980s brood years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Return!$B$12:$B$21</c:f>
              <c:numCache>
                <c:formatCode>#,##0</c:formatCode>
                <c:ptCount val="10"/>
                <c:pt idx="0">
                  <c:v>84407</c:v>
                </c:pt>
                <c:pt idx="1">
                  <c:v>103038</c:v>
                </c:pt>
                <c:pt idx="2">
                  <c:v>80141</c:v>
                </c:pt>
                <c:pt idx="3">
                  <c:v>100781</c:v>
                </c:pt>
                <c:pt idx="4">
                  <c:v>69141</c:v>
                </c:pt>
                <c:pt idx="5">
                  <c:v>88024</c:v>
                </c:pt>
                <c:pt idx="6">
                  <c:v>94208</c:v>
                </c:pt>
                <c:pt idx="7">
                  <c:v>81274</c:v>
                </c:pt>
                <c:pt idx="8">
                  <c:v>54900</c:v>
                </c:pt>
                <c:pt idx="9">
                  <c:v>76119</c:v>
                </c:pt>
              </c:numCache>
            </c:numRef>
          </c:xVal>
          <c:yVal>
            <c:numRef>
              <c:f>Return!$V$12:$V$21</c:f>
              <c:numCache>
                <c:formatCode>#,##0</c:formatCode>
                <c:ptCount val="10"/>
                <c:pt idx="0">
                  <c:v>271949.08781194157</c:v>
                </c:pt>
                <c:pt idx="1">
                  <c:v>346467.53851309657</c:v>
                </c:pt>
                <c:pt idx="2">
                  <c:v>419500.5795070593</c:v>
                </c:pt>
                <c:pt idx="3">
                  <c:v>349003.94126644993</c:v>
                </c:pt>
                <c:pt idx="4">
                  <c:v>225095.14372771845</c:v>
                </c:pt>
                <c:pt idx="5">
                  <c:v>291248.2500111144</c:v>
                </c:pt>
                <c:pt idx="6">
                  <c:v>229302.23688043639</c:v>
                </c:pt>
                <c:pt idx="7">
                  <c:v>66399.926366023879</c:v>
                </c:pt>
                <c:pt idx="8">
                  <c:v>50403.528077905539</c:v>
                </c:pt>
                <c:pt idx="9">
                  <c:v>13000.777455340425</c:v>
                </c:pt>
              </c:numCache>
            </c:numRef>
          </c:yVal>
          <c:smooth val="0"/>
        </c:ser>
        <c:ser>
          <c:idx val="0"/>
          <c:order val="3"/>
          <c:tx>
            <c:v>1990s brood years</c:v>
          </c:tx>
          <c:spPr>
            <a:ln w="28575">
              <a:noFill/>
            </a:ln>
          </c:spPr>
          <c:marker>
            <c:symbol val="plus"/>
            <c:size val="8"/>
            <c:spPr>
              <a:noFill/>
              <a:ln w="15875">
                <a:solidFill>
                  <a:schemeClr val="tx1"/>
                </a:solidFill>
              </a:ln>
            </c:spPr>
          </c:marker>
          <c:xVal>
            <c:numRef>
              <c:f>Return!$B$22:$B$31</c:f>
              <c:numCache>
                <c:formatCode>#,##0</c:formatCode>
                <c:ptCount val="10"/>
                <c:pt idx="0">
                  <c:v>92375</c:v>
                </c:pt>
                <c:pt idx="1">
                  <c:v>77601</c:v>
                </c:pt>
                <c:pt idx="2">
                  <c:v>52080</c:v>
                </c:pt>
                <c:pt idx="3">
                  <c:v>37007</c:v>
                </c:pt>
                <c:pt idx="4">
                  <c:v>7177</c:v>
                </c:pt>
                <c:pt idx="5">
                  <c:v>50739</c:v>
                </c:pt>
                <c:pt idx="6">
                  <c:v>44254</c:v>
                </c:pt>
                <c:pt idx="7">
                  <c:v>12335</c:v>
                </c:pt>
                <c:pt idx="8">
                  <c:v>19284</c:v>
                </c:pt>
                <c:pt idx="9">
                  <c:v>43555</c:v>
                </c:pt>
              </c:numCache>
            </c:numRef>
          </c:xVal>
          <c:yVal>
            <c:numRef>
              <c:f>Return!$V$22:$V$31</c:f>
              <c:numCache>
                <c:formatCode>#,##0</c:formatCode>
                <c:ptCount val="10"/>
                <c:pt idx="0">
                  <c:v>72785.398506265308</c:v>
                </c:pt>
                <c:pt idx="1">
                  <c:v>77529.537885365862</c:v>
                </c:pt>
                <c:pt idx="2">
                  <c:v>16297.23662632191</c:v>
                </c:pt>
                <c:pt idx="3">
                  <c:v>25637.403445087846</c:v>
                </c:pt>
                <c:pt idx="4">
                  <c:v>50663.251507771776</c:v>
                </c:pt>
                <c:pt idx="5">
                  <c:v>142218.17350983174</c:v>
                </c:pt>
                <c:pt idx="6">
                  <c:v>87746.154518805066</c:v>
                </c:pt>
                <c:pt idx="7">
                  <c:v>63183.266133792546</c:v>
                </c:pt>
                <c:pt idx="8">
                  <c:v>174835.17556643614</c:v>
                </c:pt>
                <c:pt idx="9">
                  <c:v>100174.79846625998</c:v>
                </c:pt>
              </c:numCache>
            </c:numRef>
          </c:yVal>
          <c:smooth val="0"/>
        </c:ser>
        <c:ser>
          <c:idx val="3"/>
          <c:order val="4"/>
          <c:tx>
            <c:v>2000s brood years</c:v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Return!$B$32:$B$40</c:f>
              <c:numCache>
                <c:formatCode>#,##0</c:formatCode>
                <c:ptCount val="9"/>
                <c:pt idx="0">
                  <c:v>76283</c:v>
                </c:pt>
                <c:pt idx="1">
                  <c:v>58361</c:v>
                </c:pt>
                <c:pt idx="2">
                  <c:v>75065</c:v>
                </c:pt>
                <c:pt idx="3">
                  <c:v>77660</c:v>
                </c:pt>
                <c:pt idx="4">
                  <c:v>51178</c:v>
                </c:pt>
                <c:pt idx="5">
                  <c:v>96203</c:v>
                </c:pt>
                <c:pt idx="6">
                  <c:v>72678</c:v>
                </c:pt>
                <c:pt idx="7">
                  <c:v>33117</c:v>
                </c:pt>
                <c:pt idx="8">
                  <c:v>33705</c:v>
                </c:pt>
              </c:numCache>
            </c:numRef>
          </c:xVal>
          <c:yVal>
            <c:numRef>
              <c:f>Return!$V$32:$V$40</c:f>
              <c:numCache>
                <c:formatCode>#,##0</c:formatCode>
                <c:ptCount val="9"/>
                <c:pt idx="0">
                  <c:v>217457.81395260381</c:v>
                </c:pt>
                <c:pt idx="1">
                  <c:v>177002.04234438669</c:v>
                </c:pt>
                <c:pt idx="2">
                  <c:v>48633.014555351248</c:v>
                </c:pt>
                <c:pt idx="3">
                  <c:v>51546.491977324171</c:v>
                </c:pt>
                <c:pt idx="4">
                  <c:v>116397.4061593707</c:v>
                </c:pt>
                <c:pt idx="5">
                  <c:v>80559.934766909602</c:v>
                </c:pt>
                <c:pt idx="6">
                  <c:v>251009.5799782754</c:v>
                </c:pt>
                <c:pt idx="7">
                  <c:v>61775.765066216729</c:v>
                </c:pt>
                <c:pt idx="8">
                  <c:v>174619.69013873287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93088"/>
        <c:axId val="52412416"/>
      </c:scatterChart>
      <c:valAx>
        <c:axId val="52393088"/>
        <c:scaling>
          <c:orientation val="minMax"/>
          <c:max val="15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Spawners (thousands)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412416"/>
        <c:crosses val="autoZero"/>
        <c:crossBetween val="midCat"/>
        <c:majorUnit val="50000"/>
        <c:dispUnits>
          <c:builtInUnit val="thousands"/>
        </c:dispUnits>
      </c:valAx>
      <c:valAx>
        <c:axId val="52412416"/>
        <c:scaling>
          <c:orientation val="minMax"/>
          <c:max val="450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Recruits (thousands)</a:t>
                </a:r>
              </a:p>
            </c:rich>
          </c:tx>
          <c:layout>
            <c:manualLayout>
              <c:xMode val="edge"/>
              <c:yMode val="edge"/>
              <c:x val="1.7568057490430652E-2"/>
              <c:y val="0.261721397991368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2393088"/>
        <c:crosses val="autoZero"/>
        <c:crossBetween val="midCat"/>
        <c:dispUnits>
          <c:builtInUnit val="thousands"/>
        </c:dispUnits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5770644054108616"/>
          <c:y val="0.27339059168284752"/>
          <c:w val="0.23063032505552192"/>
          <c:h val="0.25551836277651374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46695297374533"/>
          <c:y val="3.4701750101349405E-2"/>
          <c:w val="0.59171745839462375"/>
          <c:h val="0.80996093542204939"/>
        </c:manualLayout>
      </c:layout>
      <c:scatterChart>
        <c:scatterStyle val="lineMarker"/>
        <c:varyColors val="0"/>
        <c:ser>
          <c:idx val="1"/>
          <c:order val="0"/>
          <c:tx>
            <c:v>1970s brood years</c:v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Return!$B$7:$B$11</c:f>
              <c:numCache>
                <c:formatCode>#,##0</c:formatCode>
                <c:ptCount val="5"/>
                <c:pt idx="0">
                  <c:v>71291</c:v>
                </c:pt>
                <c:pt idx="1">
                  <c:v>97368</c:v>
                </c:pt>
                <c:pt idx="2">
                  <c:v>35454</c:v>
                </c:pt>
                <c:pt idx="3">
                  <c:v>96122</c:v>
                </c:pt>
                <c:pt idx="4">
                  <c:v>98673</c:v>
                </c:pt>
              </c:numCache>
            </c:numRef>
          </c:xVal>
          <c:yVal>
            <c:numRef>
              <c:f>Return!$W$7:$W$11</c:f>
              <c:numCache>
                <c:formatCode>0.0</c:formatCode>
                <c:ptCount val="5"/>
                <c:pt idx="0">
                  <c:v>1.7304007518480593</c:v>
                </c:pt>
                <c:pt idx="1">
                  <c:v>3.0020643332511709</c:v>
                </c:pt>
                <c:pt idx="2">
                  <c:v>7.8752467986686971</c:v>
                </c:pt>
                <c:pt idx="3">
                  <c:v>3.6466989867043966</c:v>
                </c:pt>
                <c:pt idx="4">
                  <c:v>2.139743105616684</c:v>
                </c:pt>
              </c:numCache>
            </c:numRef>
          </c:yVal>
          <c:smooth val="0"/>
        </c:ser>
        <c:ser>
          <c:idx val="2"/>
          <c:order val="1"/>
          <c:tx>
            <c:v>1980s brood years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Return!$B$12:$B$21</c:f>
              <c:numCache>
                <c:formatCode>#,##0</c:formatCode>
                <c:ptCount val="10"/>
                <c:pt idx="0">
                  <c:v>84407</c:v>
                </c:pt>
                <c:pt idx="1">
                  <c:v>103038</c:v>
                </c:pt>
                <c:pt idx="2">
                  <c:v>80141</c:v>
                </c:pt>
                <c:pt idx="3">
                  <c:v>100781</c:v>
                </c:pt>
                <c:pt idx="4">
                  <c:v>69141</c:v>
                </c:pt>
                <c:pt idx="5">
                  <c:v>88024</c:v>
                </c:pt>
                <c:pt idx="6">
                  <c:v>94208</c:v>
                </c:pt>
                <c:pt idx="7">
                  <c:v>81274</c:v>
                </c:pt>
                <c:pt idx="8">
                  <c:v>54900</c:v>
                </c:pt>
                <c:pt idx="9">
                  <c:v>76119</c:v>
                </c:pt>
              </c:numCache>
            </c:numRef>
          </c:xVal>
          <c:yVal>
            <c:numRef>
              <c:f>Return!$W$12:$W$21</c:f>
              <c:numCache>
                <c:formatCode>0.0</c:formatCode>
                <c:ptCount val="10"/>
                <c:pt idx="0">
                  <c:v>3.2218783727882947</c:v>
                </c:pt>
                <c:pt idx="1">
                  <c:v>3.3625219677506997</c:v>
                </c:pt>
                <c:pt idx="2">
                  <c:v>5.2345313822769777</c:v>
                </c:pt>
                <c:pt idx="3">
                  <c:v>3.4629934339453858</c:v>
                </c:pt>
                <c:pt idx="4">
                  <c:v>3.2555957207404931</c:v>
                </c:pt>
                <c:pt idx="5">
                  <c:v>3.3087368219021451</c:v>
                </c:pt>
                <c:pt idx="6">
                  <c:v>2.4339996272125126</c:v>
                </c:pt>
                <c:pt idx="7">
                  <c:v>0.81698853712163644</c:v>
                </c:pt>
                <c:pt idx="8">
                  <c:v>0.9180970505993723</c:v>
                </c:pt>
                <c:pt idx="9">
                  <c:v>0.17079543156558055</c:v>
                </c:pt>
              </c:numCache>
            </c:numRef>
          </c:yVal>
          <c:smooth val="0"/>
        </c:ser>
        <c:ser>
          <c:idx val="0"/>
          <c:order val="2"/>
          <c:tx>
            <c:v>1990s brood years</c:v>
          </c:tx>
          <c:spPr>
            <a:ln w="28575">
              <a:noFill/>
            </a:ln>
          </c:spPr>
          <c:marker>
            <c:symbol val="plus"/>
            <c:size val="8"/>
            <c:spPr>
              <a:noFill/>
              <a:ln w="15875">
                <a:solidFill>
                  <a:schemeClr val="tx1"/>
                </a:solidFill>
              </a:ln>
            </c:spPr>
          </c:marker>
          <c:xVal>
            <c:numRef>
              <c:f>Return!$B$22:$B$31</c:f>
              <c:numCache>
                <c:formatCode>#,##0</c:formatCode>
                <c:ptCount val="10"/>
                <c:pt idx="0">
                  <c:v>92375</c:v>
                </c:pt>
                <c:pt idx="1">
                  <c:v>77601</c:v>
                </c:pt>
                <c:pt idx="2">
                  <c:v>52080</c:v>
                </c:pt>
                <c:pt idx="3">
                  <c:v>37007</c:v>
                </c:pt>
                <c:pt idx="4">
                  <c:v>7177</c:v>
                </c:pt>
                <c:pt idx="5">
                  <c:v>50739</c:v>
                </c:pt>
                <c:pt idx="6">
                  <c:v>44254</c:v>
                </c:pt>
                <c:pt idx="7">
                  <c:v>12335</c:v>
                </c:pt>
                <c:pt idx="8">
                  <c:v>19284</c:v>
                </c:pt>
                <c:pt idx="9">
                  <c:v>43555</c:v>
                </c:pt>
              </c:numCache>
            </c:numRef>
          </c:xVal>
          <c:yVal>
            <c:numRef>
              <c:f>Return!$W$22:$W$31</c:f>
              <c:numCache>
                <c:formatCode>0.0</c:formatCode>
                <c:ptCount val="10"/>
                <c:pt idx="0">
                  <c:v>0.78793394864698574</c:v>
                </c:pt>
                <c:pt idx="1">
                  <c:v>0.99907910832806102</c:v>
                </c:pt>
                <c:pt idx="2">
                  <c:v>0.31292697055149599</c:v>
                </c:pt>
                <c:pt idx="3">
                  <c:v>0.69277173089112454</c:v>
                </c:pt>
                <c:pt idx="4">
                  <c:v>7.0591126526085795</c:v>
                </c:pt>
                <c:pt idx="5">
                  <c:v>2.8029360750080166</c:v>
                </c:pt>
                <c:pt idx="6">
                  <c:v>1.9827847091518296</c:v>
                </c:pt>
                <c:pt idx="7">
                  <c:v>5.1222753249933151</c:v>
                </c:pt>
                <c:pt idx="8">
                  <c:v>9.0663335182760907</c:v>
                </c:pt>
                <c:pt idx="9">
                  <c:v>2.2999609336760414</c:v>
                </c:pt>
              </c:numCache>
            </c:numRef>
          </c:yVal>
          <c:smooth val="0"/>
        </c:ser>
        <c:ser>
          <c:idx val="3"/>
          <c:order val="3"/>
          <c:tx>
            <c:v>2000s brood years</c:v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Return!$B$32:$B$40</c:f>
              <c:numCache>
                <c:formatCode>#,##0</c:formatCode>
                <c:ptCount val="9"/>
                <c:pt idx="0">
                  <c:v>76283</c:v>
                </c:pt>
                <c:pt idx="1">
                  <c:v>58361</c:v>
                </c:pt>
                <c:pt idx="2">
                  <c:v>75065</c:v>
                </c:pt>
                <c:pt idx="3">
                  <c:v>77660</c:v>
                </c:pt>
                <c:pt idx="4">
                  <c:v>51178</c:v>
                </c:pt>
                <c:pt idx="5">
                  <c:v>96203</c:v>
                </c:pt>
                <c:pt idx="6">
                  <c:v>72678</c:v>
                </c:pt>
                <c:pt idx="7">
                  <c:v>33117</c:v>
                </c:pt>
                <c:pt idx="8">
                  <c:v>33705</c:v>
                </c:pt>
              </c:numCache>
            </c:numRef>
          </c:xVal>
          <c:yVal>
            <c:numRef>
              <c:f>Return!$W$32:$W$40</c:f>
              <c:numCache>
                <c:formatCode>0.0</c:formatCode>
                <c:ptCount val="9"/>
                <c:pt idx="0">
                  <c:v>2.8506720232896425</c:v>
                </c:pt>
                <c:pt idx="1">
                  <c:v>3.0328822731684975</c:v>
                </c:pt>
                <c:pt idx="2">
                  <c:v>0.64787869919871111</c:v>
                </c:pt>
                <c:pt idx="3">
                  <c:v>0.66374571178630148</c:v>
                </c:pt>
                <c:pt idx="4">
                  <c:v>2.2743641048765233</c:v>
                </c:pt>
                <c:pt idx="5">
                  <c:v>0.83739524512655117</c:v>
                </c:pt>
                <c:pt idx="6">
                  <c:v>3.4537216210995818</c:v>
                </c:pt>
                <c:pt idx="7">
                  <c:v>1.8653792634060069</c:v>
                </c:pt>
                <c:pt idx="8">
                  <c:v>5.1808245108658317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4640"/>
        <c:axId val="52471680"/>
      </c:scatterChart>
      <c:valAx>
        <c:axId val="52464640"/>
        <c:scaling>
          <c:orientation val="minMax"/>
          <c:max val="15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Spawners (thousands)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2471680"/>
        <c:crosses val="autoZero"/>
        <c:crossBetween val="midCat"/>
        <c:majorUnit val="50000"/>
        <c:dispUnits>
          <c:builtInUnit val="thousands"/>
        </c:dispUnits>
      </c:valAx>
      <c:valAx>
        <c:axId val="524716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Recruits per spawner</a:t>
                </a:r>
              </a:p>
            </c:rich>
          </c:tx>
          <c:layout>
            <c:manualLayout>
              <c:xMode val="edge"/>
              <c:yMode val="edge"/>
              <c:x val="1.7568057490430652E-2"/>
              <c:y val="0.26172139799136834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52464640"/>
        <c:crosses val="autoZero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5770644054108616"/>
          <c:y val="0.27339059168284752"/>
          <c:w val="0.21023033659254131"/>
          <c:h val="0.20441469022121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46695297374533"/>
          <c:y val="3.4701750101349405E-2"/>
          <c:w val="0.59171745839462375"/>
          <c:h val="0.80996093542204939"/>
        </c:manualLayout>
      </c:layout>
      <c:scatterChart>
        <c:scatterStyle val="lineMarker"/>
        <c:varyColors val="0"/>
        <c:ser>
          <c:idx val="2"/>
          <c:order val="0"/>
          <c:tx>
            <c:v>1980s brood years</c:v>
          </c:tx>
          <c:spPr>
            <a:ln w="28575">
              <a:noFill/>
            </a:ln>
          </c:spPr>
          <c:marker>
            <c:symbol val="plus"/>
            <c:size val="8"/>
            <c:spPr>
              <a:solidFill>
                <a:schemeClr val="bg1"/>
              </a:solidFill>
              <a:ln w="15875">
                <a:solidFill>
                  <a:schemeClr val="tx1"/>
                </a:solidFill>
              </a:ln>
            </c:spPr>
          </c:marker>
          <c:xVal>
            <c:numRef>
              <c:f>Yield!$B$11:$B$21</c:f>
              <c:numCache>
                <c:formatCode>#,##0</c:formatCode>
                <c:ptCount val="11"/>
                <c:pt idx="0">
                  <c:v>98673</c:v>
                </c:pt>
                <c:pt idx="1">
                  <c:v>84407</c:v>
                </c:pt>
                <c:pt idx="2">
                  <c:v>103038</c:v>
                </c:pt>
                <c:pt idx="3">
                  <c:v>80141</c:v>
                </c:pt>
                <c:pt idx="4">
                  <c:v>100781</c:v>
                </c:pt>
                <c:pt idx="5">
                  <c:v>69141</c:v>
                </c:pt>
                <c:pt idx="6">
                  <c:v>88024</c:v>
                </c:pt>
                <c:pt idx="7">
                  <c:v>94208</c:v>
                </c:pt>
                <c:pt idx="8">
                  <c:v>81274</c:v>
                </c:pt>
                <c:pt idx="9">
                  <c:v>54900</c:v>
                </c:pt>
                <c:pt idx="10">
                  <c:v>76119</c:v>
                </c:pt>
              </c:numCache>
            </c:numRef>
          </c:xVal>
          <c:yVal>
            <c:numRef>
              <c:f>Yield!$T$11:$T$21</c:f>
              <c:numCache>
                <c:formatCode>#,##0</c:formatCode>
                <c:ptCount val="11"/>
                <c:pt idx="0">
                  <c:v>143950.95103755625</c:v>
                </c:pt>
                <c:pt idx="1">
                  <c:v>179915.59511249498</c:v>
                </c:pt>
                <c:pt idx="2">
                  <c:v>258078.21463097422</c:v>
                </c:pt>
                <c:pt idx="3">
                  <c:v>325635.08385551849</c:v>
                </c:pt>
                <c:pt idx="4">
                  <c:v>275139.00672257383</c:v>
                </c:pt>
                <c:pt idx="5">
                  <c:v>161954.30747136765</c:v>
                </c:pt>
                <c:pt idx="6">
                  <c:v>215644.71977347133</c:v>
                </c:pt>
                <c:pt idx="7">
                  <c:v>129689.60654234311</c:v>
                </c:pt>
                <c:pt idx="8">
                  <c:v>34110.27974574831</c:v>
                </c:pt>
                <c:pt idx="9">
                  <c:v>22121.134407178652</c:v>
                </c:pt>
                <c:pt idx="10">
                  <c:v>6181.3775719403693</c:v>
                </c:pt>
              </c:numCache>
            </c:numRef>
          </c:yVal>
          <c:smooth val="0"/>
        </c:ser>
        <c:ser>
          <c:idx val="0"/>
          <c:order val="1"/>
          <c:tx>
            <c:v>1990s brood years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Yield!$B$22:$B$31</c:f>
              <c:numCache>
                <c:formatCode>#,##0</c:formatCode>
                <c:ptCount val="10"/>
                <c:pt idx="0">
                  <c:v>92375</c:v>
                </c:pt>
                <c:pt idx="1">
                  <c:v>77601</c:v>
                </c:pt>
                <c:pt idx="2">
                  <c:v>52080</c:v>
                </c:pt>
                <c:pt idx="3">
                  <c:v>37007</c:v>
                </c:pt>
                <c:pt idx="4">
                  <c:v>7177</c:v>
                </c:pt>
                <c:pt idx="5">
                  <c:v>50739</c:v>
                </c:pt>
                <c:pt idx="6">
                  <c:v>44254</c:v>
                </c:pt>
                <c:pt idx="7">
                  <c:v>12335</c:v>
                </c:pt>
                <c:pt idx="8">
                  <c:v>19284</c:v>
                </c:pt>
                <c:pt idx="9">
                  <c:v>43555</c:v>
                </c:pt>
              </c:numCache>
            </c:numRef>
          </c:xVal>
          <c:yVal>
            <c:numRef>
              <c:f>Yield!$T$22:$T$31</c:f>
              <c:numCache>
                <c:formatCode>#,##0</c:formatCode>
                <c:ptCount val="10"/>
                <c:pt idx="0">
                  <c:v>22492.9436505579</c:v>
                </c:pt>
                <c:pt idx="1">
                  <c:v>30161.984758564882</c:v>
                </c:pt>
                <c:pt idx="2">
                  <c:v>4322.5591075444945</c:v>
                </c:pt>
                <c:pt idx="3">
                  <c:v>4926.7220905150189</c:v>
                </c:pt>
                <c:pt idx="4">
                  <c:v>14171.557704053486</c:v>
                </c:pt>
                <c:pt idx="5">
                  <c:v>64906.364820101779</c:v>
                </c:pt>
                <c:pt idx="6">
                  <c:v>27413.238295412171</c:v>
                </c:pt>
                <c:pt idx="7">
                  <c:v>24949.555452222805</c:v>
                </c:pt>
                <c:pt idx="8">
                  <c:v>67126.522720893758</c:v>
                </c:pt>
                <c:pt idx="9">
                  <c:v>42552.588069766112</c:v>
                </c:pt>
              </c:numCache>
            </c:numRef>
          </c:yVal>
          <c:smooth val="0"/>
        </c:ser>
        <c:ser>
          <c:idx val="3"/>
          <c:order val="2"/>
          <c:tx>
            <c:v>2000s brood years</c:v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Yield!$B$32:$B$40</c:f>
              <c:numCache>
                <c:formatCode>#,##0</c:formatCode>
                <c:ptCount val="9"/>
                <c:pt idx="0">
                  <c:v>76283</c:v>
                </c:pt>
                <c:pt idx="1">
                  <c:v>58361</c:v>
                </c:pt>
                <c:pt idx="2">
                  <c:v>75065</c:v>
                </c:pt>
                <c:pt idx="3">
                  <c:v>77660</c:v>
                </c:pt>
                <c:pt idx="4">
                  <c:v>51178</c:v>
                </c:pt>
                <c:pt idx="5">
                  <c:v>96203</c:v>
                </c:pt>
                <c:pt idx="6">
                  <c:v>72678</c:v>
                </c:pt>
                <c:pt idx="7">
                  <c:v>33117</c:v>
                </c:pt>
                <c:pt idx="8">
                  <c:v>33705</c:v>
                </c:pt>
              </c:numCache>
            </c:numRef>
          </c:xVal>
          <c:yVal>
            <c:numRef>
              <c:f>Yield!$T$32:$T$40</c:f>
              <c:numCache>
                <c:formatCode>#,##0</c:formatCode>
                <c:ptCount val="9"/>
                <c:pt idx="0">
                  <c:v>120014.36908497608</c:v>
                </c:pt>
                <c:pt idx="1">
                  <c:v>109649.65016397653</c:v>
                </c:pt>
                <c:pt idx="2">
                  <c:v>13784.761670316642</c:v>
                </c:pt>
                <c:pt idx="3">
                  <c:v>18313.925147001268</c:v>
                </c:pt>
                <c:pt idx="4">
                  <c:v>34231.497918314017</c:v>
                </c:pt>
                <c:pt idx="5">
                  <c:v>30200.502062024018</c:v>
                </c:pt>
                <c:pt idx="6">
                  <c:v>119826.44668398272</c:v>
                </c:pt>
                <c:pt idx="7">
                  <c:v>26839.818954051349</c:v>
                </c:pt>
                <c:pt idx="8">
                  <c:v>86326.828055474951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90304"/>
        <c:axId val="52693248"/>
      </c:scatterChart>
      <c:valAx>
        <c:axId val="52690304"/>
        <c:scaling>
          <c:orientation val="minMax"/>
          <c:max val="12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Spawners (thousands)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2693248"/>
        <c:crosses val="autoZero"/>
        <c:crossBetween val="midCat"/>
        <c:majorUnit val="20000"/>
        <c:dispUnits>
          <c:builtInUnit val="thousands"/>
        </c:dispUnits>
      </c:valAx>
      <c:valAx>
        <c:axId val="52693248"/>
        <c:scaling>
          <c:orientation val="minMax"/>
          <c:max val="450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Yield</a:t>
                </a:r>
                <a:r>
                  <a:rPr lang="en-US" baseline="0"/>
                  <a:t> </a:t>
                </a:r>
                <a:r>
                  <a:rPr lang="en-US"/>
                  <a:t> (thousands)</a:t>
                </a:r>
              </a:p>
            </c:rich>
          </c:tx>
          <c:layout>
            <c:manualLayout>
              <c:xMode val="edge"/>
              <c:yMode val="edge"/>
              <c:x val="1.7568057490430652E-2"/>
              <c:y val="0.26172139799136834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52690304"/>
        <c:crosses val="autoZero"/>
        <c:crossBetween val="midCat"/>
        <c:dispUnits>
          <c:builtInUnit val="thousands"/>
        </c:dispUnits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5770644054108616"/>
          <c:y val="0.27339059168284752"/>
          <c:w val="0.22910674627210059"/>
          <c:h val="0.29184699870156167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4</xdr:row>
      <xdr:rowOff>76200</xdr:rowOff>
    </xdr:from>
    <xdr:to>
      <xdr:col>17</xdr:col>
      <xdr:colOff>15875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82551</xdr:colOff>
      <xdr:row>48</xdr:row>
      <xdr:rowOff>79375</xdr:rowOff>
    </xdr:from>
    <xdr:to>
      <xdr:col>17</xdr:col>
      <xdr:colOff>47626</xdr:colOff>
      <xdr:row>65</xdr:row>
      <xdr:rowOff>74386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320675</xdr:colOff>
      <xdr:row>11</xdr:row>
      <xdr:rowOff>69850</xdr:rowOff>
    </xdr:from>
    <xdr:to>
      <xdr:col>21</xdr:col>
      <xdr:colOff>352425</xdr:colOff>
      <xdr:row>20</xdr:row>
      <xdr:rowOff>69850</xdr:rowOff>
    </xdr:to>
    <xdr:sp macro="" textlink="">
      <xdr:nvSpPr>
        <xdr:cNvPr id="4" name="TextBox 3"/>
        <xdr:cNvSpPr txBox="1"/>
      </xdr:nvSpPr>
      <xdr:spPr>
        <a:xfrm>
          <a:off x="11788775" y="2098675"/>
          <a:ext cx="2470150" cy="1457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800" b="1">
              <a:solidFill>
                <a:srgbClr val="FF0000"/>
              </a:solidFill>
            </a:rPr>
            <a:t>STEVE FLEISCHMAN ADDITIONS IN RED FONT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2" sqref="A2"/>
    </sheetView>
  </sheetViews>
  <sheetFormatPr defaultRowHeight="12.75" x14ac:dyDescent="0.2"/>
  <cols>
    <col min="1" max="1" width="9.140625" style="4"/>
    <col min="2" max="2" width="11.5703125" style="2" customWidth="1"/>
    <col min="3" max="4" width="9.140625" style="2"/>
    <col min="5" max="5" width="9.140625" style="24"/>
    <col min="6" max="6" width="10.42578125" style="1" bestFit="1" customWidth="1"/>
    <col min="7" max="7" width="9.140625" style="2"/>
    <col min="8" max="8" width="11" style="2" bestFit="1" customWidth="1"/>
    <col min="9" max="9" width="9.140625" style="2"/>
    <col min="10" max="10" width="10.28515625" style="2" bestFit="1" customWidth="1"/>
    <col min="11" max="16384" width="9.140625" style="2"/>
  </cols>
  <sheetData>
    <row r="1" spans="1:16" ht="15.75" x14ac:dyDescent="0.25">
      <c r="A1" s="5" t="s">
        <v>23</v>
      </c>
    </row>
    <row r="2" spans="1:16" ht="15.75" x14ac:dyDescent="0.25">
      <c r="A2" s="15"/>
      <c r="L2" s="134" t="s">
        <v>95</v>
      </c>
      <c r="M2" s="4"/>
      <c r="N2" s="4"/>
    </row>
    <row r="3" spans="1:16" x14ac:dyDescent="0.2">
      <c r="A3" s="90"/>
      <c r="B3" s="43" t="s">
        <v>17</v>
      </c>
      <c r="C3" s="137" t="s">
        <v>18</v>
      </c>
      <c r="D3" s="137"/>
      <c r="E3" s="137"/>
      <c r="F3" s="54" t="s">
        <v>4</v>
      </c>
      <c r="G3" s="54" t="s">
        <v>4</v>
      </c>
      <c r="H3" s="54" t="s">
        <v>4</v>
      </c>
      <c r="I3" s="54" t="s">
        <v>4</v>
      </c>
      <c r="J3" s="54" t="s">
        <v>4</v>
      </c>
      <c r="L3" s="4" t="s">
        <v>96</v>
      </c>
      <c r="M3" s="4"/>
      <c r="N3" s="4"/>
    </row>
    <row r="4" spans="1:16" x14ac:dyDescent="0.2">
      <c r="A4" s="3" t="s">
        <v>2</v>
      </c>
      <c r="B4" s="41" t="s">
        <v>3</v>
      </c>
      <c r="C4" s="41" t="s">
        <v>4</v>
      </c>
      <c r="D4" s="42" t="s">
        <v>19</v>
      </c>
      <c r="E4" s="42" t="s">
        <v>20</v>
      </c>
      <c r="F4" s="53" t="s">
        <v>7</v>
      </c>
      <c r="G4" s="53" t="s">
        <v>21</v>
      </c>
      <c r="H4" s="53" t="s">
        <v>22</v>
      </c>
      <c r="I4" s="53" t="s">
        <v>56</v>
      </c>
      <c r="J4" s="53" t="s">
        <v>57</v>
      </c>
      <c r="L4" s="3" t="s">
        <v>4</v>
      </c>
      <c r="M4" s="3" t="s">
        <v>19</v>
      </c>
      <c r="N4" s="3" t="s">
        <v>20</v>
      </c>
    </row>
    <row r="5" spans="1:16" x14ac:dyDescent="0.2">
      <c r="A5" s="3">
        <v>1976</v>
      </c>
      <c r="B5" s="56">
        <v>125422</v>
      </c>
      <c r="C5" s="55"/>
      <c r="D5" s="55"/>
      <c r="E5" s="55"/>
      <c r="F5" s="56">
        <v>71291</v>
      </c>
      <c r="G5" s="52"/>
      <c r="H5" s="52"/>
      <c r="I5" s="108" t="s">
        <v>55</v>
      </c>
      <c r="J5" s="108" t="s">
        <v>55</v>
      </c>
      <c r="L5" s="132">
        <v>0.49299999999999999</v>
      </c>
      <c r="M5" s="132">
        <v>0.46899999999999997</v>
      </c>
      <c r="N5" s="132">
        <v>3.7999999999999999E-2</v>
      </c>
    </row>
    <row r="6" spans="1:16" x14ac:dyDescent="0.2">
      <c r="A6" s="3">
        <v>1977</v>
      </c>
      <c r="B6" s="56">
        <v>160420</v>
      </c>
      <c r="C6" s="55"/>
      <c r="D6" s="55"/>
      <c r="E6" s="55"/>
      <c r="F6" s="56">
        <v>97368</v>
      </c>
      <c r="I6" s="1">
        <v>400</v>
      </c>
      <c r="J6" s="108" t="s">
        <v>55</v>
      </c>
      <c r="L6" s="132">
        <v>0.70799999999999996</v>
      </c>
      <c r="M6" s="132">
        <v>0.25900000000000001</v>
      </c>
      <c r="N6" s="132">
        <v>3.4000000000000002E-2</v>
      </c>
    </row>
    <row r="7" spans="1:16" x14ac:dyDescent="0.2">
      <c r="A7" s="3">
        <v>1978</v>
      </c>
      <c r="B7" s="56">
        <v>108480</v>
      </c>
      <c r="C7" s="55"/>
      <c r="D7" s="55"/>
      <c r="E7" s="55"/>
      <c r="F7" s="56">
        <v>35454</v>
      </c>
      <c r="I7" s="1">
        <v>500</v>
      </c>
      <c r="J7" s="108" t="s">
        <v>55</v>
      </c>
      <c r="L7" s="132">
        <v>0.13100000000000001</v>
      </c>
      <c r="M7" s="132">
        <v>0.82599999999999996</v>
      </c>
      <c r="N7" s="132">
        <v>4.2999999999999997E-2</v>
      </c>
    </row>
    <row r="8" spans="1:16" x14ac:dyDescent="0.2">
      <c r="A8" s="3">
        <v>1979</v>
      </c>
      <c r="B8" s="56">
        <v>192974</v>
      </c>
      <c r="C8" s="55"/>
      <c r="D8" s="55"/>
      <c r="E8" s="55"/>
      <c r="F8" s="56">
        <v>96122</v>
      </c>
      <c r="I8" s="1">
        <v>300</v>
      </c>
      <c r="J8" s="108" t="s">
        <v>55</v>
      </c>
      <c r="L8" s="132">
        <v>0.36199999999999999</v>
      </c>
      <c r="M8" s="132">
        <v>0.60099999999999998</v>
      </c>
      <c r="N8" s="132">
        <v>3.6999999999999998E-2</v>
      </c>
    </row>
    <row r="9" spans="1:16" x14ac:dyDescent="0.2">
      <c r="A9" s="3">
        <v>1980</v>
      </c>
      <c r="B9" s="56">
        <v>54099</v>
      </c>
      <c r="C9" s="55"/>
      <c r="D9" s="55"/>
      <c r="E9" s="55"/>
      <c r="F9" s="56">
        <v>98673</v>
      </c>
      <c r="I9" s="1">
        <v>700</v>
      </c>
      <c r="J9" s="108" t="s">
        <v>55</v>
      </c>
      <c r="L9" s="132">
        <v>0.39300000000000002</v>
      </c>
      <c r="M9" s="132">
        <v>0.57799999999999996</v>
      </c>
      <c r="N9" s="132">
        <v>2.9000000000000001E-2</v>
      </c>
    </row>
    <row r="10" spans="1:16" x14ac:dyDescent="0.2">
      <c r="A10" s="3">
        <v>1981</v>
      </c>
      <c r="B10" s="56">
        <v>93247</v>
      </c>
      <c r="C10" s="55"/>
      <c r="D10" s="55"/>
      <c r="E10" s="55"/>
      <c r="F10" s="56">
        <v>84407</v>
      </c>
      <c r="I10" s="1">
        <v>1200</v>
      </c>
      <c r="J10" s="108" t="s">
        <v>55</v>
      </c>
      <c r="L10" s="132">
        <v>0.46899999999999997</v>
      </c>
      <c r="M10" s="132">
        <v>0.51900000000000002</v>
      </c>
      <c r="N10" s="132">
        <v>1.0999999999999999E-2</v>
      </c>
    </row>
    <row r="11" spans="1:16" x14ac:dyDescent="0.2">
      <c r="A11" s="3">
        <v>1982</v>
      </c>
      <c r="B11" s="56">
        <v>273833</v>
      </c>
      <c r="C11" s="55"/>
      <c r="D11" s="55"/>
      <c r="E11" s="55"/>
      <c r="F11" s="56">
        <v>103038</v>
      </c>
      <c r="I11" s="1">
        <v>800</v>
      </c>
      <c r="J11" s="108" t="s">
        <v>55</v>
      </c>
      <c r="L11" s="132">
        <v>0.52900000000000003</v>
      </c>
      <c r="M11" s="132">
        <v>0.46400000000000002</v>
      </c>
      <c r="N11" s="132">
        <v>7.0000000000000001E-3</v>
      </c>
    </row>
    <row r="12" spans="1:16" x14ac:dyDescent="0.2">
      <c r="A12" s="3">
        <v>1983</v>
      </c>
      <c r="B12" s="56">
        <v>370179</v>
      </c>
      <c r="C12" s="55"/>
      <c r="D12" s="55"/>
      <c r="E12" s="55"/>
      <c r="F12" s="56">
        <v>80141</v>
      </c>
      <c r="I12" s="1">
        <v>600</v>
      </c>
      <c r="J12" s="108" t="s">
        <v>55</v>
      </c>
      <c r="L12" s="132">
        <v>0.65400000000000003</v>
      </c>
      <c r="M12" s="132">
        <v>0.33500000000000002</v>
      </c>
      <c r="N12" s="132">
        <v>1.0999999999999999E-2</v>
      </c>
    </row>
    <row r="13" spans="1:16" x14ac:dyDescent="0.2">
      <c r="A13" s="3">
        <v>1984</v>
      </c>
      <c r="B13" s="56">
        <v>334729</v>
      </c>
      <c r="C13" s="57">
        <v>225634.3047950757</v>
      </c>
      <c r="D13" s="57">
        <v>99592.316702842494</v>
      </c>
      <c r="E13" s="57">
        <v>9502.3785020818068</v>
      </c>
      <c r="F13" s="56">
        <v>100781</v>
      </c>
      <c r="G13" s="1">
        <f>C13+F13</f>
        <v>326415.30479507567</v>
      </c>
      <c r="H13" s="51">
        <f>C13/G13</f>
        <v>0.69124915860403502</v>
      </c>
      <c r="I13" s="1">
        <v>1000</v>
      </c>
      <c r="J13" s="108" t="s">
        <v>55</v>
      </c>
      <c r="L13" s="132">
        <v>0.69299999999999995</v>
      </c>
      <c r="M13" s="132">
        <v>0.29399999999999998</v>
      </c>
      <c r="N13" s="132">
        <v>1.2999999999999999E-2</v>
      </c>
      <c r="P13" s="133"/>
    </row>
    <row r="14" spans="1:16" x14ac:dyDescent="0.2">
      <c r="A14" s="3">
        <v>1985</v>
      </c>
      <c r="B14" s="56">
        <v>303328</v>
      </c>
      <c r="C14" s="57">
        <v>153532.61883560847</v>
      </c>
      <c r="D14" s="57">
        <v>131091.25900934418</v>
      </c>
      <c r="E14" s="57">
        <v>18704.122155047353</v>
      </c>
      <c r="F14" s="56">
        <v>69141</v>
      </c>
      <c r="G14" s="1">
        <f t="shared" ref="G14:G42" si="0">C14+F14</f>
        <v>222673.61883560847</v>
      </c>
      <c r="H14" s="51">
        <f t="shared" ref="H14:H42" si="1">C14/G14</f>
        <v>0.68949622159307433</v>
      </c>
      <c r="I14" s="1">
        <v>1100</v>
      </c>
      <c r="J14" s="1">
        <v>1055</v>
      </c>
      <c r="L14" s="132">
        <v>0.48599999999999999</v>
      </c>
      <c r="M14" s="132">
        <v>0.46400000000000002</v>
      </c>
      <c r="N14" s="132">
        <v>0.05</v>
      </c>
      <c r="P14" s="133"/>
    </row>
    <row r="15" spans="1:16" x14ac:dyDescent="0.2">
      <c r="A15" s="3">
        <v>1986</v>
      </c>
      <c r="B15" s="56">
        <v>290295</v>
      </c>
      <c r="C15" s="57">
        <v>110114.3183808873</v>
      </c>
      <c r="D15" s="57">
        <v>168006.28539657188</v>
      </c>
      <c r="E15" s="57">
        <v>12174.396222540841</v>
      </c>
      <c r="F15" s="56">
        <v>88024</v>
      </c>
      <c r="G15" s="1">
        <f t="shared" si="0"/>
        <v>198138.3183808873</v>
      </c>
      <c r="H15" s="51">
        <f t="shared" si="1"/>
        <v>0.55574469027849127</v>
      </c>
      <c r="I15" s="1">
        <v>3000</v>
      </c>
      <c r="J15" s="1">
        <v>1640</v>
      </c>
      <c r="L15" s="132">
        <v>0.38100000000000001</v>
      </c>
      <c r="M15" s="132">
        <v>0.57999999999999996</v>
      </c>
      <c r="N15" s="132">
        <v>3.9E-2</v>
      </c>
      <c r="P15" s="133"/>
    </row>
    <row r="16" spans="1:16" x14ac:dyDescent="0.2">
      <c r="A16" s="3">
        <v>1987</v>
      </c>
      <c r="B16" s="56">
        <v>415881</v>
      </c>
      <c r="C16" s="57">
        <v>327322.61012734607</v>
      </c>
      <c r="D16" s="57">
        <v>69899.919257143352</v>
      </c>
      <c r="E16" s="57">
        <v>18658.470615510625</v>
      </c>
      <c r="F16" s="56">
        <v>94208</v>
      </c>
      <c r="G16" s="1">
        <f t="shared" si="0"/>
        <v>421530.61012734607</v>
      </c>
      <c r="H16" s="51">
        <f t="shared" si="1"/>
        <v>0.7765097059700139</v>
      </c>
      <c r="I16" s="1">
        <v>1700</v>
      </c>
      <c r="J16" s="1">
        <v>1237</v>
      </c>
      <c r="L16" s="132">
        <v>0.80600000000000005</v>
      </c>
      <c r="M16" s="132">
        <v>0.16900000000000001</v>
      </c>
      <c r="N16" s="132">
        <v>2.5999999999999999E-2</v>
      </c>
      <c r="P16" s="133"/>
    </row>
    <row r="17" spans="1:16" x14ac:dyDescent="0.2">
      <c r="A17" s="3">
        <v>1988</v>
      </c>
      <c r="B17" s="56">
        <v>351876</v>
      </c>
      <c r="C17" s="57">
        <v>248639.66112063584</v>
      </c>
      <c r="D17" s="57">
        <v>76883.279212608861</v>
      </c>
      <c r="E17" s="57">
        <v>26353.059666755296</v>
      </c>
      <c r="F17" s="56">
        <v>81274</v>
      </c>
      <c r="G17" s="1">
        <f t="shared" si="0"/>
        <v>329913.66112063581</v>
      </c>
      <c r="H17" s="51">
        <f t="shared" si="1"/>
        <v>0.75365069841627008</v>
      </c>
      <c r="I17" s="1">
        <v>300</v>
      </c>
      <c r="J17" s="2">
        <v>1013</v>
      </c>
      <c r="L17" s="132">
        <v>0.72199999999999998</v>
      </c>
      <c r="M17" s="132">
        <v>0.218</v>
      </c>
      <c r="N17" s="132">
        <v>0.06</v>
      </c>
      <c r="P17" s="133"/>
    </row>
    <row r="18" spans="1:16" x14ac:dyDescent="0.2">
      <c r="A18" s="3">
        <v>1989</v>
      </c>
      <c r="B18" s="56">
        <v>474898</v>
      </c>
      <c r="C18" s="56">
        <v>292830.45341389847</v>
      </c>
      <c r="D18" s="56">
        <v>156159.69405338538</v>
      </c>
      <c r="E18" s="56">
        <v>25907.852532716111</v>
      </c>
      <c r="F18" s="56">
        <v>54900</v>
      </c>
      <c r="G18" s="1">
        <f t="shared" si="0"/>
        <v>347730.45341389847</v>
      </c>
      <c r="H18" s="51">
        <f t="shared" si="1"/>
        <v>0.84211909120696615</v>
      </c>
      <c r="I18" s="1">
        <v>900</v>
      </c>
      <c r="J18" s="1">
        <v>2055</v>
      </c>
      <c r="L18" s="132">
        <v>0.61799999999999999</v>
      </c>
      <c r="M18" s="132">
        <v>0.33800000000000002</v>
      </c>
      <c r="N18" s="132">
        <v>4.3999999999999997E-2</v>
      </c>
      <c r="P18" s="133"/>
    </row>
    <row r="19" spans="1:16" x14ac:dyDescent="0.2">
      <c r="A19" s="3">
        <v>1990</v>
      </c>
      <c r="B19" s="56">
        <v>362136</v>
      </c>
      <c r="C19" s="57">
        <v>181259.78830330289</v>
      </c>
      <c r="D19" s="56">
        <v>149377.18392863593</v>
      </c>
      <c r="E19" s="56">
        <v>31499.027768061154</v>
      </c>
      <c r="F19" s="56">
        <v>76119</v>
      </c>
      <c r="G19" s="1">
        <f t="shared" si="0"/>
        <v>257378.78830330289</v>
      </c>
      <c r="H19" s="51">
        <f t="shared" si="1"/>
        <v>0.7042530175008086</v>
      </c>
      <c r="I19" s="1">
        <v>2600</v>
      </c>
      <c r="J19" s="1">
        <v>2391</v>
      </c>
      <c r="L19" s="131"/>
      <c r="M19" s="131"/>
      <c r="N19" s="131"/>
    </row>
    <row r="20" spans="1:16" x14ac:dyDescent="0.2">
      <c r="A20" s="3">
        <v>1991</v>
      </c>
      <c r="B20" s="56">
        <v>313681</v>
      </c>
      <c r="C20" s="57">
        <v>228606.78936024822</v>
      </c>
      <c r="D20" s="56">
        <v>60720.774261959064</v>
      </c>
      <c r="E20" s="56">
        <v>24353.436377792728</v>
      </c>
      <c r="F20" s="56">
        <v>92375</v>
      </c>
      <c r="G20" s="1">
        <f t="shared" si="0"/>
        <v>320981.78936024825</v>
      </c>
      <c r="H20" s="51">
        <f t="shared" si="1"/>
        <v>0.71221108778752373</v>
      </c>
      <c r="I20" s="1">
        <v>600</v>
      </c>
      <c r="J20" s="1">
        <v>4547</v>
      </c>
      <c r="L20" s="131"/>
      <c r="M20" s="131"/>
      <c r="N20" s="131"/>
    </row>
    <row r="21" spans="1:16" x14ac:dyDescent="0.2">
      <c r="A21" s="3">
        <v>1992</v>
      </c>
      <c r="B21" s="56">
        <v>289345</v>
      </c>
      <c r="C21" s="57">
        <v>142470.78604419096</v>
      </c>
      <c r="D21" s="56">
        <v>113145.60515418436</v>
      </c>
      <c r="E21" s="56">
        <v>33728.608801624687</v>
      </c>
      <c r="F21" s="56">
        <v>77601</v>
      </c>
      <c r="G21" s="1">
        <f t="shared" si="0"/>
        <v>220071.78604419096</v>
      </c>
      <c r="H21" s="51">
        <f t="shared" si="1"/>
        <v>0.6473832407375586</v>
      </c>
      <c r="I21" s="1">
        <v>500</v>
      </c>
      <c r="J21" s="1">
        <v>4104</v>
      </c>
      <c r="L21" s="131"/>
      <c r="M21" s="131"/>
      <c r="N21" s="131"/>
    </row>
    <row r="22" spans="1:16" x14ac:dyDescent="0.2">
      <c r="A22" s="3">
        <v>1993</v>
      </c>
      <c r="B22" s="56">
        <v>175216</v>
      </c>
      <c r="C22" s="57">
        <v>52080.184409640926</v>
      </c>
      <c r="D22" s="56">
        <v>103530.90159222542</v>
      </c>
      <c r="E22" s="56">
        <v>19604.913998133659</v>
      </c>
      <c r="F22" s="56">
        <v>52080</v>
      </c>
      <c r="G22" s="1">
        <f t="shared" si="0"/>
        <v>104160.18440964093</v>
      </c>
      <c r="H22" s="51">
        <f t="shared" si="1"/>
        <v>0.50000088522136343</v>
      </c>
      <c r="I22" s="1">
        <v>100</v>
      </c>
      <c r="J22" s="1">
        <v>2896</v>
      </c>
      <c r="L22" s="131"/>
      <c r="M22" s="131"/>
      <c r="N22" s="131"/>
    </row>
    <row r="23" spans="1:16" x14ac:dyDescent="0.2">
      <c r="A23" s="3">
        <v>1994</v>
      </c>
      <c r="B23" s="56">
        <v>171796</v>
      </c>
      <c r="C23" s="57">
        <v>25366.510584550721</v>
      </c>
      <c r="D23" s="56">
        <v>126851.65474613709</v>
      </c>
      <c r="E23" s="56">
        <v>19577.834669312186</v>
      </c>
      <c r="F23" s="56">
        <v>37007</v>
      </c>
      <c r="G23" s="1">
        <f t="shared" si="0"/>
        <v>62373.510584550721</v>
      </c>
      <c r="H23" s="51">
        <f t="shared" si="1"/>
        <v>0.40668723544372287</v>
      </c>
      <c r="I23" s="1">
        <v>400</v>
      </c>
      <c r="J23" s="1">
        <v>1589</v>
      </c>
      <c r="L23" s="131"/>
      <c r="M23" s="131"/>
      <c r="N23" s="131"/>
    </row>
    <row r="24" spans="1:16" x14ac:dyDescent="0.2">
      <c r="A24" s="3">
        <v>1995</v>
      </c>
      <c r="B24" s="56">
        <v>88676</v>
      </c>
      <c r="C24" s="57">
        <v>9637.1879550920639</v>
      </c>
      <c r="D24" s="56">
        <v>68736.960893648793</v>
      </c>
      <c r="E24" s="56">
        <v>10301.851151259138</v>
      </c>
      <c r="F24" s="56">
        <v>7177</v>
      </c>
      <c r="G24" s="1">
        <f t="shared" si="0"/>
        <v>16814.187955092064</v>
      </c>
      <c r="H24" s="51">
        <f t="shared" si="1"/>
        <v>0.57315809605741364</v>
      </c>
      <c r="I24" s="1">
        <v>200</v>
      </c>
      <c r="J24" s="2">
        <v>384</v>
      </c>
      <c r="L24" s="131"/>
      <c r="M24" s="131"/>
      <c r="N24" s="131"/>
    </row>
    <row r="25" spans="1:16" x14ac:dyDescent="0.2">
      <c r="A25" s="3">
        <v>1996</v>
      </c>
      <c r="B25" s="56">
        <v>149578</v>
      </c>
      <c r="C25" s="58">
        <v>19882.09802830001</v>
      </c>
      <c r="D25" s="56">
        <v>99677.117404962861</v>
      </c>
      <c r="E25" s="56">
        <v>30018.784566737144</v>
      </c>
      <c r="F25" s="56">
        <v>50739</v>
      </c>
      <c r="G25" s="1">
        <f t="shared" si="0"/>
        <v>70621.09802830001</v>
      </c>
      <c r="H25" s="51">
        <f t="shared" si="1"/>
        <v>0.28153198666399454</v>
      </c>
      <c r="I25" s="1">
        <v>475</v>
      </c>
      <c r="J25" s="1">
        <v>2311</v>
      </c>
      <c r="L25" s="131"/>
      <c r="M25" s="131"/>
      <c r="N25" s="131"/>
    </row>
    <row r="26" spans="1:16" x14ac:dyDescent="0.2">
      <c r="A26" s="3">
        <v>1997</v>
      </c>
      <c r="B26" s="56">
        <v>118828</v>
      </c>
      <c r="C26" s="57">
        <v>31821.521312925885</v>
      </c>
      <c r="D26" s="56">
        <v>73761.295816757149</v>
      </c>
      <c r="E26" s="56">
        <v>13245.182870316969</v>
      </c>
      <c r="F26" s="56">
        <v>44254</v>
      </c>
      <c r="G26" s="1">
        <f t="shared" si="0"/>
        <v>76075.521312925877</v>
      </c>
      <c r="H26" s="51">
        <f t="shared" si="1"/>
        <v>0.41828857382432605</v>
      </c>
      <c r="I26" s="1">
        <v>478</v>
      </c>
      <c r="J26" s="1">
        <v>1781</v>
      </c>
      <c r="L26" s="131"/>
      <c r="M26" s="131"/>
      <c r="N26" s="131"/>
    </row>
    <row r="27" spans="1:16" x14ac:dyDescent="0.2">
      <c r="A27" s="3">
        <v>1998</v>
      </c>
      <c r="B27" s="56">
        <v>134937</v>
      </c>
      <c r="C27" s="57">
        <v>2837.8983425384199</v>
      </c>
      <c r="D27" s="56">
        <v>112630.1448095244</v>
      </c>
      <c r="E27" s="56">
        <v>19468.956847937177</v>
      </c>
      <c r="F27" s="56">
        <v>12335</v>
      </c>
      <c r="G27" s="1">
        <f t="shared" si="0"/>
        <v>15172.898342538419</v>
      </c>
      <c r="H27" s="51">
        <f t="shared" si="1"/>
        <v>0.18703732658526734</v>
      </c>
      <c r="I27" s="1">
        <v>0</v>
      </c>
      <c r="J27" s="2">
        <v>160</v>
      </c>
      <c r="L27" s="131"/>
      <c r="M27" s="131"/>
      <c r="N27" s="131"/>
    </row>
    <row r="28" spans="1:16" x14ac:dyDescent="0.2">
      <c r="A28" s="3">
        <v>1999</v>
      </c>
      <c r="B28" s="56">
        <v>163560</v>
      </c>
      <c r="C28" s="57">
        <v>4603.9602868295642</v>
      </c>
      <c r="D28" s="56">
        <v>149409.50264612629</v>
      </c>
      <c r="E28" s="56">
        <v>9546.5370670441589</v>
      </c>
      <c r="F28" s="56">
        <v>19284</v>
      </c>
      <c r="G28" s="1">
        <f t="shared" si="0"/>
        <v>23887.960286829562</v>
      </c>
      <c r="H28" s="51">
        <f t="shared" si="1"/>
        <v>0.19273141078386341</v>
      </c>
      <c r="I28" s="1">
        <v>27</v>
      </c>
      <c r="J28" s="2">
        <v>115</v>
      </c>
      <c r="L28" s="131"/>
      <c r="M28" s="131"/>
      <c r="N28" s="131"/>
    </row>
    <row r="29" spans="1:16" x14ac:dyDescent="0.2">
      <c r="A29" s="3">
        <v>2000</v>
      </c>
      <c r="B29" s="56">
        <v>109560</v>
      </c>
      <c r="C29" s="57">
        <v>14622.035764939235</v>
      </c>
      <c r="D29" s="56">
        <v>78265.168527793139</v>
      </c>
      <c r="E29" s="56">
        <v>16672.795707267622</v>
      </c>
      <c r="F29" s="56">
        <v>43555</v>
      </c>
      <c r="G29" s="1">
        <f t="shared" si="0"/>
        <v>58177.035764939239</v>
      </c>
      <c r="H29" s="51">
        <f t="shared" si="1"/>
        <v>0.25133689904756712</v>
      </c>
      <c r="I29" s="1">
        <v>384</v>
      </c>
      <c r="J29" s="2">
        <v>251</v>
      </c>
    </row>
    <row r="30" spans="1:16" x14ac:dyDescent="0.2">
      <c r="A30" s="3">
        <v>2001</v>
      </c>
      <c r="B30" s="56">
        <v>147811</v>
      </c>
      <c r="C30" s="57">
        <v>66354.924397120805</v>
      </c>
      <c r="D30" s="56">
        <v>60183.160012502114</v>
      </c>
      <c r="E30" s="56">
        <v>21272.915590377084</v>
      </c>
      <c r="F30" s="56">
        <v>76283</v>
      </c>
      <c r="G30" s="1">
        <f t="shared" si="0"/>
        <v>142637.92439712081</v>
      </c>
      <c r="H30" s="51">
        <f t="shared" si="1"/>
        <v>0.4651983312122579</v>
      </c>
      <c r="I30" s="1">
        <v>2344</v>
      </c>
      <c r="J30" s="1">
        <v>1499</v>
      </c>
    </row>
    <row r="31" spans="1:16" x14ac:dyDescent="0.2">
      <c r="A31" s="3">
        <v>2002</v>
      </c>
      <c r="B31" s="56">
        <v>82014</v>
      </c>
      <c r="C31" s="57">
        <v>24200.057131210782</v>
      </c>
      <c r="D31" s="56">
        <v>47331.794100631283</v>
      </c>
      <c r="E31" s="56">
        <v>10482.148768157924</v>
      </c>
      <c r="F31" s="56">
        <v>58361</v>
      </c>
      <c r="G31" s="1">
        <f t="shared" si="0"/>
        <v>82561.057131210779</v>
      </c>
      <c r="H31" s="51">
        <f t="shared" si="1"/>
        <v>0.29311709384668683</v>
      </c>
      <c r="I31" s="1">
        <v>1503</v>
      </c>
      <c r="J31" s="1">
        <v>1258</v>
      </c>
    </row>
    <row r="32" spans="1:16" x14ac:dyDescent="0.2">
      <c r="A32" s="3">
        <v>2003</v>
      </c>
      <c r="B32" s="56">
        <v>95130</v>
      </c>
      <c r="C32" s="57">
        <v>32446.366915481845</v>
      </c>
      <c r="D32" s="56">
        <v>49954.776240222658</v>
      </c>
      <c r="E32" s="56">
        <v>12728.856844295498</v>
      </c>
      <c r="F32" s="56">
        <v>75065</v>
      </c>
      <c r="G32" s="1">
        <f t="shared" si="0"/>
        <v>107511.36691548185</v>
      </c>
      <c r="H32" s="51">
        <f t="shared" si="1"/>
        <v>0.30179475758120516</v>
      </c>
      <c r="I32" s="1">
        <v>1509</v>
      </c>
      <c r="J32" s="1">
        <v>2091</v>
      </c>
    </row>
    <row r="33" spans="1:10" x14ac:dyDescent="0.2">
      <c r="A33" s="3">
        <v>2004</v>
      </c>
      <c r="B33" s="56">
        <v>151245</v>
      </c>
      <c r="C33" s="57">
        <v>66497.897390567479</v>
      </c>
      <c r="D33" s="56">
        <v>51110.324235051448</v>
      </c>
      <c r="E33" s="56">
        <v>33636.77837438108</v>
      </c>
      <c r="F33" s="56">
        <v>77660</v>
      </c>
      <c r="G33" s="1">
        <f t="shared" si="0"/>
        <v>144157.89739056746</v>
      </c>
      <c r="H33" s="51">
        <f t="shared" si="1"/>
        <v>0.4612851504791618</v>
      </c>
      <c r="I33" s="1">
        <v>889</v>
      </c>
      <c r="J33" s="1">
        <v>1766</v>
      </c>
    </row>
    <row r="34" spans="1:10" x14ac:dyDescent="0.2">
      <c r="A34" s="3">
        <v>2005</v>
      </c>
      <c r="B34" s="56">
        <v>65469</v>
      </c>
      <c r="C34" s="57">
        <v>29275.995001774914</v>
      </c>
      <c r="D34" s="56">
        <v>22851.796000861988</v>
      </c>
      <c r="E34" s="56">
        <v>13341.208997363105</v>
      </c>
      <c r="F34" s="56">
        <v>51178</v>
      </c>
      <c r="G34" s="1">
        <f t="shared" si="0"/>
        <v>80453.995001774922</v>
      </c>
      <c r="H34" s="51">
        <f t="shared" si="1"/>
        <v>0.36388491337352541</v>
      </c>
      <c r="I34" s="1">
        <v>566</v>
      </c>
      <c r="J34" s="1">
        <v>1427</v>
      </c>
    </row>
    <row r="35" spans="1:10" x14ac:dyDescent="0.2">
      <c r="A35" s="3">
        <v>2006</v>
      </c>
      <c r="B35" s="56">
        <v>145579</v>
      </c>
      <c r="C35" s="57">
        <v>119200.76090085927</v>
      </c>
      <c r="D35" s="56">
        <v>15978.546274155036</v>
      </c>
      <c r="E35" s="56">
        <v>10399.692824985699</v>
      </c>
      <c r="F35" s="56">
        <v>96203</v>
      </c>
      <c r="G35" s="1">
        <f t="shared" si="0"/>
        <v>215403.76090085926</v>
      </c>
      <c r="H35" s="51">
        <f t="shared" si="1"/>
        <v>0.55338291403241591</v>
      </c>
      <c r="I35" s="1">
        <v>520</v>
      </c>
      <c r="J35" s="1">
        <v>2279</v>
      </c>
    </row>
    <row r="36" spans="1:10" x14ac:dyDescent="0.2">
      <c r="A36" s="3">
        <v>2007</v>
      </c>
      <c r="B36" s="56">
        <v>156936</v>
      </c>
      <c r="C36" s="57">
        <v>125199.29456279613</v>
      </c>
      <c r="D36" s="56">
        <v>14208.018844026032</v>
      </c>
      <c r="E36" s="56">
        <v>17528.68659317783</v>
      </c>
      <c r="F36" s="56">
        <v>72678</v>
      </c>
      <c r="G36" s="1">
        <f t="shared" si="0"/>
        <v>197877.29456279613</v>
      </c>
      <c r="H36" s="51">
        <f t="shared" si="1"/>
        <v>0.63271177645429288</v>
      </c>
      <c r="I36" s="1">
        <v>303</v>
      </c>
      <c r="J36" s="1">
        <v>3290</v>
      </c>
    </row>
    <row r="37" spans="1:10" x14ac:dyDescent="0.2">
      <c r="A37" s="3">
        <v>2008</v>
      </c>
      <c r="B37" s="56">
        <v>46655</v>
      </c>
      <c r="C37" s="57">
        <v>7491.2467810612206</v>
      </c>
      <c r="D37" s="56">
        <v>22156.079644352656</v>
      </c>
      <c r="E37" s="56">
        <v>17007.673574586115</v>
      </c>
      <c r="F37" s="56">
        <v>33117</v>
      </c>
      <c r="G37" s="1">
        <f t="shared" si="0"/>
        <v>40608.246781061222</v>
      </c>
      <c r="H37" s="51">
        <f t="shared" si="1"/>
        <v>0.18447599625391783</v>
      </c>
      <c r="I37" s="1">
        <v>298</v>
      </c>
      <c r="J37" s="1">
        <v>1894</v>
      </c>
    </row>
    <row r="38" spans="1:10" x14ac:dyDescent="0.2">
      <c r="A38" s="3">
        <v>2009</v>
      </c>
      <c r="B38" s="56">
        <v>126594</v>
      </c>
      <c r="C38" s="57">
        <v>16621.513464738757</v>
      </c>
      <c r="D38" s="56">
        <v>85550.775712921139</v>
      </c>
      <c r="E38" s="56">
        <v>24421.710822340101</v>
      </c>
      <c r="F38" s="56">
        <v>33705</v>
      </c>
      <c r="G38" s="1">
        <f t="shared" si="0"/>
        <v>50326.51346473876</v>
      </c>
      <c r="H38" s="51">
        <f t="shared" si="1"/>
        <v>0.33027349443518694</v>
      </c>
      <c r="I38" s="1">
        <v>165</v>
      </c>
      <c r="J38" s="2">
        <v>892</v>
      </c>
    </row>
    <row r="39" spans="1:10" x14ac:dyDescent="0.2">
      <c r="A39" s="3">
        <v>2010</v>
      </c>
      <c r="B39" s="56">
        <v>100973</v>
      </c>
      <c r="C39" s="57">
        <v>32063.85440049825</v>
      </c>
      <c r="D39" s="56">
        <v>48078.762245480517</v>
      </c>
      <c r="E39" s="56">
        <v>20830.383354021233</v>
      </c>
      <c r="F39" s="56">
        <v>71657</v>
      </c>
      <c r="G39" s="1">
        <f t="shared" si="0"/>
        <v>103720.85440049825</v>
      </c>
      <c r="H39" s="51">
        <f t="shared" si="1"/>
        <v>0.30913604198332001</v>
      </c>
      <c r="I39" s="1">
        <v>567</v>
      </c>
      <c r="J39" s="1">
        <v>2251</v>
      </c>
    </row>
    <row r="40" spans="1:10" x14ac:dyDescent="0.2">
      <c r="A40" s="3">
        <v>2011</v>
      </c>
      <c r="B40" s="56">
        <v>63793</v>
      </c>
      <c r="C40" s="57">
        <v>26766.079411222625</v>
      </c>
      <c r="D40" s="56">
        <v>15599.397397677631</v>
      </c>
      <c r="E40" s="56">
        <v>21427.52319109975</v>
      </c>
      <c r="F40" s="56">
        <v>65915</v>
      </c>
      <c r="G40" s="1">
        <f t="shared" si="0"/>
        <v>92681.079411222629</v>
      </c>
      <c r="H40" s="51">
        <f t="shared" si="1"/>
        <v>0.28879766594498202</v>
      </c>
      <c r="I40" s="1">
        <v>973</v>
      </c>
      <c r="J40" s="1">
        <v>1977</v>
      </c>
    </row>
    <row r="41" spans="1:10" x14ac:dyDescent="0.2">
      <c r="A41" s="3">
        <v>2012</v>
      </c>
      <c r="B41" s="56">
        <v>224643.00000000009</v>
      </c>
      <c r="C41" s="1">
        <v>124365.71354162581</v>
      </c>
      <c r="D41" s="1">
        <v>54883.900241651245</v>
      </c>
      <c r="E41" s="1">
        <v>45393.386216722931</v>
      </c>
      <c r="F41" s="56">
        <v>118166</v>
      </c>
      <c r="G41" s="1">
        <f t="shared" si="0"/>
        <v>242531.71354162582</v>
      </c>
      <c r="H41" s="51">
        <f t="shared" si="1"/>
        <v>0.51278124301991901</v>
      </c>
      <c r="I41" s="1">
        <v>1025</v>
      </c>
      <c r="J41" s="1">
        <v>3080</v>
      </c>
    </row>
    <row r="42" spans="1:10" x14ac:dyDescent="0.2">
      <c r="A42" s="3">
        <v>2013</v>
      </c>
      <c r="B42" s="56">
        <v>122102.99999999991</v>
      </c>
      <c r="C42" s="1">
        <v>23110.666904970036</v>
      </c>
      <c r="D42" s="1">
        <v>75587.988579631448</v>
      </c>
      <c r="E42" s="1">
        <v>23404.344515398516</v>
      </c>
      <c r="F42" s="56">
        <v>46329</v>
      </c>
      <c r="G42" s="1">
        <f t="shared" si="0"/>
        <v>69439.666904970043</v>
      </c>
      <c r="H42" s="51">
        <f t="shared" si="1"/>
        <v>0.33281650006469032</v>
      </c>
      <c r="I42" s="1">
        <v>204</v>
      </c>
      <c r="J42" s="2">
        <v>2439</v>
      </c>
    </row>
    <row r="43" spans="1:10" x14ac:dyDescent="0.2">
      <c r="A43" s="3">
        <v>2014</v>
      </c>
      <c r="B43" s="56">
        <v>234682.0000000002</v>
      </c>
      <c r="C43" s="1">
        <v>110487.48457551586</v>
      </c>
      <c r="D43" s="1">
        <v>81501.828732618378</v>
      </c>
      <c r="E43" s="1">
        <v>42692.686691865769</v>
      </c>
      <c r="F43" s="56">
        <v>105467</v>
      </c>
      <c r="G43" s="1">
        <f t="shared" ref="G43:G44" si="2">C43+F43</f>
        <v>215954.48457551585</v>
      </c>
      <c r="H43" s="51">
        <f t="shared" ref="H43:H44" si="3">C43/G43</f>
        <v>0.51162394146475876</v>
      </c>
      <c r="I43" s="1">
        <v>318</v>
      </c>
      <c r="J43" s="2">
        <v>3231</v>
      </c>
    </row>
    <row r="44" spans="1:10" x14ac:dyDescent="0.2">
      <c r="A44" s="3">
        <v>2015</v>
      </c>
      <c r="B44" s="56">
        <v>131577</v>
      </c>
      <c r="C44" s="1">
        <v>58568.40348487228</v>
      </c>
      <c r="D44" s="1">
        <v>33084.818113285735</v>
      </c>
      <c r="E44" s="1">
        <v>39923.778401841984</v>
      </c>
      <c r="F44" s="56">
        <v>71122</v>
      </c>
      <c r="G44" s="1">
        <f t="shared" si="2"/>
        <v>129690.40348487228</v>
      </c>
      <c r="H44" s="51">
        <f t="shared" si="3"/>
        <v>0.45160167530594492</v>
      </c>
    </row>
    <row r="45" spans="1:10" x14ac:dyDescent="0.2">
      <c r="A45" s="3"/>
      <c r="B45" s="56"/>
      <c r="C45" s="57"/>
      <c r="D45" s="109"/>
      <c r="E45" s="109"/>
      <c r="F45" s="56"/>
      <c r="G45" s="1"/>
      <c r="H45" s="51"/>
    </row>
    <row r="46" spans="1:10" x14ac:dyDescent="0.2">
      <c r="A46" s="3" t="s">
        <v>34</v>
      </c>
      <c r="B46" s="56"/>
      <c r="C46" s="57"/>
      <c r="D46" s="109"/>
      <c r="E46" s="109"/>
      <c r="F46" s="56"/>
      <c r="G46" s="1"/>
      <c r="H46" s="51"/>
    </row>
    <row r="47" spans="1:10" x14ac:dyDescent="0.2">
      <c r="B47" s="56"/>
      <c r="C47" s="57"/>
      <c r="D47" s="56"/>
      <c r="E47" s="56"/>
      <c r="H47" s="91"/>
    </row>
    <row r="48" spans="1:10" x14ac:dyDescent="0.2">
      <c r="A48" s="4" t="s">
        <v>15</v>
      </c>
      <c r="H48" s="91"/>
    </row>
    <row r="49" spans="1:6" x14ac:dyDescent="0.2">
      <c r="A49" s="69" t="s">
        <v>62</v>
      </c>
    </row>
    <row r="50" spans="1:6" x14ac:dyDescent="0.2">
      <c r="A50" s="2" t="s">
        <v>27</v>
      </c>
    </row>
    <row r="51" spans="1:6" x14ac:dyDescent="0.2">
      <c r="A51" s="2" t="s">
        <v>16</v>
      </c>
    </row>
    <row r="52" spans="1:6" x14ac:dyDescent="0.2">
      <c r="A52" s="69" t="s">
        <v>58</v>
      </c>
    </row>
    <row r="53" spans="1:6" x14ac:dyDescent="0.2">
      <c r="A53" s="69" t="s">
        <v>59</v>
      </c>
    </row>
    <row r="54" spans="1:6" x14ac:dyDescent="0.2">
      <c r="A54" s="37"/>
      <c r="B54" s="36"/>
      <c r="C54" s="36"/>
      <c r="D54" s="36"/>
      <c r="E54" s="35"/>
      <c r="F54" s="36"/>
    </row>
    <row r="55" spans="1:6" x14ac:dyDescent="0.2">
      <c r="A55" s="37"/>
      <c r="B55" s="36"/>
      <c r="C55" s="36"/>
      <c r="D55" s="36"/>
      <c r="E55" s="35"/>
      <c r="F55" s="36"/>
    </row>
    <row r="56" spans="1:6" x14ac:dyDescent="0.2">
      <c r="A56" s="37"/>
      <c r="B56" s="38"/>
      <c r="C56" s="36"/>
      <c r="D56" s="36"/>
      <c r="E56" s="35"/>
      <c r="F56" s="36"/>
    </row>
    <row r="57" spans="1:6" x14ac:dyDescent="0.2">
      <c r="A57" s="37"/>
      <c r="B57" s="36"/>
      <c r="D57" s="36"/>
      <c r="E57" s="34"/>
      <c r="F57" s="36"/>
    </row>
  </sheetData>
  <mergeCells count="1">
    <mergeCell ref="C3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5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9" sqref="B9:B19"/>
    </sheetView>
  </sheetViews>
  <sheetFormatPr defaultRowHeight="12.75" x14ac:dyDescent="0.2"/>
  <cols>
    <col min="1" max="1" width="9.140625" style="4"/>
    <col min="2" max="2" width="11.140625" style="2" customWidth="1"/>
    <col min="3" max="4" width="11.140625" style="30" customWidth="1"/>
    <col min="5" max="8" width="9.140625" style="2"/>
    <col min="9" max="9" width="10.140625" style="2" customWidth="1"/>
    <col min="10" max="11" width="9.85546875" style="2" customWidth="1"/>
    <col min="12" max="13" width="10.85546875" style="2" customWidth="1"/>
    <col min="14" max="16" width="9.140625" style="2"/>
    <col min="17" max="17" width="13.85546875" style="2" bestFit="1" customWidth="1"/>
    <col min="18" max="16384" width="9.140625" style="2"/>
  </cols>
  <sheetData>
    <row r="1" spans="1:18" ht="15.75" x14ac:dyDescent="0.25">
      <c r="A1" s="5" t="s">
        <v>1</v>
      </c>
    </row>
    <row r="2" spans="1:18" ht="15.75" x14ac:dyDescent="0.25">
      <c r="A2" s="5"/>
      <c r="J2" s="94">
        <f>H32/I32</f>
        <v>1.7067384237524212</v>
      </c>
      <c r="K2" s="94"/>
      <c r="L2" s="94"/>
      <c r="M2" s="94"/>
    </row>
    <row r="3" spans="1:18" x14ac:dyDescent="0.2">
      <c r="B3" s="4" t="s">
        <v>63</v>
      </c>
      <c r="E3" s="4" t="s">
        <v>36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ht="26.25" customHeight="1" x14ac:dyDescent="0.2">
      <c r="A4" s="3" t="s">
        <v>2</v>
      </c>
      <c r="B4" s="82" t="s">
        <v>0</v>
      </c>
      <c r="C4" s="50" t="s">
        <v>13</v>
      </c>
      <c r="D4" s="50" t="s">
        <v>14</v>
      </c>
      <c r="E4" s="3" t="s">
        <v>37</v>
      </c>
      <c r="F4" s="3" t="s">
        <v>38</v>
      </c>
      <c r="G4" s="3"/>
      <c r="H4" s="3" t="s">
        <v>49</v>
      </c>
      <c r="I4" s="107" t="s">
        <v>54</v>
      </c>
      <c r="J4" s="106" t="s">
        <v>53</v>
      </c>
      <c r="K4" s="106" t="s">
        <v>52</v>
      </c>
      <c r="L4" s="106" t="s">
        <v>50</v>
      </c>
      <c r="M4" s="106" t="s">
        <v>51</v>
      </c>
      <c r="N4" s="3" t="s">
        <v>45</v>
      </c>
      <c r="O4" s="3" t="s">
        <v>46</v>
      </c>
      <c r="P4" s="3" t="s">
        <v>47</v>
      </c>
      <c r="Q4" s="4" t="s">
        <v>42</v>
      </c>
      <c r="R4" s="4" t="s">
        <v>41</v>
      </c>
    </row>
    <row r="5" spans="1:18" x14ac:dyDescent="0.2">
      <c r="A5" s="32">
        <v>1976</v>
      </c>
      <c r="B5" s="28">
        <v>71291</v>
      </c>
      <c r="C5" s="26">
        <v>27910</v>
      </c>
      <c r="D5" s="26">
        <v>28068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</row>
    <row r="6" spans="1:18" x14ac:dyDescent="0.2">
      <c r="A6" s="32">
        <v>1977</v>
      </c>
      <c r="B6" s="28">
        <v>97368</v>
      </c>
      <c r="C6" s="26">
        <v>28273</v>
      </c>
      <c r="D6" s="26">
        <v>28384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</row>
    <row r="7" spans="1:18" x14ac:dyDescent="0.2">
      <c r="A7" s="32">
        <v>1978</v>
      </c>
      <c r="B7" s="28">
        <v>35454</v>
      </c>
      <c r="C7" s="26">
        <v>28647</v>
      </c>
      <c r="D7" s="26">
        <v>28802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</row>
    <row r="8" spans="1:18" x14ac:dyDescent="0.2">
      <c r="A8" s="32">
        <v>1979</v>
      </c>
      <c r="B8" s="28">
        <v>96122</v>
      </c>
      <c r="C8" s="26">
        <v>29015</v>
      </c>
      <c r="D8" s="26">
        <v>29164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</row>
    <row r="9" spans="1:18" x14ac:dyDescent="0.2">
      <c r="A9" s="32">
        <v>1980</v>
      </c>
      <c r="B9" s="28">
        <v>98673</v>
      </c>
      <c r="C9" s="26">
        <v>29387</v>
      </c>
      <c r="D9" s="26">
        <v>29499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</row>
    <row r="10" spans="1:18" x14ac:dyDescent="0.2">
      <c r="A10" s="32">
        <v>1981</v>
      </c>
      <c r="B10" s="28">
        <v>84407</v>
      </c>
      <c r="C10" s="26">
        <v>29747</v>
      </c>
      <c r="D10" s="26">
        <v>29871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</row>
    <row r="11" spans="1:18" x14ac:dyDescent="0.2">
      <c r="A11" s="32">
        <v>1982</v>
      </c>
      <c r="B11" s="28">
        <v>103038</v>
      </c>
      <c r="C11" s="26">
        <v>30105</v>
      </c>
      <c r="D11" s="26">
        <v>30210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</row>
    <row r="12" spans="1:18" x14ac:dyDescent="0.2">
      <c r="A12" s="32">
        <v>1983</v>
      </c>
      <c r="B12" s="28">
        <v>80141</v>
      </c>
      <c r="C12" s="26">
        <v>30471</v>
      </c>
      <c r="D12" s="26">
        <v>30633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</row>
    <row r="13" spans="1:18" x14ac:dyDescent="0.2">
      <c r="A13" s="32">
        <v>1984</v>
      </c>
      <c r="B13" s="28">
        <v>100781</v>
      </c>
      <c r="C13" s="26">
        <v>30836</v>
      </c>
      <c r="D13" s="26">
        <v>30940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pans="1:18" x14ac:dyDescent="0.2">
      <c r="A14" s="32">
        <v>1985</v>
      </c>
      <c r="B14" s="28">
        <v>69141</v>
      </c>
      <c r="C14" s="26">
        <v>31203</v>
      </c>
      <c r="D14" s="26">
        <v>31351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</row>
    <row r="15" spans="1:18" x14ac:dyDescent="0.2">
      <c r="A15" s="32">
        <v>1986</v>
      </c>
      <c r="B15" s="28">
        <v>88024</v>
      </c>
      <c r="C15" s="26">
        <v>31569</v>
      </c>
      <c r="D15" s="26">
        <v>31714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</row>
    <row r="16" spans="1:18" x14ac:dyDescent="0.2">
      <c r="A16" s="32">
        <v>1987</v>
      </c>
      <c r="B16" s="28">
        <v>94208</v>
      </c>
      <c r="C16" s="26">
        <v>31932</v>
      </c>
      <c r="D16" s="26">
        <v>32083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</row>
    <row r="17" spans="1:18" x14ac:dyDescent="0.2">
      <c r="A17" s="32">
        <v>1988</v>
      </c>
      <c r="B17" s="28">
        <v>81274</v>
      </c>
      <c r="C17" s="26">
        <v>32303</v>
      </c>
      <c r="D17" s="26">
        <v>32461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</row>
    <row r="18" spans="1:18" x14ac:dyDescent="0.2">
      <c r="A18" s="32">
        <v>1989</v>
      </c>
      <c r="B18" s="29">
        <v>54900</v>
      </c>
      <c r="C18" s="26">
        <v>32663</v>
      </c>
      <c r="D18" s="26">
        <v>32811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</row>
    <row r="19" spans="1:18" x14ac:dyDescent="0.2">
      <c r="A19" s="32">
        <v>1990</v>
      </c>
      <c r="B19" s="28">
        <v>76119</v>
      </c>
      <c r="C19" s="26">
        <v>33027</v>
      </c>
      <c r="D19" s="26">
        <v>33176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</row>
    <row r="20" spans="1:18" x14ac:dyDescent="0.2">
      <c r="A20" s="32">
        <v>1991</v>
      </c>
      <c r="B20" s="29">
        <v>92375</v>
      </c>
      <c r="C20" s="26">
        <v>33396</v>
      </c>
      <c r="D20" s="26">
        <v>33519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</row>
    <row r="21" spans="1:18" x14ac:dyDescent="0.2">
      <c r="A21" s="32">
        <v>1992</v>
      </c>
      <c r="B21" s="29">
        <v>77601</v>
      </c>
      <c r="C21" s="26">
        <v>33757</v>
      </c>
      <c r="D21" s="26">
        <v>33873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</row>
    <row r="22" spans="1:18" x14ac:dyDescent="0.2">
      <c r="A22" s="32">
        <v>1993</v>
      </c>
      <c r="B22" s="29">
        <v>52080</v>
      </c>
      <c r="C22" s="26">
        <v>34123</v>
      </c>
      <c r="D22" s="26">
        <v>34242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</row>
    <row r="23" spans="1:18" x14ac:dyDescent="0.2">
      <c r="A23" s="32">
        <v>1994</v>
      </c>
      <c r="B23" s="29">
        <v>37007</v>
      </c>
      <c r="C23" s="26">
        <v>34489</v>
      </c>
      <c r="D23" s="26">
        <v>34602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</row>
    <row r="24" spans="1:18" x14ac:dyDescent="0.2">
      <c r="A24" s="32">
        <v>1995</v>
      </c>
      <c r="B24" s="29">
        <v>7177</v>
      </c>
      <c r="C24" s="26">
        <v>34856</v>
      </c>
      <c r="D24" s="26">
        <v>34953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</row>
    <row r="25" spans="1:18" x14ac:dyDescent="0.2">
      <c r="A25" s="32">
        <v>1996</v>
      </c>
      <c r="B25" s="28">
        <v>50739</v>
      </c>
      <c r="C25" s="26">
        <v>35222</v>
      </c>
      <c r="D25" s="26">
        <v>35320</v>
      </c>
      <c r="E25" s="28">
        <v>65000</v>
      </c>
      <c r="F25" s="28">
        <v>9000</v>
      </c>
      <c r="G25" s="28"/>
      <c r="H25" s="93">
        <f t="shared" ref="H25:H26" si="0">F25/E25</f>
        <v>0.13846153846153847</v>
      </c>
      <c r="I25" s="28"/>
      <c r="J25" s="28"/>
      <c r="K25" s="28"/>
      <c r="L25" s="28"/>
      <c r="M25" s="28"/>
      <c r="N25" s="28" t="s">
        <v>55</v>
      </c>
      <c r="O25" s="28" t="s">
        <v>55</v>
      </c>
      <c r="P25" s="28" t="s">
        <v>55</v>
      </c>
      <c r="Q25" s="28"/>
      <c r="R25" s="2" t="s">
        <v>60</v>
      </c>
    </row>
    <row r="26" spans="1:18" x14ac:dyDescent="0.2">
      <c r="A26" s="32">
        <v>1997</v>
      </c>
      <c r="B26" s="28">
        <v>44254</v>
      </c>
      <c r="C26" s="26">
        <v>35585</v>
      </c>
      <c r="D26" s="26">
        <v>35682</v>
      </c>
      <c r="E26" s="28">
        <v>80000</v>
      </c>
      <c r="F26" s="28">
        <v>5400</v>
      </c>
      <c r="G26" s="28"/>
      <c r="H26" s="93">
        <f t="shared" si="0"/>
        <v>6.7500000000000004E-2</v>
      </c>
      <c r="I26" s="28"/>
      <c r="J26" s="28"/>
      <c r="K26" s="28"/>
      <c r="L26" s="28"/>
      <c r="M26" s="28"/>
      <c r="N26" s="28">
        <v>3489</v>
      </c>
      <c r="O26" s="28" t="s">
        <v>55</v>
      </c>
      <c r="P26" s="28" t="s">
        <v>55</v>
      </c>
      <c r="Q26" s="28"/>
      <c r="R26" s="2" t="s">
        <v>60</v>
      </c>
    </row>
    <row r="27" spans="1:18" x14ac:dyDescent="0.2">
      <c r="A27" s="32">
        <v>1998</v>
      </c>
      <c r="B27" s="28">
        <v>12335</v>
      </c>
      <c r="C27" s="27">
        <v>35950</v>
      </c>
      <c r="D27" s="27">
        <v>36051</v>
      </c>
      <c r="E27" s="28">
        <v>28000</v>
      </c>
      <c r="F27" s="28">
        <v>5000</v>
      </c>
      <c r="H27" s="93">
        <f>F27/E27</f>
        <v>0.17857142857142858</v>
      </c>
      <c r="I27" s="95">
        <f>SQRT(1/P27)</f>
        <v>0.18569533817705186</v>
      </c>
      <c r="J27" s="95">
        <f>H27*$J$2</f>
        <v>0.3047747185272181</v>
      </c>
      <c r="K27" s="96">
        <f t="shared" ref="K27:K33" si="1">LN(E27)</f>
        <v>10.239959789157341</v>
      </c>
      <c r="L27" s="97">
        <f>EXP(K27-1.96*J27)</f>
        <v>15407.371471288125</v>
      </c>
      <c r="M27" s="97">
        <f>EXP(K27+1.96*J27)</f>
        <v>50884.734067780235</v>
      </c>
      <c r="N27" s="28">
        <v>1248</v>
      </c>
      <c r="O27" s="28">
        <v>700</v>
      </c>
      <c r="P27" s="28">
        <v>29</v>
      </c>
      <c r="Q27" s="28" t="s">
        <v>48</v>
      </c>
      <c r="R27" s="2" t="s">
        <v>40</v>
      </c>
    </row>
    <row r="28" spans="1:18" x14ac:dyDescent="0.2">
      <c r="A28" s="32">
        <v>1999</v>
      </c>
      <c r="B28" s="28">
        <v>19284</v>
      </c>
      <c r="C28" s="27">
        <v>36313</v>
      </c>
      <c r="D28" s="27">
        <v>36416</v>
      </c>
      <c r="E28" s="28">
        <v>62000</v>
      </c>
      <c r="F28" s="28">
        <v>6000</v>
      </c>
      <c r="H28" s="93">
        <f t="shared" ref="H28:H33" si="2">F28/E28</f>
        <v>9.6774193548387094E-2</v>
      </c>
      <c r="I28" s="95">
        <f t="shared" ref="I28:I33" si="3">SQRT(1/P28)</f>
        <v>0.105999788000636</v>
      </c>
      <c r="J28" s="95">
        <f>H28*$J$2</f>
        <v>0.16516823455668592</v>
      </c>
      <c r="K28" s="96">
        <f t="shared" si="1"/>
        <v>11.034889664027229</v>
      </c>
      <c r="L28" s="97">
        <f t="shared" ref="L28:L33" si="4">EXP(K28-1.96*J28)</f>
        <v>44853.635545232682</v>
      </c>
      <c r="M28" s="97">
        <f t="shared" ref="M28:M33" si="5">EXP(K28+1.96*J28)</f>
        <v>85700.968344550827</v>
      </c>
      <c r="N28" s="28">
        <v>3952</v>
      </c>
      <c r="O28" s="28">
        <v>1410</v>
      </c>
      <c r="P28" s="28">
        <v>89</v>
      </c>
      <c r="Q28" s="28" t="s">
        <v>48</v>
      </c>
      <c r="R28" s="2" t="s">
        <v>39</v>
      </c>
    </row>
    <row r="29" spans="1:18" x14ac:dyDescent="0.2">
      <c r="A29" s="32">
        <v>2000</v>
      </c>
      <c r="B29" s="28">
        <v>43555</v>
      </c>
      <c r="C29" s="27">
        <v>36680</v>
      </c>
      <c r="D29" s="27">
        <v>36781</v>
      </c>
      <c r="E29" s="28">
        <v>60000</v>
      </c>
      <c r="F29" s="28">
        <v>5000</v>
      </c>
      <c r="H29" s="93">
        <f t="shared" si="2"/>
        <v>8.3333333333333329E-2</v>
      </c>
      <c r="I29" s="95">
        <f t="shared" si="3"/>
        <v>8.8388347648318447E-2</v>
      </c>
      <c r="J29" s="95">
        <f>H29*$J$2</f>
        <v>0.14222820197936842</v>
      </c>
      <c r="K29" s="96">
        <f t="shared" si="1"/>
        <v>11.002099841204238</v>
      </c>
      <c r="L29" s="97">
        <f t="shared" si="4"/>
        <v>45402.959327249053</v>
      </c>
      <c r="M29" s="97">
        <f t="shared" si="5"/>
        <v>79289.98579260947</v>
      </c>
      <c r="N29" s="28">
        <v>4386</v>
      </c>
      <c r="O29" s="28">
        <v>1781</v>
      </c>
      <c r="P29" s="28">
        <v>128</v>
      </c>
      <c r="Q29" s="28" t="s">
        <v>48</v>
      </c>
      <c r="R29" s="2" t="s">
        <v>39</v>
      </c>
    </row>
    <row r="30" spans="1:18" x14ac:dyDescent="0.2">
      <c r="A30" s="32">
        <v>2001</v>
      </c>
      <c r="B30" s="28">
        <v>76283</v>
      </c>
      <c r="C30" s="27">
        <v>37049</v>
      </c>
      <c r="D30" s="27">
        <v>37146</v>
      </c>
      <c r="E30" s="28">
        <v>100000</v>
      </c>
      <c r="F30" s="28">
        <v>10000</v>
      </c>
      <c r="H30" s="93">
        <f t="shared" si="2"/>
        <v>0.1</v>
      </c>
      <c r="I30" s="95">
        <f t="shared" si="3"/>
        <v>0.10425720702853739</v>
      </c>
      <c r="J30" s="95">
        <f>H30*$J$2</f>
        <v>0.17067384237524214</v>
      </c>
      <c r="K30" s="96">
        <f t="shared" si="1"/>
        <v>11.512925464970229</v>
      </c>
      <c r="L30" s="97">
        <f t="shared" si="4"/>
        <v>71568.100785143295</v>
      </c>
      <c r="M30" s="97">
        <f t="shared" si="5"/>
        <v>139727.05563364463</v>
      </c>
      <c r="N30" s="28">
        <v>6368</v>
      </c>
      <c r="O30" s="28">
        <v>1480</v>
      </c>
      <c r="P30" s="28">
        <v>92</v>
      </c>
      <c r="Q30" s="28" t="s">
        <v>48</v>
      </c>
      <c r="R30" s="2" t="s">
        <v>39</v>
      </c>
    </row>
    <row r="31" spans="1:18" x14ac:dyDescent="0.2">
      <c r="A31" s="33">
        <v>2002</v>
      </c>
      <c r="B31" s="28">
        <v>58361</v>
      </c>
      <c r="C31" s="27">
        <v>37415</v>
      </c>
      <c r="D31" s="27">
        <v>37510</v>
      </c>
      <c r="E31" s="28">
        <v>61000</v>
      </c>
      <c r="F31" s="28">
        <v>4000</v>
      </c>
      <c r="H31" s="93">
        <f t="shared" si="2"/>
        <v>6.5573770491803282E-2</v>
      </c>
      <c r="I31" s="95">
        <f t="shared" si="3"/>
        <v>7.7615052570633294E-2</v>
      </c>
      <c r="J31" s="95">
        <f>H31*$J$2</f>
        <v>0.11191727368868337</v>
      </c>
      <c r="K31" s="96">
        <f t="shared" si="1"/>
        <v>11.018629143155449</v>
      </c>
      <c r="L31" s="97">
        <f t="shared" si="4"/>
        <v>48985.0920402997</v>
      </c>
      <c r="M31" s="97">
        <f t="shared" si="5"/>
        <v>75961.886464125942</v>
      </c>
      <c r="N31" s="28">
        <v>5419</v>
      </c>
      <c r="O31" s="28">
        <v>1887</v>
      </c>
      <c r="P31" s="28">
        <v>166</v>
      </c>
      <c r="Q31" s="28" t="s">
        <v>48</v>
      </c>
      <c r="R31" s="2" t="s">
        <v>39</v>
      </c>
    </row>
    <row r="32" spans="1:18" x14ac:dyDescent="0.2">
      <c r="A32" s="32">
        <v>2003</v>
      </c>
      <c r="B32" s="28">
        <v>75065</v>
      </c>
      <c r="C32" s="27">
        <v>37777</v>
      </c>
      <c r="D32" s="27">
        <v>37873</v>
      </c>
      <c r="E32" s="28">
        <v>177000</v>
      </c>
      <c r="F32" s="28">
        <v>39000</v>
      </c>
      <c r="H32" s="93">
        <f t="shared" si="2"/>
        <v>0.22033898305084745</v>
      </c>
      <c r="I32" s="95">
        <f t="shared" si="3"/>
        <v>0.12909944487358055</v>
      </c>
      <c r="J32" s="95">
        <f>H32</f>
        <v>0.22033898305084745</v>
      </c>
      <c r="K32" s="96">
        <f t="shared" si="1"/>
        <v>12.083905011555967</v>
      </c>
      <c r="L32" s="97">
        <f t="shared" si="4"/>
        <v>114925.64175469994</v>
      </c>
      <c r="M32" s="97">
        <f t="shared" si="5"/>
        <v>272602.34984695056</v>
      </c>
      <c r="N32" s="28">
        <v>6363</v>
      </c>
      <c r="O32" s="28">
        <v>1529</v>
      </c>
      <c r="P32" s="28">
        <v>60</v>
      </c>
      <c r="Q32" s="28" t="s">
        <v>43</v>
      </c>
      <c r="R32" s="2" t="s">
        <v>39</v>
      </c>
    </row>
    <row r="33" spans="1:18" x14ac:dyDescent="0.2">
      <c r="A33" s="32">
        <v>2004</v>
      </c>
      <c r="B33" s="29">
        <v>77660</v>
      </c>
      <c r="C33" s="27">
        <v>38141</v>
      </c>
      <c r="D33" s="27">
        <v>38242</v>
      </c>
      <c r="E33" s="28">
        <v>150000</v>
      </c>
      <c r="F33" s="28">
        <v>16000</v>
      </c>
      <c r="H33" s="93">
        <f t="shared" si="2"/>
        <v>0.10666666666666667</v>
      </c>
      <c r="I33" s="95">
        <f t="shared" si="3"/>
        <v>0.11043152607484655</v>
      </c>
      <c r="J33" s="95">
        <f>H33*$J$2</f>
        <v>0.18205209853359161</v>
      </c>
      <c r="K33" s="96">
        <f t="shared" si="1"/>
        <v>11.918390573078392</v>
      </c>
      <c r="L33" s="97">
        <f t="shared" si="4"/>
        <v>104984.54837238342</v>
      </c>
      <c r="M33" s="97">
        <f t="shared" si="5"/>
        <v>214317.25286079041</v>
      </c>
      <c r="N33" s="28">
        <v>6682</v>
      </c>
      <c r="O33" s="28">
        <v>1869</v>
      </c>
      <c r="P33" s="28">
        <v>82</v>
      </c>
      <c r="Q33" s="28" t="s">
        <v>48</v>
      </c>
      <c r="R33" s="2" t="s">
        <v>44</v>
      </c>
    </row>
    <row r="34" spans="1:18" x14ac:dyDescent="0.2">
      <c r="A34" s="32">
        <v>2005</v>
      </c>
      <c r="B34" s="28">
        <v>51178</v>
      </c>
      <c r="C34" s="27">
        <v>38508</v>
      </c>
      <c r="D34" s="27">
        <v>38607</v>
      </c>
      <c r="E34" s="92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</row>
    <row r="35" spans="1:18" x14ac:dyDescent="0.2">
      <c r="A35" s="32">
        <f t="shared" ref="A35:A44" si="6">A34+1</f>
        <v>2006</v>
      </c>
      <c r="B35" s="28">
        <v>96203</v>
      </c>
      <c r="C35" s="31">
        <v>38872</v>
      </c>
      <c r="D35" s="31">
        <v>38973</v>
      </c>
      <c r="E35" s="92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8" x14ac:dyDescent="0.2">
      <c r="A36" s="32">
        <f t="shared" si="6"/>
        <v>2007</v>
      </c>
      <c r="B36" s="28">
        <v>72678</v>
      </c>
      <c r="C36" s="31">
        <v>39237</v>
      </c>
      <c r="D36" s="31">
        <v>39337</v>
      </c>
      <c r="E36" s="92">
        <v>103000</v>
      </c>
      <c r="F36" s="28">
        <v>6300</v>
      </c>
      <c r="G36" s="28"/>
      <c r="H36" s="93">
        <f t="shared" ref="H36" si="7">F36/E36</f>
        <v>6.1165048543689322E-2</v>
      </c>
      <c r="I36" s="28"/>
      <c r="J36" s="28"/>
      <c r="K36" s="28"/>
      <c r="L36" s="28"/>
      <c r="M36" s="28"/>
      <c r="N36" s="28">
        <v>7239</v>
      </c>
      <c r="O36" s="28">
        <v>1565</v>
      </c>
      <c r="P36" s="28">
        <v>109</v>
      </c>
      <c r="Q36" s="28" t="s">
        <v>48</v>
      </c>
      <c r="R36" s="2" t="s">
        <v>60</v>
      </c>
    </row>
    <row r="37" spans="1:18" x14ac:dyDescent="0.2">
      <c r="A37" s="32">
        <f t="shared" si="6"/>
        <v>2008</v>
      </c>
      <c r="B37" s="28">
        <v>33117</v>
      </c>
      <c r="C37" s="31">
        <v>39603</v>
      </c>
      <c r="D37" s="31">
        <v>39703</v>
      </c>
      <c r="E37" s="92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</row>
    <row r="38" spans="1:18" x14ac:dyDescent="0.2">
      <c r="A38" s="32">
        <f t="shared" si="6"/>
        <v>2009</v>
      </c>
      <c r="B38" s="28">
        <v>33705</v>
      </c>
      <c r="C38" s="31">
        <v>39969</v>
      </c>
      <c r="D38" s="31">
        <v>40066</v>
      </c>
      <c r="E38" s="92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</row>
    <row r="39" spans="1:18" x14ac:dyDescent="0.2">
      <c r="A39" s="32">
        <f t="shared" si="6"/>
        <v>2010</v>
      </c>
      <c r="B39" s="28">
        <v>71657</v>
      </c>
      <c r="C39" s="31">
        <v>40335</v>
      </c>
      <c r="D39" s="31">
        <v>40435</v>
      </c>
      <c r="E39" s="92">
        <v>82600</v>
      </c>
      <c r="F39" s="28">
        <v>6300</v>
      </c>
      <c r="G39" s="28"/>
      <c r="H39" s="93">
        <f t="shared" ref="H39:H40" si="8">F39/E39</f>
        <v>7.6271186440677971E-2</v>
      </c>
      <c r="I39" s="28"/>
      <c r="J39" s="28"/>
      <c r="K39" s="28"/>
      <c r="L39" s="28"/>
      <c r="M39" s="28"/>
      <c r="N39" s="28">
        <v>6535</v>
      </c>
      <c r="O39" s="28">
        <v>1962</v>
      </c>
      <c r="P39" s="28">
        <v>153</v>
      </c>
      <c r="Q39" s="28" t="s">
        <v>48</v>
      </c>
      <c r="R39" s="2" t="s">
        <v>60</v>
      </c>
    </row>
    <row r="40" spans="1:18" x14ac:dyDescent="0.2">
      <c r="A40" s="32">
        <f t="shared" si="6"/>
        <v>2011</v>
      </c>
      <c r="B40" s="28">
        <v>65915</v>
      </c>
      <c r="C40" s="31">
        <v>40697</v>
      </c>
      <c r="D40" s="31">
        <v>40792</v>
      </c>
      <c r="E40" s="92">
        <v>100200</v>
      </c>
      <c r="F40" s="28">
        <v>8500</v>
      </c>
      <c r="G40" s="28"/>
      <c r="H40" s="93">
        <f t="shared" si="8"/>
        <v>8.4830339321357279E-2</v>
      </c>
      <c r="I40" s="28"/>
      <c r="J40" s="28"/>
      <c r="K40" s="28"/>
      <c r="L40" s="28"/>
      <c r="M40" s="28"/>
      <c r="N40" s="28">
        <v>6522</v>
      </c>
      <c r="O40" s="28">
        <v>1950</v>
      </c>
      <c r="P40" s="28">
        <v>126</v>
      </c>
      <c r="Q40" s="28" t="s">
        <v>48</v>
      </c>
      <c r="R40" s="2" t="s">
        <v>60</v>
      </c>
    </row>
    <row r="41" spans="1:18" x14ac:dyDescent="0.2">
      <c r="A41" s="32">
        <f t="shared" si="6"/>
        <v>2012</v>
      </c>
      <c r="B41" s="2">
        <v>118166</v>
      </c>
      <c r="C41" s="31">
        <v>41061</v>
      </c>
      <c r="D41" s="31">
        <v>41164</v>
      </c>
      <c r="E41" s="92"/>
    </row>
    <row r="42" spans="1:18" x14ac:dyDescent="0.2">
      <c r="A42" s="32">
        <f t="shared" si="6"/>
        <v>2013</v>
      </c>
      <c r="B42" s="1">
        <v>46329</v>
      </c>
      <c r="C42" s="31">
        <v>41426</v>
      </c>
      <c r="D42" s="31">
        <v>41524</v>
      </c>
      <c r="E42" s="92"/>
    </row>
    <row r="43" spans="1:18" x14ac:dyDescent="0.2">
      <c r="A43" s="32">
        <f t="shared" si="6"/>
        <v>2014</v>
      </c>
      <c r="B43" s="1">
        <v>105467</v>
      </c>
      <c r="C43" s="31">
        <v>41786</v>
      </c>
      <c r="D43" s="31">
        <v>41891</v>
      </c>
    </row>
    <row r="44" spans="1:18" x14ac:dyDescent="0.2">
      <c r="A44" s="32">
        <f t="shared" si="6"/>
        <v>2015</v>
      </c>
      <c r="B44" s="110">
        <v>71122</v>
      </c>
      <c r="C44" s="31">
        <v>42157</v>
      </c>
      <c r="D44" s="31">
        <v>42255</v>
      </c>
    </row>
    <row r="49" spans="2:13" x14ac:dyDescent="0.2">
      <c r="C49" s="98"/>
      <c r="D49" s="99"/>
    </row>
    <row r="50" spans="2:13" x14ac:dyDescent="0.2">
      <c r="C50" s="100"/>
      <c r="D50" s="101"/>
    </row>
    <row r="51" spans="2:13" x14ac:dyDescent="0.2">
      <c r="C51" s="102">
        <f t="shared" ref="C51:C57" si="9">E27-L27</f>
        <v>12592.628528711875</v>
      </c>
      <c r="D51" s="103">
        <f t="shared" ref="D51:D57" si="10">M27-E27</f>
        <v>22884.734067780235</v>
      </c>
    </row>
    <row r="52" spans="2:13" x14ac:dyDescent="0.2">
      <c r="C52" s="102">
        <f t="shared" si="9"/>
        <v>17146.364454767318</v>
      </c>
      <c r="D52" s="103">
        <f t="shared" si="10"/>
        <v>23700.968344550827</v>
      </c>
      <c r="L52" s="1"/>
      <c r="M52" s="1"/>
    </row>
    <row r="53" spans="2:13" x14ac:dyDescent="0.2">
      <c r="C53" s="102">
        <f t="shared" si="9"/>
        <v>14597.040672750947</v>
      </c>
      <c r="D53" s="103">
        <f t="shared" si="10"/>
        <v>19289.98579260947</v>
      </c>
    </row>
    <row r="54" spans="2:13" x14ac:dyDescent="0.2">
      <c r="C54" s="102">
        <f t="shared" si="9"/>
        <v>28431.899214856705</v>
      </c>
      <c r="D54" s="103">
        <f t="shared" si="10"/>
        <v>39727.055633644632</v>
      </c>
    </row>
    <row r="55" spans="2:13" x14ac:dyDescent="0.2">
      <c r="C55" s="102">
        <f t="shared" si="9"/>
        <v>12014.9079597003</v>
      </c>
      <c r="D55" s="103">
        <f t="shared" si="10"/>
        <v>14961.886464125942</v>
      </c>
    </row>
    <row r="56" spans="2:13" x14ac:dyDescent="0.2">
      <c r="C56" s="102">
        <f t="shared" si="9"/>
        <v>62074.358245300056</v>
      </c>
      <c r="D56" s="103">
        <f t="shared" si="10"/>
        <v>95602.349846950558</v>
      </c>
    </row>
    <row r="57" spans="2:13" x14ac:dyDescent="0.2">
      <c r="C57" s="104">
        <f t="shared" si="9"/>
        <v>45015.451627616581</v>
      </c>
      <c r="D57" s="105">
        <f t="shared" si="10"/>
        <v>64317.25286079041</v>
      </c>
    </row>
    <row r="58" spans="2:13" ht="13.5" thickBot="1" x14ac:dyDescent="0.25"/>
    <row r="59" spans="2:13" x14ac:dyDescent="0.2">
      <c r="B59" s="111" t="s">
        <v>64</v>
      </c>
      <c r="C59" s="112"/>
      <c r="D59" s="113"/>
    </row>
    <row r="60" spans="2:13" x14ac:dyDescent="0.2">
      <c r="B60" s="114"/>
      <c r="C60" s="115"/>
      <c r="D60" s="116"/>
    </row>
    <row r="61" spans="2:13" x14ac:dyDescent="0.2">
      <c r="B61" s="114"/>
      <c r="C61" s="115" t="s">
        <v>65</v>
      </c>
      <c r="D61" s="116" t="s">
        <v>66</v>
      </c>
    </row>
    <row r="62" spans="2:13" x14ac:dyDescent="0.2">
      <c r="B62" s="114"/>
      <c r="C62" s="115"/>
      <c r="D62" s="116"/>
    </row>
    <row r="63" spans="2:13" x14ac:dyDescent="0.2">
      <c r="B63" s="114">
        <v>2003</v>
      </c>
      <c r="C63" s="117">
        <v>37777</v>
      </c>
      <c r="D63" s="118">
        <v>37873</v>
      </c>
    </row>
    <row r="64" spans="2:13" x14ac:dyDescent="0.2">
      <c r="B64" s="114">
        <v>2004</v>
      </c>
      <c r="C64" s="117">
        <v>38141</v>
      </c>
      <c r="D64" s="118">
        <v>38242</v>
      </c>
    </row>
    <row r="65" spans="2:4" x14ac:dyDescent="0.2">
      <c r="B65" s="114">
        <v>2005</v>
      </c>
      <c r="C65" s="117">
        <v>38508</v>
      </c>
      <c r="D65" s="118">
        <v>38607</v>
      </c>
    </row>
    <row r="66" spans="2:4" x14ac:dyDescent="0.2">
      <c r="B66" s="114">
        <v>2006</v>
      </c>
      <c r="C66" s="117">
        <v>38872</v>
      </c>
      <c r="D66" s="118">
        <v>38973</v>
      </c>
    </row>
    <row r="67" spans="2:4" x14ac:dyDescent="0.2">
      <c r="B67" s="114">
        <v>2007</v>
      </c>
      <c r="C67" s="117">
        <v>39237</v>
      </c>
      <c r="D67" s="118">
        <v>39337</v>
      </c>
    </row>
    <row r="68" spans="2:4" x14ac:dyDescent="0.2">
      <c r="B68" s="114">
        <v>2008</v>
      </c>
      <c r="C68" s="117">
        <v>39603</v>
      </c>
      <c r="D68" s="118">
        <v>39703</v>
      </c>
    </row>
    <row r="69" spans="2:4" x14ac:dyDescent="0.2">
      <c r="B69" s="114">
        <v>2009</v>
      </c>
      <c r="C69" s="117">
        <v>39969</v>
      </c>
      <c r="D69" s="118">
        <v>40066</v>
      </c>
    </row>
    <row r="70" spans="2:4" x14ac:dyDescent="0.2">
      <c r="B70" s="114">
        <v>2010</v>
      </c>
      <c r="C70" s="117">
        <v>40335</v>
      </c>
      <c r="D70" s="118">
        <v>40435</v>
      </c>
    </row>
    <row r="71" spans="2:4" x14ac:dyDescent="0.2">
      <c r="B71" s="114">
        <v>2011</v>
      </c>
      <c r="C71" s="117">
        <v>40697</v>
      </c>
      <c r="D71" s="118">
        <v>40792</v>
      </c>
    </row>
    <row r="72" spans="2:4" x14ac:dyDescent="0.2">
      <c r="B72" s="114">
        <v>2012</v>
      </c>
      <c r="C72" s="117">
        <v>41061</v>
      </c>
      <c r="D72" s="118">
        <v>41164</v>
      </c>
    </row>
    <row r="73" spans="2:4" x14ac:dyDescent="0.2">
      <c r="B73" s="114">
        <v>2013</v>
      </c>
      <c r="C73" s="117">
        <v>41426</v>
      </c>
      <c r="D73" s="118">
        <v>41524</v>
      </c>
    </row>
    <row r="74" spans="2:4" x14ac:dyDescent="0.2">
      <c r="B74" s="114">
        <v>2014</v>
      </c>
      <c r="C74" s="117">
        <v>41786</v>
      </c>
      <c r="D74" s="118">
        <v>41891</v>
      </c>
    </row>
    <row r="75" spans="2:4" ht="13.5" thickBot="1" x14ac:dyDescent="0.25">
      <c r="B75" s="119">
        <v>2015</v>
      </c>
      <c r="C75" s="120">
        <v>42157</v>
      </c>
      <c r="D75" s="121">
        <v>42255</v>
      </c>
    </row>
  </sheetData>
  <phoneticPr fontId="7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34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AS8" sqref="AS8"/>
    </sheetView>
  </sheetViews>
  <sheetFormatPr defaultRowHeight="11.25" x14ac:dyDescent="0.2"/>
  <cols>
    <col min="1" max="1" width="9.140625" style="9"/>
    <col min="2" max="21" width="7.140625" style="7" customWidth="1"/>
    <col min="22" max="22" width="9.42578125" style="7" bestFit="1" customWidth="1"/>
    <col min="23" max="23" width="9.42578125" style="21" customWidth="1"/>
    <col min="24" max="16384" width="9.140625" style="7"/>
  </cols>
  <sheetData>
    <row r="1" spans="1:81" ht="15.75" x14ac:dyDescent="0.25">
      <c r="A1" s="61" t="s">
        <v>26</v>
      </c>
    </row>
    <row r="2" spans="1:81" ht="15.75" x14ac:dyDescent="0.25">
      <c r="A2" s="15"/>
    </row>
    <row r="3" spans="1:81" ht="12.75" x14ac:dyDescent="0.2">
      <c r="A3" s="10"/>
      <c r="B3" s="62" t="s">
        <v>25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3"/>
      <c r="V3" s="13"/>
      <c r="X3" s="20"/>
      <c r="Y3" s="60" t="s">
        <v>61</v>
      </c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</row>
    <row r="4" spans="1:81" x14ac:dyDescent="0.2">
      <c r="A4" s="10"/>
      <c r="B4" s="16">
        <v>0.1</v>
      </c>
      <c r="C4" s="16">
        <v>0.2</v>
      </c>
      <c r="D4" s="16">
        <v>1.1000000000000001</v>
      </c>
      <c r="E4" s="16">
        <v>0.3</v>
      </c>
      <c r="F4" s="16">
        <v>1.2</v>
      </c>
      <c r="G4" s="16">
        <v>2.1</v>
      </c>
      <c r="H4" s="16">
        <v>0.4</v>
      </c>
      <c r="I4" s="16">
        <v>1.3</v>
      </c>
      <c r="J4" s="16">
        <v>2.2000000000000002</v>
      </c>
      <c r="K4" s="16">
        <v>3.1</v>
      </c>
      <c r="L4" s="16">
        <v>1.4</v>
      </c>
      <c r="M4" s="16">
        <v>2.2999999999999998</v>
      </c>
      <c r="N4" s="16">
        <v>3.2</v>
      </c>
      <c r="O4" s="16">
        <v>1.5</v>
      </c>
      <c r="P4" s="16">
        <v>2.4</v>
      </c>
      <c r="Q4" s="16">
        <v>3.3</v>
      </c>
      <c r="R4" s="16">
        <v>4.2</v>
      </c>
      <c r="S4" s="16">
        <v>2.5</v>
      </c>
      <c r="T4" s="16">
        <v>4.3</v>
      </c>
      <c r="U4" s="11" t="s">
        <v>6</v>
      </c>
      <c r="V4" s="13" t="s">
        <v>7</v>
      </c>
      <c r="X4" s="20"/>
      <c r="Y4" s="19">
        <v>0.1</v>
      </c>
      <c r="Z4" s="19">
        <v>0.2</v>
      </c>
      <c r="AA4" s="19">
        <v>1.1000000000000001</v>
      </c>
      <c r="AB4" s="19">
        <v>0.3</v>
      </c>
      <c r="AC4" s="19">
        <v>1.2</v>
      </c>
      <c r="AD4" s="19">
        <v>2.1</v>
      </c>
      <c r="AE4" s="19">
        <v>0.4</v>
      </c>
      <c r="AF4" s="19">
        <v>1.3</v>
      </c>
      <c r="AG4" s="19">
        <v>2.2000000000000002</v>
      </c>
      <c r="AH4" s="19">
        <v>3.1</v>
      </c>
      <c r="AI4" s="19">
        <v>1.4</v>
      </c>
      <c r="AJ4" s="19">
        <v>2.2999999999999998</v>
      </c>
      <c r="AK4" s="19">
        <v>3.2</v>
      </c>
      <c r="AL4" s="19">
        <v>1.5</v>
      </c>
      <c r="AM4" s="19">
        <v>2.4</v>
      </c>
      <c r="AN4" s="19">
        <v>3.3</v>
      </c>
      <c r="AO4" s="19">
        <v>4.2</v>
      </c>
      <c r="AP4" s="19">
        <v>2.5</v>
      </c>
      <c r="AQ4" s="19">
        <v>4.3</v>
      </c>
      <c r="AR4" s="23" t="s">
        <v>6</v>
      </c>
      <c r="AS4" s="22" t="s">
        <v>11</v>
      </c>
    </row>
    <row r="5" spans="1:81" x14ac:dyDescent="0.2">
      <c r="A5" s="18" t="s">
        <v>8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X5" s="22" t="s">
        <v>8</v>
      </c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6"/>
    </row>
    <row r="6" spans="1:81" x14ac:dyDescent="0.2">
      <c r="A6" s="18">
        <v>1982</v>
      </c>
      <c r="B6" s="12">
        <v>6.3830665647471101E-4</v>
      </c>
      <c r="C6" s="12">
        <v>0</v>
      </c>
      <c r="D6" s="12">
        <v>0</v>
      </c>
      <c r="E6" s="12">
        <v>1.3536673890818867E-3</v>
      </c>
      <c r="F6" s="12">
        <v>0.18771605303917835</v>
      </c>
      <c r="G6" s="12">
        <v>6.3299530787588431E-4</v>
      </c>
      <c r="H6" s="12">
        <v>0</v>
      </c>
      <c r="I6" s="12">
        <v>0.7859196730822493</v>
      </c>
      <c r="J6" s="12">
        <v>5.4357212992797426E-3</v>
      </c>
      <c r="K6" s="12">
        <v>0</v>
      </c>
      <c r="L6" s="12">
        <v>9.4324413492486887E-3</v>
      </c>
      <c r="M6" s="12">
        <v>8.8711418766113815E-3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f>SUM(B6:T6)</f>
        <v>1</v>
      </c>
      <c r="V6" s="14">
        <f>Escapement!B11</f>
        <v>103038</v>
      </c>
      <c r="X6" s="22">
        <v>1982</v>
      </c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6"/>
    </row>
    <row r="7" spans="1:81" x14ac:dyDescent="0.2">
      <c r="A7" s="18">
        <v>1983</v>
      </c>
      <c r="B7" s="12">
        <v>0</v>
      </c>
      <c r="C7" s="12">
        <v>0</v>
      </c>
      <c r="D7" s="12">
        <v>1.0502972885289676E-3</v>
      </c>
      <c r="E7" s="12">
        <v>1.1837180641134258E-3</v>
      </c>
      <c r="F7" s="12">
        <v>0.12293639620503649</v>
      </c>
      <c r="G7" s="12">
        <v>5.251486442644838E-4</v>
      </c>
      <c r="H7" s="12">
        <v>0</v>
      </c>
      <c r="I7" s="12">
        <v>0.60437169619994213</v>
      </c>
      <c r="J7" s="12">
        <v>1.6864955989389592E-2</v>
      </c>
      <c r="K7" s="12">
        <v>0</v>
      </c>
      <c r="L7" s="12">
        <v>2.9741127628469602E-3</v>
      </c>
      <c r="M7" s="12">
        <v>0.2500936748458778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f t="shared" ref="U7:U39" si="0">SUM(B7:T7)</f>
        <v>1</v>
      </c>
      <c r="V7" s="14">
        <f>Escapement!B12</f>
        <v>80141</v>
      </c>
      <c r="X7" s="22">
        <v>1983</v>
      </c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40" t="s">
        <v>24</v>
      </c>
    </row>
    <row r="8" spans="1:81" x14ac:dyDescent="0.2">
      <c r="A8" s="18">
        <v>1984</v>
      </c>
      <c r="B8" s="12">
        <v>0</v>
      </c>
      <c r="C8" s="12">
        <v>0</v>
      </c>
      <c r="D8" s="12">
        <v>0</v>
      </c>
      <c r="E8" s="12">
        <v>0</v>
      </c>
      <c r="F8" s="12">
        <v>4.67591082963889E-2</v>
      </c>
      <c r="G8" s="12">
        <v>0</v>
      </c>
      <c r="H8" s="12">
        <v>0</v>
      </c>
      <c r="I8" s="12">
        <v>0.85444410208672505</v>
      </c>
      <c r="J8" s="12">
        <v>3.4207053735302432E-3</v>
      </c>
      <c r="K8" s="12">
        <v>0</v>
      </c>
      <c r="L8" s="12">
        <v>9.6962777301869228E-3</v>
      </c>
      <c r="M8" s="12">
        <v>8.5679806513168921E-2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f t="shared" si="0"/>
        <v>1</v>
      </c>
      <c r="V8" s="14">
        <f>Escapement!B13</f>
        <v>100781</v>
      </c>
      <c r="X8" s="22">
        <v>1984</v>
      </c>
      <c r="Y8" s="8">
        <v>0</v>
      </c>
      <c r="Z8" s="8">
        <v>0</v>
      </c>
      <c r="AA8" s="8">
        <v>0</v>
      </c>
      <c r="AB8" s="8">
        <v>0</v>
      </c>
      <c r="AC8" s="8">
        <v>1.5525947608053479E-2</v>
      </c>
      <c r="AD8" s="8">
        <v>0</v>
      </c>
      <c r="AE8" s="8">
        <v>0</v>
      </c>
      <c r="AF8" s="8">
        <v>0.61617611081727142</v>
      </c>
      <c r="AG8" s="8">
        <v>8.056624692836386E-4</v>
      </c>
      <c r="AH8" s="8">
        <v>0</v>
      </c>
      <c r="AI8" s="8">
        <v>1.2522632414300593E-3</v>
      </c>
      <c r="AJ8" s="8">
        <v>3.9838559096101636E-2</v>
      </c>
      <c r="AK8" s="8">
        <v>0</v>
      </c>
      <c r="AL8" s="8">
        <v>0</v>
      </c>
      <c r="AM8" s="8">
        <v>4.8199593559162315E-4</v>
      </c>
      <c r="AN8" s="8">
        <v>0</v>
      </c>
      <c r="AO8" s="8">
        <v>0</v>
      </c>
      <c r="AP8" s="8">
        <v>0</v>
      </c>
      <c r="AQ8" s="8">
        <v>0</v>
      </c>
      <c r="AR8" s="8">
        <f>SUM(Y8:AQ8)</f>
        <v>0.67408053916773181</v>
      </c>
      <c r="AS8" s="45">
        <f>Harvest!B13</f>
        <v>334729</v>
      </c>
      <c r="AU8" s="84">
        <v>6.3830665647471101E-4</v>
      </c>
      <c r="AV8" s="84">
        <v>0</v>
      </c>
      <c r="AW8" s="84">
        <v>0</v>
      </c>
      <c r="AX8" s="84">
        <v>1.3536673890818867E-3</v>
      </c>
      <c r="AY8" s="84">
        <v>0.18771605303917835</v>
      </c>
      <c r="AZ8" s="84">
        <v>6.3299530787588431E-4</v>
      </c>
      <c r="BA8" s="84">
        <v>0</v>
      </c>
      <c r="BB8" s="84">
        <v>0.7859196730822493</v>
      </c>
      <c r="BC8" s="84">
        <v>5.4357212992797426E-3</v>
      </c>
      <c r="BD8" s="84">
        <v>0</v>
      </c>
      <c r="BE8" s="84">
        <v>9.4324413492486887E-3</v>
      </c>
      <c r="BF8" s="84">
        <v>8.8711418766113815E-3</v>
      </c>
      <c r="BG8" s="84">
        <v>0</v>
      </c>
      <c r="BH8" s="84">
        <v>0</v>
      </c>
      <c r="BI8" s="84">
        <v>0</v>
      </c>
      <c r="BJ8" s="84">
        <v>0</v>
      </c>
      <c r="BK8" s="84">
        <v>0</v>
      </c>
      <c r="BL8" s="84"/>
      <c r="BM8" s="123"/>
      <c r="BN8" s="123"/>
      <c r="BO8" s="123"/>
      <c r="BP8" s="123"/>
      <c r="BQ8" s="123"/>
      <c r="BR8" s="123"/>
      <c r="BS8" s="123"/>
      <c r="BT8" s="123"/>
      <c r="BU8" s="123"/>
      <c r="BV8" s="123"/>
      <c r="BW8" s="123"/>
      <c r="BX8" s="123"/>
      <c r="BY8" s="123"/>
      <c r="BZ8" s="123"/>
      <c r="CA8" s="123"/>
      <c r="CB8" s="123"/>
      <c r="CC8" s="123"/>
    </row>
    <row r="9" spans="1:81" x14ac:dyDescent="0.2">
      <c r="A9" s="18">
        <v>1985</v>
      </c>
      <c r="B9" s="12">
        <v>0</v>
      </c>
      <c r="C9" s="12">
        <v>0</v>
      </c>
      <c r="D9" s="12">
        <v>6.714862389457537E-4</v>
      </c>
      <c r="E9" s="12">
        <v>0</v>
      </c>
      <c r="F9" s="12">
        <v>0.11760881735795199</v>
      </c>
      <c r="G9" s="12">
        <v>0</v>
      </c>
      <c r="H9" s="12">
        <v>0</v>
      </c>
      <c r="I9" s="12">
        <v>0.6606014013568301</v>
      </c>
      <c r="J9" s="12">
        <v>2.4020737350673595E-2</v>
      </c>
      <c r="K9" s="12">
        <v>0</v>
      </c>
      <c r="L9" s="12">
        <v>2.6863889742448934E-2</v>
      </c>
      <c r="M9" s="12">
        <v>0.16657758244558774</v>
      </c>
      <c r="N9" s="12">
        <v>6.5438974400605393E-4</v>
      </c>
      <c r="O9" s="12">
        <v>0</v>
      </c>
      <c r="P9" s="12">
        <v>3.0016957635558964E-3</v>
      </c>
      <c r="Q9" s="12">
        <v>0</v>
      </c>
      <c r="R9" s="12">
        <v>0</v>
      </c>
      <c r="S9" s="12">
        <v>0</v>
      </c>
      <c r="T9" s="12">
        <v>0</v>
      </c>
      <c r="U9" s="12">
        <f t="shared" si="0"/>
        <v>1</v>
      </c>
      <c r="V9" s="14">
        <f>Escapement!B14</f>
        <v>69141</v>
      </c>
      <c r="X9" s="22">
        <v>1985</v>
      </c>
      <c r="Y9" s="8">
        <v>0</v>
      </c>
      <c r="Z9" s="8">
        <v>0</v>
      </c>
      <c r="AA9" s="8">
        <v>2.3880729757798919E-4</v>
      </c>
      <c r="AB9" s="8">
        <v>0</v>
      </c>
      <c r="AC9" s="8">
        <v>2.6355131799847446E-2</v>
      </c>
      <c r="AD9" s="8">
        <v>1.927794010314327E-5</v>
      </c>
      <c r="AE9" s="8">
        <v>0</v>
      </c>
      <c r="AF9" s="8">
        <v>0.40022386973380364</v>
      </c>
      <c r="AG9" s="8">
        <v>4.3256502239097478E-3</v>
      </c>
      <c r="AH9" s="8">
        <v>0</v>
      </c>
      <c r="AI9" s="8">
        <v>8.7430096436282266E-3</v>
      </c>
      <c r="AJ9" s="8">
        <v>6.5584589652317352E-2</v>
      </c>
      <c r="AK9" s="8">
        <v>3.3945813580643252E-5</v>
      </c>
      <c r="AL9" s="8">
        <v>0</v>
      </c>
      <c r="AM9" s="8">
        <v>4.6250182577438635E-4</v>
      </c>
      <c r="AN9" s="8">
        <v>1.7360625964252293E-4</v>
      </c>
      <c r="AO9" s="8">
        <v>0</v>
      </c>
      <c r="AP9" s="8">
        <v>0</v>
      </c>
      <c r="AQ9" s="8">
        <v>0</v>
      </c>
      <c r="AR9" s="8">
        <f t="shared" ref="AR9:AR39" si="1">SUM(Y9:AQ9)</f>
        <v>0.50616039019018511</v>
      </c>
      <c r="AS9" s="45">
        <f>Harvest!B14</f>
        <v>303328</v>
      </c>
      <c r="AU9" s="84">
        <v>0</v>
      </c>
      <c r="AV9" s="84">
        <v>0</v>
      </c>
      <c r="AW9" s="84">
        <v>1.0502972885289676E-3</v>
      </c>
      <c r="AX9" s="84">
        <v>1.1837180641134258E-3</v>
      </c>
      <c r="AY9" s="84">
        <v>0.12293639620503649</v>
      </c>
      <c r="AZ9" s="84">
        <v>5.251486442644838E-4</v>
      </c>
      <c r="BA9" s="84">
        <v>0</v>
      </c>
      <c r="BB9" s="84">
        <v>0.60437169619994213</v>
      </c>
      <c r="BC9" s="84">
        <v>1.6864955989389592E-2</v>
      </c>
      <c r="BD9" s="84">
        <v>0</v>
      </c>
      <c r="BE9" s="84">
        <v>2.9741127628469602E-3</v>
      </c>
      <c r="BF9" s="84">
        <v>0.2500936748458778</v>
      </c>
      <c r="BG9" s="84">
        <v>0</v>
      </c>
      <c r="BH9" s="84">
        <v>0</v>
      </c>
      <c r="BI9" s="84">
        <v>0</v>
      </c>
      <c r="BJ9" s="84">
        <v>0</v>
      </c>
      <c r="BK9" s="84">
        <v>0</v>
      </c>
      <c r="BL9" s="84"/>
      <c r="BM9" s="123"/>
      <c r="BN9" s="123"/>
      <c r="BO9" s="123"/>
      <c r="BP9" s="123"/>
      <c r="BQ9" s="123"/>
      <c r="BR9" s="123"/>
      <c r="BS9" s="123"/>
      <c r="BT9" s="123"/>
      <c r="BU9" s="123"/>
      <c r="BV9" s="123"/>
      <c r="BW9" s="123"/>
      <c r="BX9" s="123"/>
      <c r="BY9" s="123"/>
      <c r="BZ9" s="123"/>
      <c r="CA9" s="123"/>
      <c r="CB9" s="123"/>
      <c r="CC9" s="123"/>
    </row>
    <row r="10" spans="1:81" x14ac:dyDescent="0.2">
      <c r="A10" s="18">
        <v>1986</v>
      </c>
      <c r="B10" s="12">
        <v>0</v>
      </c>
      <c r="C10" s="12">
        <v>0</v>
      </c>
      <c r="D10" s="12">
        <v>4.8305514514966684E-4</v>
      </c>
      <c r="E10" s="12">
        <v>0</v>
      </c>
      <c r="F10" s="12">
        <v>0.12949188172324336</v>
      </c>
      <c r="G10" s="12">
        <v>0</v>
      </c>
      <c r="H10" s="12">
        <v>0</v>
      </c>
      <c r="I10" s="12">
        <v>0.67664901372299391</v>
      </c>
      <c r="J10" s="12">
        <v>2.1975148651521698E-2</v>
      </c>
      <c r="K10" s="12">
        <v>0</v>
      </c>
      <c r="L10" s="12">
        <v>5.5984466708600038E-3</v>
      </c>
      <c r="M10" s="12">
        <v>0.16387502835309728</v>
      </c>
      <c r="N10" s="12">
        <v>0</v>
      </c>
      <c r="O10" s="12">
        <v>0</v>
      </c>
      <c r="P10" s="12">
        <v>1.1625231243678061E-3</v>
      </c>
      <c r="Q10" s="12">
        <v>7.6490260876627462E-4</v>
      </c>
      <c r="R10" s="12">
        <v>0</v>
      </c>
      <c r="S10" s="12">
        <v>0</v>
      </c>
      <c r="T10" s="12">
        <v>0</v>
      </c>
      <c r="U10" s="12">
        <f t="shared" si="0"/>
        <v>1</v>
      </c>
      <c r="V10" s="14">
        <f>Escapement!B15</f>
        <v>88024</v>
      </c>
      <c r="X10" s="22">
        <v>1986</v>
      </c>
      <c r="Y10" s="8">
        <v>0</v>
      </c>
      <c r="Z10" s="8">
        <v>0</v>
      </c>
      <c r="AA10" s="8">
        <v>0</v>
      </c>
      <c r="AB10" s="8">
        <v>0</v>
      </c>
      <c r="AC10" s="8">
        <v>2.4366852788286094E-2</v>
      </c>
      <c r="AD10" s="8">
        <v>0</v>
      </c>
      <c r="AE10" s="8">
        <v>0</v>
      </c>
      <c r="AF10" s="8">
        <v>0.29542232712552507</v>
      </c>
      <c r="AG10" s="8">
        <v>4.4328791192485935E-3</v>
      </c>
      <c r="AH10" s="8">
        <v>0</v>
      </c>
      <c r="AI10" s="8">
        <v>1.8227656982177278E-3</v>
      </c>
      <c r="AJ10" s="8">
        <v>5.2074709215992769E-2</v>
      </c>
      <c r="AK10" s="8">
        <v>0</v>
      </c>
      <c r="AL10" s="8">
        <v>0</v>
      </c>
      <c r="AM10" s="8">
        <v>7.1189693454318573E-4</v>
      </c>
      <c r="AN10" s="8">
        <v>4.8725659433075381E-4</v>
      </c>
      <c r="AO10" s="8">
        <v>0</v>
      </c>
      <c r="AP10" s="8">
        <v>0</v>
      </c>
      <c r="AQ10" s="8">
        <v>0</v>
      </c>
      <c r="AR10" s="8">
        <f t="shared" si="1"/>
        <v>0.37931868747614422</v>
      </c>
      <c r="AS10" s="45">
        <f>Harvest!B15</f>
        <v>290295</v>
      </c>
      <c r="AU10" s="84">
        <v>0</v>
      </c>
      <c r="AV10" s="84">
        <v>0</v>
      </c>
      <c r="AW10" s="84">
        <v>0</v>
      </c>
      <c r="AX10" s="84">
        <v>0</v>
      </c>
      <c r="AY10" s="84">
        <v>4.67591082963889E-2</v>
      </c>
      <c r="AZ10" s="84">
        <v>0</v>
      </c>
      <c r="BA10" s="84">
        <v>0</v>
      </c>
      <c r="BB10" s="84">
        <v>0.85444410208672505</v>
      </c>
      <c r="BC10" s="84">
        <v>3.4207053735302432E-3</v>
      </c>
      <c r="BD10" s="84">
        <v>0</v>
      </c>
      <c r="BE10" s="84">
        <v>9.6962777301869228E-3</v>
      </c>
      <c r="BF10" s="84">
        <v>8.5679806513168921E-2</v>
      </c>
      <c r="BG10" s="84">
        <v>0</v>
      </c>
      <c r="BH10" s="84">
        <v>0</v>
      </c>
      <c r="BI10" s="84">
        <v>0</v>
      </c>
      <c r="BJ10" s="84">
        <v>0</v>
      </c>
      <c r="BK10" s="84">
        <v>0</v>
      </c>
      <c r="BL10" s="84"/>
      <c r="BM10" s="123"/>
      <c r="BN10" s="123"/>
      <c r="BO10" s="123"/>
      <c r="BP10" s="123"/>
      <c r="BQ10" s="123"/>
      <c r="BR10" s="123"/>
      <c r="BS10" s="123"/>
      <c r="BT10" s="123"/>
      <c r="BU10" s="123"/>
      <c r="BV10" s="123"/>
      <c r="BW10" s="123"/>
      <c r="BX10" s="123"/>
      <c r="BY10" s="123"/>
      <c r="BZ10" s="123"/>
      <c r="CA10" s="123"/>
      <c r="CB10" s="123"/>
      <c r="CC10" s="123"/>
    </row>
    <row r="11" spans="1:81" x14ac:dyDescent="0.2">
      <c r="A11" s="18">
        <v>1987</v>
      </c>
      <c r="B11" s="12">
        <v>0</v>
      </c>
      <c r="C11" s="12">
        <v>0</v>
      </c>
      <c r="D11" s="12">
        <v>0</v>
      </c>
      <c r="E11" s="12">
        <v>0</v>
      </c>
      <c r="F11" s="12">
        <v>8.1793572150428304E-2</v>
      </c>
      <c r="G11" s="12">
        <v>0</v>
      </c>
      <c r="H11" s="12">
        <v>0</v>
      </c>
      <c r="I11" s="12">
        <v>0.65974118369317858</v>
      </c>
      <c r="J11" s="12">
        <v>2.2018809670737185E-2</v>
      </c>
      <c r="K11" s="12">
        <v>0</v>
      </c>
      <c r="L11" s="12">
        <v>3.0070509348212923E-3</v>
      </c>
      <c r="M11" s="12">
        <v>0.23111866997171435</v>
      </c>
      <c r="N11" s="12">
        <v>0</v>
      </c>
      <c r="O11" s="12">
        <v>0</v>
      </c>
      <c r="P11" s="12">
        <v>1.4799089094979173E-3</v>
      </c>
      <c r="Q11" s="12">
        <v>8.4080466962242566E-4</v>
      </c>
      <c r="R11" s="12">
        <v>0</v>
      </c>
      <c r="S11" s="12">
        <v>0</v>
      </c>
      <c r="T11" s="12">
        <v>0</v>
      </c>
      <c r="U11" s="12">
        <f t="shared" si="0"/>
        <v>1</v>
      </c>
      <c r="V11" s="14">
        <f>Escapement!B16</f>
        <v>94208</v>
      </c>
      <c r="X11" s="22">
        <v>1987</v>
      </c>
      <c r="Y11" s="8">
        <v>0</v>
      </c>
      <c r="Z11" s="8">
        <v>0</v>
      </c>
      <c r="AA11" s="8">
        <v>6.5225996150365158E-5</v>
      </c>
      <c r="AB11" s="8">
        <v>0</v>
      </c>
      <c r="AC11" s="8">
        <v>4.6541784984317276E-2</v>
      </c>
      <c r="AD11" s="8">
        <v>0</v>
      </c>
      <c r="AE11" s="8">
        <v>0</v>
      </c>
      <c r="AF11" s="8">
        <v>0.53039272714868713</v>
      </c>
      <c r="AG11" s="8">
        <v>5.9878303479796906E-3</v>
      </c>
      <c r="AH11" s="8">
        <v>0</v>
      </c>
      <c r="AI11" s="8">
        <v>9.8756060044654335E-4</v>
      </c>
      <c r="AJ11" s="8">
        <v>0.20217034701837558</v>
      </c>
      <c r="AK11" s="8">
        <v>0</v>
      </c>
      <c r="AL11" s="8">
        <v>0</v>
      </c>
      <c r="AM11" s="8">
        <v>3.8460299645696084E-4</v>
      </c>
      <c r="AN11" s="8">
        <v>5.2826242197645708E-4</v>
      </c>
      <c r="AO11" s="8">
        <v>0</v>
      </c>
      <c r="AP11" s="8">
        <v>0</v>
      </c>
      <c r="AQ11" s="8">
        <v>0</v>
      </c>
      <c r="AR11" s="8">
        <f t="shared" si="1"/>
        <v>0.78705834151438991</v>
      </c>
      <c r="AS11" s="45">
        <f>Harvest!B16</f>
        <v>415881</v>
      </c>
      <c r="AU11" s="84">
        <v>0</v>
      </c>
      <c r="AV11" s="84">
        <v>0</v>
      </c>
      <c r="AW11" s="84">
        <v>6.714862389457537E-4</v>
      </c>
      <c r="AX11" s="84">
        <v>0</v>
      </c>
      <c r="AY11" s="84">
        <v>0.11760881735795199</v>
      </c>
      <c r="AZ11" s="84">
        <v>0</v>
      </c>
      <c r="BA11" s="84">
        <v>0</v>
      </c>
      <c r="BB11" s="84">
        <v>0.6606014013568301</v>
      </c>
      <c r="BC11" s="84">
        <v>2.4020737350673595E-2</v>
      </c>
      <c r="BD11" s="84">
        <v>0</v>
      </c>
      <c r="BE11" s="84">
        <v>2.6863889742448934E-2</v>
      </c>
      <c r="BF11" s="84">
        <v>0.16657758244558774</v>
      </c>
      <c r="BG11" s="84">
        <v>6.5438974400605393E-4</v>
      </c>
      <c r="BH11" s="84">
        <v>0</v>
      </c>
      <c r="BI11" s="84">
        <v>3.0016957635558964E-3</v>
      </c>
      <c r="BJ11" s="84">
        <v>0</v>
      </c>
      <c r="BK11" s="84">
        <v>0</v>
      </c>
      <c r="BL11" s="84"/>
      <c r="BM11" s="123"/>
      <c r="BN11" s="123"/>
      <c r="BO11" s="123"/>
      <c r="BP11" s="123"/>
      <c r="BQ11" s="123"/>
      <c r="BR11" s="123"/>
      <c r="BS11" s="123"/>
      <c r="BT11" s="123"/>
      <c r="BU11" s="123"/>
      <c r="BV11" s="123"/>
      <c r="BW11" s="123"/>
      <c r="BX11" s="123"/>
      <c r="BY11" s="123"/>
      <c r="BZ11" s="123"/>
      <c r="CA11" s="123"/>
      <c r="CB11" s="123"/>
      <c r="CC11" s="123"/>
    </row>
    <row r="12" spans="1:81" x14ac:dyDescent="0.2">
      <c r="A12" s="18">
        <v>1988</v>
      </c>
      <c r="B12" s="12">
        <v>0</v>
      </c>
      <c r="C12" s="12">
        <v>0</v>
      </c>
      <c r="D12" s="12">
        <v>0</v>
      </c>
      <c r="E12" s="12">
        <v>0</v>
      </c>
      <c r="F12" s="12">
        <v>4.0172736111588329E-2</v>
      </c>
      <c r="G12" s="12">
        <v>0</v>
      </c>
      <c r="H12" s="12">
        <v>0</v>
      </c>
      <c r="I12" s="12">
        <v>0.77983966298651031</v>
      </c>
      <c r="J12" s="12">
        <v>2.5875430741527022E-2</v>
      </c>
      <c r="K12" s="12">
        <v>0</v>
      </c>
      <c r="L12" s="12">
        <v>1.3723062856520174E-2</v>
      </c>
      <c r="M12" s="12">
        <v>0.13608035626265744</v>
      </c>
      <c r="N12" s="12">
        <v>0</v>
      </c>
      <c r="O12" s="12">
        <v>0</v>
      </c>
      <c r="P12" s="12">
        <v>3.6742171669588539E-3</v>
      </c>
      <c r="Q12" s="12">
        <v>6.3453387423786348E-4</v>
      </c>
      <c r="R12" s="12">
        <v>0</v>
      </c>
      <c r="S12" s="12">
        <v>0</v>
      </c>
      <c r="T12" s="12">
        <v>0</v>
      </c>
      <c r="U12" s="12">
        <f t="shared" si="0"/>
        <v>0.99999999999999989</v>
      </c>
      <c r="V12" s="14">
        <f>Escapement!B17</f>
        <v>81274</v>
      </c>
      <c r="X12" s="22">
        <v>1988</v>
      </c>
      <c r="Y12" s="8">
        <v>0</v>
      </c>
      <c r="Z12" s="8">
        <v>0</v>
      </c>
      <c r="AA12" s="8">
        <v>0</v>
      </c>
      <c r="AB12" s="8">
        <v>0</v>
      </c>
      <c r="AC12" s="8">
        <v>5.2880626169352907E-2</v>
      </c>
      <c r="AD12" s="8">
        <v>9.5882589466977144E-5</v>
      </c>
      <c r="AE12" s="8">
        <v>0</v>
      </c>
      <c r="AF12" s="8">
        <v>0.55600670736610414</v>
      </c>
      <c r="AG12" s="8">
        <v>2.3522280891689357E-2</v>
      </c>
      <c r="AH12" s="8">
        <v>0</v>
      </c>
      <c r="AI12" s="8">
        <v>2.7143299900878278E-3</v>
      </c>
      <c r="AJ12" s="8">
        <v>7.031776796839373E-2</v>
      </c>
      <c r="AK12" s="8">
        <v>0</v>
      </c>
      <c r="AL12" s="8">
        <v>0</v>
      </c>
      <c r="AM12" s="8">
        <v>1.0739986562861336E-3</v>
      </c>
      <c r="AN12" s="8">
        <v>0</v>
      </c>
      <c r="AO12" s="8">
        <v>0</v>
      </c>
      <c r="AP12" s="8">
        <v>0</v>
      </c>
      <c r="AQ12" s="8">
        <v>0</v>
      </c>
      <c r="AR12" s="8">
        <f t="shared" si="1"/>
        <v>0.70661159363138104</v>
      </c>
      <c r="AS12" s="45">
        <f>Harvest!B17</f>
        <v>351876</v>
      </c>
      <c r="AU12" s="84">
        <v>0</v>
      </c>
      <c r="AV12" s="84">
        <v>0</v>
      </c>
      <c r="AW12" s="84">
        <v>4.8305514514966684E-4</v>
      </c>
      <c r="AX12" s="84">
        <v>0</v>
      </c>
      <c r="AY12" s="84">
        <v>0.12949188172324336</v>
      </c>
      <c r="AZ12" s="84">
        <v>0</v>
      </c>
      <c r="BA12" s="84">
        <v>0</v>
      </c>
      <c r="BB12" s="84">
        <v>0.67664901372299391</v>
      </c>
      <c r="BC12" s="84">
        <v>2.1975148651521698E-2</v>
      </c>
      <c r="BD12" s="84">
        <v>0</v>
      </c>
      <c r="BE12" s="84">
        <v>5.5984466708600038E-3</v>
      </c>
      <c r="BF12" s="84">
        <v>0.16387502835309728</v>
      </c>
      <c r="BG12" s="84">
        <v>0</v>
      </c>
      <c r="BH12" s="84">
        <v>0</v>
      </c>
      <c r="BI12" s="84">
        <v>1.1625231243678061E-3</v>
      </c>
      <c r="BJ12" s="84">
        <v>7.6490260876627462E-4</v>
      </c>
      <c r="BK12" s="84">
        <v>0</v>
      </c>
      <c r="BL12" s="84"/>
      <c r="BM12" s="123"/>
      <c r="BN12" s="123"/>
      <c r="BO12" s="123"/>
      <c r="BP12" s="123"/>
      <c r="BQ12" s="123"/>
      <c r="BR12" s="123"/>
      <c r="BS12" s="123"/>
      <c r="BT12" s="123"/>
      <c r="BU12" s="123"/>
      <c r="BV12" s="123"/>
      <c r="BW12" s="123"/>
      <c r="BX12" s="123"/>
      <c r="BY12" s="123"/>
      <c r="BZ12" s="123"/>
      <c r="CA12" s="123"/>
      <c r="CB12" s="123"/>
      <c r="CC12" s="123"/>
    </row>
    <row r="13" spans="1:81" x14ac:dyDescent="0.2">
      <c r="A13" s="18">
        <v>1989</v>
      </c>
      <c r="B13" s="12">
        <v>0</v>
      </c>
      <c r="C13" s="12">
        <v>0</v>
      </c>
      <c r="D13" s="12">
        <v>0</v>
      </c>
      <c r="E13" s="12">
        <v>0</v>
      </c>
      <c r="F13" s="12">
        <v>3.1753437321674204E-2</v>
      </c>
      <c r="G13" s="12">
        <v>0</v>
      </c>
      <c r="H13" s="12">
        <v>0</v>
      </c>
      <c r="I13" s="12">
        <v>0.55708227695318502</v>
      </c>
      <c r="J13" s="12">
        <v>3.9511671641610548E-2</v>
      </c>
      <c r="K13" s="12">
        <v>0</v>
      </c>
      <c r="L13" s="12">
        <v>1.1814272795865669E-2</v>
      </c>
      <c r="M13" s="12">
        <v>0.34996339201719456</v>
      </c>
      <c r="N13" s="12">
        <v>0</v>
      </c>
      <c r="O13" s="12">
        <v>0</v>
      </c>
      <c r="P13" s="12">
        <v>4.3392467037527711E-3</v>
      </c>
      <c r="Q13" s="12">
        <v>5.5357025667172252E-3</v>
      </c>
      <c r="R13" s="12">
        <v>0</v>
      </c>
      <c r="S13" s="12">
        <v>0</v>
      </c>
      <c r="T13" s="12">
        <v>0</v>
      </c>
      <c r="U13" s="12">
        <f t="shared" si="0"/>
        <v>1</v>
      </c>
      <c r="V13" s="14">
        <f>Escapement!B18</f>
        <v>54900</v>
      </c>
      <c r="X13" s="22">
        <v>1989</v>
      </c>
      <c r="Y13" s="8">
        <v>0</v>
      </c>
      <c r="Z13" s="8">
        <v>0</v>
      </c>
      <c r="AA13" s="8">
        <v>1.3143456226955721E-4</v>
      </c>
      <c r="AB13" s="8">
        <v>0</v>
      </c>
      <c r="AC13" s="8">
        <v>2.2776367020975064E-2</v>
      </c>
      <c r="AD13" s="8">
        <v>0</v>
      </c>
      <c r="AE13" s="8">
        <v>0</v>
      </c>
      <c r="AF13" s="8">
        <v>0.34891558575494802</v>
      </c>
      <c r="AG13" s="8">
        <v>2.6668301691111614E-2</v>
      </c>
      <c r="AH13" s="8">
        <v>0</v>
      </c>
      <c r="AI13" s="8">
        <v>1.2613169175066947E-3</v>
      </c>
      <c r="AJ13" s="8">
        <v>0.21230890289797141</v>
      </c>
      <c r="AK13" s="8">
        <v>0</v>
      </c>
      <c r="AL13" s="8">
        <v>0</v>
      </c>
      <c r="AM13" s="8">
        <v>4.2702715582422496E-4</v>
      </c>
      <c r="AN13" s="8">
        <v>4.128639592254419E-3</v>
      </c>
      <c r="AO13" s="8">
        <v>0</v>
      </c>
      <c r="AP13" s="8">
        <v>0</v>
      </c>
      <c r="AQ13" s="8">
        <v>0</v>
      </c>
      <c r="AR13" s="8">
        <f t="shared" si="1"/>
        <v>0.61661757559286101</v>
      </c>
      <c r="AS13" s="45">
        <f>Harvest!B18</f>
        <v>474898</v>
      </c>
      <c r="AU13" s="84">
        <v>0</v>
      </c>
      <c r="AV13" s="84">
        <v>0</v>
      </c>
      <c r="AW13" s="84">
        <v>0</v>
      </c>
      <c r="AX13" s="84">
        <v>0</v>
      </c>
      <c r="AY13" s="84">
        <v>8.1793572150428304E-2</v>
      </c>
      <c r="AZ13" s="84">
        <v>0</v>
      </c>
      <c r="BA13" s="84">
        <v>0</v>
      </c>
      <c r="BB13" s="84">
        <v>0.65974118369317858</v>
      </c>
      <c r="BC13" s="84">
        <v>2.2018809670737185E-2</v>
      </c>
      <c r="BD13" s="84">
        <v>0</v>
      </c>
      <c r="BE13" s="84">
        <v>3.0070509348212923E-3</v>
      </c>
      <c r="BF13" s="84">
        <v>0.23111866997171435</v>
      </c>
      <c r="BG13" s="84">
        <v>0</v>
      </c>
      <c r="BH13" s="84">
        <v>0</v>
      </c>
      <c r="BI13" s="84">
        <v>1.4799089094979173E-3</v>
      </c>
      <c r="BJ13" s="84">
        <v>8.4080466962242566E-4</v>
      </c>
      <c r="BK13" s="84">
        <v>0</v>
      </c>
      <c r="BL13" s="84"/>
      <c r="BM13" s="123"/>
      <c r="BN13" s="123"/>
      <c r="BO13" s="123"/>
      <c r="BP13" s="123"/>
      <c r="BQ13" s="123"/>
      <c r="BR13" s="123"/>
      <c r="BS13" s="123"/>
      <c r="BT13" s="123"/>
      <c r="BU13" s="123"/>
      <c r="BV13" s="123"/>
      <c r="BW13" s="123"/>
      <c r="BX13" s="123"/>
      <c r="BY13" s="123"/>
      <c r="BZ13" s="123"/>
      <c r="CA13" s="123"/>
      <c r="CB13" s="123"/>
      <c r="CC13" s="123"/>
    </row>
    <row r="14" spans="1:81" x14ac:dyDescent="0.2">
      <c r="A14" s="18">
        <v>1990</v>
      </c>
      <c r="B14" s="12">
        <v>0</v>
      </c>
      <c r="C14" s="12">
        <v>0</v>
      </c>
      <c r="D14" s="12">
        <v>0</v>
      </c>
      <c r="E14" s="12">
        <v>0</v>
      </c>
      <c r="F14" s="12">
        <v>1.6116119964696345E-2</v>
      </c>
      <c r="G14" s="12">
        <v>0</v>
      </c>
      <c r="H14" s="12">
        <v>0</v>
      </c>
      <c r="I14" s="12">
        <v>0.46686272633944426</v>
      </c>
      <c r="J14" s="12">
        <v>1.3216525127224755E-2</v>
      </c>
      <c r="K14" s="12">
        <v>0</v>
      </c>
      <c r="L14" s="12">
        <v>9.6738597842681278E-3</v>
      </c>
      <c r="M14" s="12">
        <v>0.48384933519356732</v>
      </c>
      <c r="N14" s="12">
        <v>1.3831512619594439E-4</v>
      </c>
      <c r="O14" s="12">
        <v>0</v>
      </c>
      <c r="P14" s="12">
        <v>9.2958989212870383E-3</v>
      </c>
      <c r="Q14" s="12">
        <v>8.4721954331620233E-4</v>
      </c>
      <c r="R14" s="12">
        <v>0</v>
      </c>
      <c r="S14" s="12">
        <v>0</v>
      </c>
      <c r="T14" s="12">
        <v>0</v>
      </c>
      <c r="U14" s="12">
        <f t="shared" si="0"/>
        <v>1</v>
      </c>
      <c r="V14" s="14">
        <f>Escapement!B19</f>
        <v>76119</v>
      </c>
      <c r="X14" s="22">
        <v>1990</v>
      </c>
      <c r="Y14" s="8">
        <v>0</v>
      </c>
      <c r="Z14" s="8">
        <v>0</v>
      </c>
      <c r="AA14" s="8">
        <v>2.0858343404079864E-4</v>
      </c>
      <c r="AB14" s="8">
        <v>0</v>
      </c>
      <c r="AC14" s="8">
        <v>2.3088787146258546E-2</v>
      </c>
      <c r="AD14" s="8">
        <v>0</v>
      </c>
      <c r="AE14" s="8">
        <v>0</v>
      </c>
      <c r="AF14" s="8">
        <v>0.2500116046462259</v>
      </c>
      <c r="AG14" s="8">
        <v>9.6976777087675187E-3</v>
      </c>
      <c r="AH14" s="8">
        <v>0</v>
      </c>
      <c r="AI14" s="8">
        <v>1.5641510448158543E-3</v>
      </c>
      <c r="AJ14" s="8">
        <v>0.21338289587568457</v>
      </c>
      <c r="AK14" s="8">
        <v>0</v>
      </c>
      <c r="AL14" s="8">
        <v>0</v>
      </c>
      <c r="AM14" s="8">
        <v>2.2312216708001149E-3</v>
      </c>
      <c r="AN14" s="8">
        <v>3.446814493685034E-4</v>
      </c>
      <c r="AO14" s="8">
        <v>0</v>
      </c>
      <c r="AP14" s="8">
        <v>0</v>
      </c>
      <c r="AQ14" s="8">
        <v>0</v>
      </c>
      <c r="AR14" s="8">
        <f t="shared" si="1"/>
        <v>0.50052960297596183</v>
      </c>
      <c r="AS14" s="45">
        <f>Harvest!B19</f>
        <v>362136</v>
      </c>
      <c r="AU14" s="84">
        <v>0</v>
      </c>
      <c r="AV14" s="84">
        <v>0</v>
      </c>
      <c r="AW14" s="84">
        <v>0</v>
      </c>
      <c r="AX14" s="84">
        <v>0</v>
      </c>
      <c r="AY14" s="84">
        <v>4.0172736111588329E-2</v>
      </c>
      <c r="AZ14" s="84">
        <v>0</v>
      </c>
      <c r="BA14" s="84">
        <v>0</v>
      </c>
      <c r="BB14" s="84">
        <v>0.77983966298651031</v>
      </c>
      <c r="BC14" s="84">
        <v>2.5875430741527022E-2</v>
      </c>
      <c r="BD14" s="84">
        <v>0</v>
      </c>
      <c r="BE14" s="84">
        <v>1.3723062856520174E-2</v>
      </c>
      <c r="BF14" s="84">
        <v>0.13608035626265744</v>
      </c>
      <c r="BG14" s="84">
        <v>0</v>
      </c>
      <c r="BH14" s="84">
        <v>0</v>
      </c>
      <c r="BI14" s="84">
        <v>3.6742171669588539E-3</v>
      </c>
      <c r="BJ14" s="84">
        <v>6.3453387423786348E-4</v>
      </c>
      <c r="BK14" s="84">
        <v>0</v>
      </c>
      <c r="BL14" s="84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  <c r="CB14" s="123"/>
      <c r="CC14" s="123"/>
    </row>
    <row r="15" spans="1:81" x14ac:dyDescent="0.2">
      <c r="A15" s="18">
        <v>1991</v>
      </c>
      <c r="B15" s="12">
        <v>0</v>
      </c>
      <c r="C15" s="12">
        <v>0</v>
      </c>
      <c r="D15" s="12">
        <v>0</v>
      </c>
      <c r="E15" s="12">
        <v>0</v>
      </c>
      <c r="F15" s="12">
        <v>0.13571592789461448</v>
      </c>
      <c r="G15" s="12">
        <v>0</v>
      </c>
      <c r="H15" s="12">
        <v>0</v>
      </c>
      <c r="I15" s="12">
        <v>0.54682852060531562</v>
      </c>
      <c r="J15" s="12">
        <v>5.0313324389892632E-2</v>
      </c>
      <c r="K15" s="12">
        <v>0</v>
      </c>
      <c r="L15" s="12">
        <v>1.713598580309661E-3</v>
      </c>
      <c r="M15" s="12">
        <v>0.26250676305024828</v>
      </c>
      <c r="N15" s="12">
        <v>0</v>
      </c>
      <c r="O15" s="12">
        <v>0</v>
      </c>
      <c r="P15" s="12">
        <v>1.8349037353884449E-3</v>
      </c>
      <c r="Q15" s="12">
        <v>1.0869617442309143E-3</v>
      </c>
      <c r="R15" s="12">
        <v>0</v>
      </c>
      <c r="S15" s="12">
        <v>0</v>
      </c>
      <c r="T15" s="12">
        <v>0</v>
      </c>
      <c r="U15" s="12">
        <f t="shared" si="0"/>
        <v>1</v>
      </c>
      <c r="V15" s="14">
        <f>Escapement!B20</f>
        <v>92375</v>
      </c>
      <c r="X15" s="22">
        <v>1991</v>
      </c>
      <c r="Y15" s="8">
        <v>0</v>
      </c>
      <c r="Z15" s="8">
        <v>0</v>
      </c>
      <c r="AA15" s="8">
        <v>6.0088926165112239E-5</v>
      </c>
      <c r="AB15" s="8">
        <v>0</v>
      </c>
      <c r="AC15" s="8">
        <v>3.8968129888141467E-2</v>
      </c>
      <c r="AD15" s="8">
        <v>0</v>
      </c>
      <c r="AE15" s="8">
        <v>0</v>
      </c>
      <c r="AF15" s="8">
        <v>0.49741675850438516</v>
      </c>
      <c r="AG15" s="8">
        <v>1.0763994219434869E-2</v>
      </c>
      <c r="AH15" s="8">
        <v>0</v>
      </c>
      <c r="AI15" s="8">
        <v>1.2901896661665858E-3</v>
      </c>
      <c r="AJ15" s="8">
        <v>0.17919598100746734</v>
      </c>
      <c r="AK15" s="8">
        <v>2.4238556377895385E-4</v>
      </c>
      <c r="AL15" s="8">
        <v>0</v>
      </c>
      <c r="AM15" s="8">
        <v>4.0128057349053746E-4</v>
      </c>
      <c r="AN15" s="8">
        <v>4.4868391300742944E-4</v>
      </c>
      <c r="AO15" s="8">
        <v>0</v>
      </c>
      <c r="AP15" s="8">
        <v>0</v>
      </c>
      <c r="AQ15" s="8">
        <v>0</v>
      </c>
      <c r="AR15" s="8">
        <f t="shared" si="1"/>
        <v>0.72878749226203754</v>
      </c>
      <c r="AS15" s="45">
        <f>Harvest!B20</f>
        <v>313681</v>
      </c>
      <c r="AU15" s="84">
        <v>0</v>
      </c>
      <c r="AV15" s="84">
        <v>0</v>
      </c>
      <c r="AW15" s="84">
        <v>0</v>
      </c>
      <c r="AX15" s="84">
        <v>0</v>
      </c>
      <c r="AY15" s="84">
        <v>3.1753437321674204E-2</v>
      </c>
      <c r="AZ15" s="84">
        <v>0</v>
      </c>
      <c r="BA15" s="84">
        <v>0</v>
      </c>
      <c r="BB15" s="84">
        <v>0.55708227695318502</v>
      </c>
      <c r="BC15" s="84">
        <v>3.9511671641610548E-2</v>
      </c>
      <c r="BD15" s="84">
        <v>0</v>
      </c>
      <c r="BE15" s="84">
        <v>1.1814272795865669E-2</v>
      </c>
      <c r="BF15" s="84">
        <v>0.34996339201719456</v>
      </c>
      <c r="BG15" s="84">
        <v>0</v>
      </c>
      <c r="BH15" s="84">
        <v>0</v>
      </c>
      <c r="BI15" s="84">
        <v>4.3392467037527711E-3</v>
      </c>
      <c r="BJ15" s="84">
        <v>5.5357025667172252E-3</v>
      </c>
      <c r="BK15" s="84">
        <v>0</v>
      </c>
      <c r="BL15" s="84"/>
      <c r="BM15" s="123"/>
      <c r="BN15" s="123"/>
      <c r="BO15" s="123"/>
      <c r="BP15" s="123"/>
      <c r="BQ15" s="123"/>
      <c r="BR15" s="123"/>
      <c r="BS15" s="123"/>
      <c r="BT15" s="123"/>
      <c r="BU15" s="123"/>
      <c r="BV15" s="123"/>
      <c r="BW15" s="123"/>
      <c r="BX15" s="123"/>
      <c r="BY15" s="123"/>
      <c r="BZ15" s="123"/>
      <c r="CA15" s="123"/>
      <c r="CB15" s="123"/>
      <c r="CC15" s="123"/>
    </row>
    <row r="16" spans="1:81" x14ac:dyDescent="0.2">
      <c r="A16" s="18">
        <v>1992</v>
      </c>
      <c r="B16" s="12">
        <v>0</v>
      </c>
      <c r="C16" s="12">
        <v>0</v>
      </c>
      <c r="D16" s="12">
        <v>0</v>
      </c>
      <c r="E16" s="12">
        <v>2.1869254563624345E-4</v>
      </c>
      <c r="F16" s="12">
        <v>2.3500563932922741E-2</v>
      </c>
      <c r="G16" s="12">
        <v>0</v>
      </c>
      <c r="H16" s="12">
        <v>0</v>
      </c>
      <c r="I16" s="12">
        <v>0.67525285228514254</v>
      </c>
      <c r="J16" s="12">
        <v>5.1901627732426528E-2</v>
      </c>
      <c r="K16" s="12">
        <v>0</v>
      </c>
      <c r="L16" s="12">
        <v>5.4026963621227071E-3</v>
      </c>
      <c r="M16" s="12">
        <v>0.23724501895023573</v>
      </c>
      <c r="N16" s="12">
        <v>7.1748713074433631E-4</v>
      </c>
      <c r="O16" s="12">
        <v>0</v>
      </c>
      <c r="P16" s="12">
        <v>4.4036859511399906E-3</v>
      </c>
      <c r="Q16" s="12">
        <v>1.3573751096292047E-3</v>
      </c>
      <c r="R16" s="12">
        <v>0</v>
      </c>
      <c r="S16" s="12">
        <v>0</v>
      </c>
      <c r="T16" s="12">
        <v>0</v>
      </c>
      <c r="U16" s="12">
        <f t="shared" si="0"/>
        <v>1.0000000000000002</v>
      </c>
      <c r="V16" s="14">
        <f>Escapement!B21</f>
        <v>77601</v>
      </c>
      <c r="X16" s="22">
        <v>1992</v>
      </c>
      <c r="Y16" s="8">
        <v>0</v>
      </c>
      <c r="Z16" s="8">
        <v>0</v>
      </c>
      <c r="AA16" s="8">
        <v>0</v>
      </c>
      <c r="AB16" s="8">
        <v>0</v>
      </c>
      <c r="AC16" s="8">
        <v>9.0955761875058296E-3</v>
      </c>
      <c r="AD16" s="8">
        <v>0</v>
      </c>
      <c r="AE16" s="8">
        <v>0</v>
      </c>
      <c r="AF16" s="8">
        <v>0.303460468099296</v>
      </c>
      <c r="AG16" s="8">
        <v>1.3758593536613711E-2</v>
      </c>
      <c r="AH16" s="8">
        <v>0</v>
      </c>
      <c r="AI16" s="8">
        <v>3.8896465319937859E-3</v>
      </c>
      <c r="AJ16" s="8">
        <v>0.16068087826156652</v>
      </c>
      <c r="AK16" s="8">
        <v>1.346394959555719E-4</v>
      </c>
      <c r="AL16" s="8">
        <v>0</v>
      </c>
      <c r="AM16" s="8">
        <v>6.141383137094682E-4</v>
      </c>
      <c r="AN16" s="8">
        <v>7.5675595377332596E-4</v>
      </c>
      <c r="AO16" s="8">
        <v>0</v>
      </c>
      <c r="AP16" s="8">
        <v>0</v>
      </c>
      <c r="AQ16" s="8">
        <v>0</v>
      </c>
      <c r="AR16" s="8">
        <f t="shared" si="1"/>
        <v>0.49239069638041422</v>
      </c>
      <c r="AS16" s="45">
        <f>Harvest!B21</f>
        <v>289345</v>
      </c>
      <c r="AU16" s="84">
        <v>0</v>
      </c>
      <c r="AV16" s="84">
        <v>0</v>
      </c>
      <c r="AW16" s="84">
        <v>0</v>
      </c>
      <c r="AX16" s="84">
        <v>0</v>
      </c>
      <c r="AY16" s="84">
        <v>1.6116119964696345E-2</v>
      </c>
      <c r="AZ16" s="84">
        <v>0</v>
      </c>
      <c r="BA16" s="84">
        <v>0</v>
      </c>
      <c r="BB16" s="84">
        <v>0.46686272633944426</v>
      </c>
      <c r="BC16" s="84">
        <v>1.3216525127224755E-2</v>
      </c>
      <c r="BD16" s="84">
        <v>0</v>
      </c>
      <c r="BE16" s="84">
        <v>9.6738597842681278E-3</v>
      </c>
      <c r="BF16" s="84">
        <v>0.48384933519356732</v>
      </c>
      <c r="BG16" s="84">
        <v>1.3831512619594439E-4</v>
      </c>
      <c r="BH16" s="84">
        <v>0</v>
      </c>
      <c r="BI16" s="84">
        <v>9.2958989212870383E-3</v>
      </c>
      <c r="BJ16" s="84">
        <v>8.4721954331620233E-4</v>
      </c>
      <c r="BK16" s="84">
        <v>0</v>
      </c>
      <c r="BL16" s="84"/>
      <c r="BM16" s="123"/>
      <c r="BN16" s="123"/>
      <c r="BO16" s="123"/>
      <c r="BP16" s="123"/>
      <c r="BQ16" s="123"/>
      <c r="BR16" s="123"/>
      <c r="BS16" s="123"/>
      <c r="BT16" s="123"/>
      <c r="BU16" s="123"/>
      <c r="BV16" s="123"/>
      <c r="BW16" s="123"/>
      <c r="BX16" s="123"/>
      <c r="BY16" s="123"/>
      <c r="BZ16" s="123"/>
      <c r="CA16" s="123"/>
      <c r="CB16" s="123"/>
      <c r="CC16" s="123"/>
    </row>
    <row r="17" spans="1:81" x14ac:dyDescent="0.2">
      <c r="A17" s="18">
        <v>1993</v>
      </c>
      <c r="B17" s="12">
        <v>0</v>
      </c>
      <c r="C17" s="12">
        <v>0</v>
      </c>
      <c r="D17" s="12">
        <v>0</v>
      </c>
      <c r="E17" s="12">
        <v>0</v>
      </c>
      <c r="F17" s="12">
        <v>2.9953095502881326E-2</v>
      </c>
      <c r="G17" s="12">
        <v>0</v>
      </c>
      <c r="H17" s="12">
        <v>0</v>
      </c>
      <c r="I17" s="12">
        <v>0.35892776628250361</v>
      </c>
      <c r="J17" s="12">
        <v>1.7308795973625606E-2</v>
      </c>
      <c r="K17" s="12">
        <v>3.6465923562697771E-4</v>
      </c>
      <c r="L17" s="12">
        <v>3.4536242932374037E-3</v>
      </c>
      <c r="M17" s="12">
        <v>0.58364746777835563</v>
      </c>
      <c r="N17" s="12">
        <v>0</v>
      </c>
      <c r="O17" s="12">
        <v>0</v>
      </c>
      <c r="P17" s="12">
        <v>4.5963830425752132E-3</v>
      </c>
      <c r="Q17" s="12">
        <v>1.7482078911943296E-3</v>
      </c>
      <c r="R17" s="12">
        <v>0</v>
      </c>
      <c r="S17" s="12">
        <v>0</v>
      </c>
      <c r="T17" s="12">
        <v>0</v>
      </c>
      <c r="U17" s="12">
        <f t="shared" si="0"/>
        <v>1.0000000000000002</v>
      </c>
      <c r="V17" s="14">
        <f>Escapement!B22</f>
        <v>52080</v>
      </c>
      <c r="X17" s="22">
        <v>1993</v>
      </c>
      <c r="Y17" s="8">
        <v>0</v>
      </c>
      <c r="Z17" s="8">
        <v>0</v>
      </c>
      <c r="AA17" s="8">
        <v>0</v>
      </c>
      <c r="AB17" s="8">
        <v>0</v>
      </c>
      <c r="AC17" s="8">
        <v>6.2152109094656535E-3</v>
      </c>
      <c r="AD17" s="8">
        <v>0</v>
      </c>
      <c r="AE17" s="8">
        <v>0</v>
      </c>
      <c r="AF17" s="8">
        <v>0.14097981469694593</v>
      </c>
      <c r="AG17" s="8">
        <v>3.1368506968095216E-3</v>
      </c>
      <c r="AH17" s="8">
        <v>0</v>
      </c>
      <c r="AI17" s="8">
        <v>8.1942103264417174E-4</v>
      </c>
      <c r="AJ17" s="8">
        <v>0.14518251992642994</v>
      </c>
      <c r="AK17" s="8">
        <v>0</v>
      </c>
      <c r="AL17" s="8">
        <v>0</v>
      </c>
      <c r="AM17" s="8">
        <v>6.1306453593167986E-4</v>
      </c>
      <c r="AN17" s="8">
        <v>2.8730006667652573E-4</v>
      </c>
      <c r="AO17" s="8">
        <v>0</v>
      </c>
      <c r="AP17" s="8">
        <v>0</v>
      </c>
      <c r="AQ17" s="8">
        <v>0</v>
      </c>
      <c r="AR17" s="8">
        <f t="shared" si="1"/>
        <v>0.29723418186490347</v>
      </c>
      <c r="AS17" s="45">
        <f>Harvest!B22</f>
        <v>175216</v>
      </c>
      <c r="AU17" s="84">
        <v>0</v>
      </c>
      <c r="AV17" s="84">
        <v>0</v>
      </c>
      <c r="AW17" s="84">
        <v>0</v>
      </c>
      <c r="AX17" s="84">
        <v>0</v>
      </c>
      <c r="AY17" s="84">
        <v>0.13571592789461448</v>
      </c>
      <c r="AZ17" s="84">
        <v>0</v>
      </c>
      <c r="BA17" s="84">
        <v>0</v>
      </c>
      <c r="BB17" s="84">
        <v>0.54682852060531562</v>
      </c>
      <c r="BC17" s="84">
        <v>5.0313324389892632E-2</v>
      </c>
      <c r="BD17" s="84">
        <v>0</v>
      </c>
      <c r="BE17" s="84">
        <v>1.713598580309661E-3</v>
      </c>
      <c r="BF17" s="84">
        <v>0.26250676305024828</v>
      </c>
      <c r="BG17" s="84">
        <v>0</v>
      </c>
      <c r="BH17" s="84">
        <v>0</v>
      </c>
      <c r="BI17" s="84">
        <v>1.8349037353884449E-3</v>
      </c>
      <c r="BJ17" s="84">
        <v>1.0869617442309143E-3</v>
      </c>
      <c r="BK17" s="84">
        <v>0</v>
      </c>
      <c r="BL17" s="84"/>
      <c r="BM17" s="123"/>
      <c r="BN17" s="123"/>
      <c r="BO17" s="123"/>
      <c r="BP17" s="123"/>
      <c r="BQ17" s="123"/>
      <c r="BR17" s="123"/>
      <c r="BS17" s="123"/>
      <c r="BT17" s="123"/>
      <c r="BU17" s="123"/>
      <c r="BV17" s="123"/>
      <c r="BW17" s="123"/>
      <c r="BX17" s="123"/>
      <c r="BY17" s="123"/>
      <c r="BZ17" s="123"/>
      <c r="CA17" s="123"/>
      <c r="CB17" s="123"/>
      <c r="CC17" s="123"/>
    </row>
    <row r="18" spans="1:81" x14ac:dyDescent="0.2">
      <c r="A18" s="18">
        <v>1994</v>
      </c>
      <c r="B18" s="12">
        <v>0</v>
      </c>
      <c r="C18" s="12">
        <v>0</v>
      </c>
      <c r="D18" s="12">
        <v>0</v>
      </c>
      <c r="E18" s="12">
        <v>1.3089642928137493E-3</v>
      </c>
      <c r="F18" s="12">
        <v>1.8142792005185936E-2</v>
      </c>
      <c r="G18" s="12">
        <v>0</v>
      </c>
      <c r="H18" s="12">
        <v>0</v>
      </c>
      <c r="I18" s="12">
        <v>0.67220624789296257</v>
      </c>
      <c r="J18" s="12">
        <v>1.4839239703536015E-2</v>
      </c>
      <c r="K18" s="12">
        <v>0</v>
      </c>
      <c r="L18" s="12">
        <v>5.2481094944324706E-3</v>
      </c>
      <c r="M18" s="12">
        <v>0.28569413589968129</v>
      </c>
      <c r="N18" s="12">
        <v>6.2217958764558057E-4</v>
      </c>
      <c r="O18" s="12">
        <v>0</v>
      </c>
      <c r="P18" s="12">
        <v>1.3532027384680345E-3</v>
      </c>
      <c r="Q18" s="12">
        <v>5.8512838527430364E-4</v>
      </c>
      <c r="R18" s="12">
        <v>0</v>
      </c>
      <c r="S18" s="12">
        <v>0</v>
      </c>
      <c r="T18" s="12">
        <v>0</v>
      </c>
      <c r="U18" s="12">
        <f t="shared" si="0"/>
        <v>1</v>
      </c>
      <c r="V18" s="14">
        <f>Escapement!B23</f>
        <v>37007</v>
      </c>
      <c r="X18" s="22">
        <v>1994</v>
      </c>
      <c r="Y18" s="8">
        <v>0</v>
      </c>
      <c r="Z18" s="8">
        <v>0</v>
      </c>
      <c r="AA18" s="8">
        <v>1.3454342110205529E-4</v>
      </c>
      <c r="AB18" s="8">
        <v>0</v>
      </c>
      <c r="AC18" s="8">
        <v>1.8481864148365229E-3</v>
      </c>
      <c r="AD18" s="8">
        <v>0</v>
      </c>
      <c r="AE18" s="8">
        <v>0</v>
      </c>
      <c r="AF18" s="8">
        <v>0.10849063959271324</v>
      </c>
      <c r="AG18" s="8">
        <v>1.0169530308974551E-3</v>
      </c>
      <c r="AH18" s="8">
        <v>0</v>
      </c>
      <c r="AI18" s="8">
        <v>9.1207416297649604E-4</v>
      </c>
      <c r="AJ18" s="8">
        <v>3.5119239738314566E-2</v>
      </c>
      <c r="AK18" s="8">
        <v>0</v>
      </c>
      <c r="AL18" s="8">
        <v>0</v>
      </c>
      <c r="AM18" s="8">
        <v>1.3320184581595303E-4</v>
      </c>
      <c r="AN18" s="8">
        <v>0</v>
      </c>
      <c r="AO18" s="8">
        <v>0</v>
      </c>
      <c r="AP18" s="8">
        <v>0</v>
      </c>
      <c r="AQ18" s="8">
        <v>0</v>
      </c>
      <c r="AR18" s="8">
        <f t="shared" si="1"/>
        <v>0.14765483820665629</v>
      </c>
      <c r="AS18" s="45">
        <f>Harvest!B23</f>
        <v>171796</v>
      </c>
      <c r="AU18" s="84">
        <v>0</v>
      </c>
      <c r="AV18" s="84">
        <v>0</v>
      </c>
      <c r="AW18" s="84">
        <v>0</v>
      </c>
      <c r="AX18" s="84">
        <v>2.1869254563624345E-4</v>
      </c>
      <c r="AY18" s="84">
        <v>2.3500563932922741E-2</v>
      </c>
      <c r="AZ18" s="84">
        <v>0</v>
      </c>
      <c r="BA18" s="84">
        <v>0</v>
      </c>
      <c r="BB18" s="84">
        <v>0.67525285228514254</v>
      </c>
      <c r="BC18" s="84">
        <v>5.1901627732426528E-2</v>
      </c>
      <c r="BD18" s="84">
        <v>0</v>
      </c>
      <c r="BE18" s="84">
        <v>5.4026963621227071E-3</v>
      </c>
      <c r="BF18" s="84">
        <v>0.23724501895023573</v>
      </c>
      <c r="BG18" s="84">
        <v>7.1748713074433631E-4</v>
      </c>
      <c r="BH18" s="84">
        <v>0</v>
      </c>
      <c r="BI18" s="84">
        <v>4.4036859511399906E-3</v>
      </c>
      <c r="BJ18" s="84">
        <v>1.3573751096292047E-3</v>
      </c>
      <c r="BK18" s="84">
        <v>0</v>
      </c>
      <c r="BL18" s="84"/>
      <c r="BM18" s="123"/>
      <c r="BN18" s="123"/>
      <c r="BO18" s="123"/>
      <c r="BP18" s="123"/>
      <c r="BQ18" s="123"/>
      <c r="BR18" s="123"/>
      <c r="BS18" s="123"/>
      <c r="BT18" s="123"/>
      <c r="BU18" s="123"/>
      <c r="BV18" s="123"/>
      <c r="BW18" s="123"/>
      <c r="BX18" s="123"/>
      <c r="BY18" s="123"/>
      <c r="BZ18" s="123"/>
      <c r="CA18" s="123"/>
      <c r="CB18" s="123"/>
      <c r="CC18" s="123"/>
    </row>
    <row r="19" spans="1:81" x14ac:dyDescent="0.2">
      <c r="A19" s="18">
        <v>1995</v>
      </c>
      <c r="B19" s="12">
        <v>0</v>
      </c>
      <c r="C19" s="12">
        <v>0</v>
      </c>
      <c r="D19" s="12">
        <v>0</v>
      </c>
      <c r="E19" s="12">
        <v>0</v>
      </c>
      <c r="F19" s="12">
        <v>0.46815247869045273</v>
      </c>
      <c r="G19" s="12">
        <v>0</v>
      </c>
      <c r="H19" s="12">
        <v>0</v>
      </c>
      <c r="I19" s="12">
        <v>0.3032171183618424</v>
      </c>
      <c r="J19" s="12">
        <v>4.1555524147995661E-2</v>
      </c>
      <c r="K19" s="12">
        <v>0</v>
      </c>
      <c r="L19" s="12">
        <v>1.0800050401813846E-2</v>
      </c>
      <c r="M19" s="12">
        <v>0.16990833714914133</v>
      </c>
      <c r="N19" s="12">
        <v>0</v>
      </c>
      <c r="O19" s="12">
        <v>0</v>
      </c>
      <c r="P19" s="12">
        <v>6.3664912487540332E-3</v>
      </c>
      <c r="Q19" s="12">
        <v>0</v>
      </c>
      <c r="R19" s="12">
        <v>0</v>
      </c>
      <c r="S19" s="12">
        <v>0</v>
      </c>
      <c r="T19" s="12">
        <v>0</v>
      </c>
      <c r="U19" s="12">
        <f t="shared" si="0"/>
        <v>1</v>
      </c>
      <c r="V19" s="14">
        <f>Escapement!B24</f>
        <v>7177</v>
      </c>
      <c r="X19" s="22">
        <v>1995</v>
      </c>
      <c r="Y19" s="8">
        <v>0</v>
      </c>
      <c r="Z19" s="8">
        <v>0</v>
      </c>
      <c r="AA19" s="8">
        <v>0</v>
      </c>
      <c r="AB19" s="8">
        <v>0</v>
      </c>
      <c r="AC19" s="8">
        <v>3.4081068093974161E-2</v>
      </c>
      <c r="AD19" s="8">
        <v>0</v>
      </c>
      <c r="AE19" s="8">
        <v>0</v>
      </c>
      <c r="AF19" s="8">
        <v>4.6797256513706344E-2</v>
      </c>
      <c r="AG19" s="8">
        <v>2.5707943454137483E-3</v>
      </c>
      <c r="AH19" s="8">
        <v>0</v>
      </c>
      <c r="AI19" s="8">
        <v>1.2887074605753886E-3</v>
      </c>
      <c r="AJ19" s="8">
        <v>2.373681951515532E-2</v>
      </c>
      <c r="AK19" s="8">
        <v>0</v>
      </c>
      <c r="AL19" s="8">
        <v>0</v>
      </c>
      <c r="AM19" s="8">
        <v>1.0200196618916747E-4</v>
      </c>
      <c r="AN19" s="8">
        <v>1.0200196618916747E-4</v>
      </c>
      <c r="AO19" s="8">
        <v>0</v>
      </c>
      <c r="AP19" s="8">
        <v>0</v>
      </c>
      <c r="AQ19" s="8">
        <v>0</v>
      </c>
      <c r="AR19" s="8">
        <f t="shared" si="1"/>
        <v>0.10867864986120329</v>
      </c>
      <c r="AS19" s="45">
        <f>Harvest!B24</f>
        <v>88676</v>
      </c>
      <c r="AU19" s="84">
        <v>0</v>
      </c>
      <c r="AV19" s="84">
        <v>0</v>
      </c>
      <c r="AW19" s="84">
        <v>0</v>
      </c>
      <c r="AX19" s="84">
        <v>0</v>
      </c>
      <c r="AY19" s="84">
        <v>2.9953095502881326E-2</v>
      </c>
      <c r="AZ19" s="84">
        <v>0</v>
      </c>
      <c r="BA19" s="84">
        <v>0</v>
      </c>
      <c r="BB19" s="84">
        <v>0.35892776628250361</v>
      </c>
      <c r="BC19" s="84">
        <v>1.7308795973625606E-2</v>
      </c>
      <c r="BD19" s="84">
        <v>3.6465923562697771E-4</v>
      </c>
      <c r="BE19" s="84">
        <v>3.4536242932374037E-3</v>
      </c>
      <c r="BF19" s="84">
        <v>0.58364746777835563</v>
      </c>
      <c r="BG19" s="84">
        <v>0</v>
      </c>
      <c r="BH19" s="84">
        <v>0</v>
      </c>
      <c r="BI19" s="84">
        <v>4.5963830425752132E-3</v>
      </c>
      <c r="BJ19" s="84">
        <v>1.7482078911943296E-3</v>
      </c>
      <c r="BK19" s="84">
        <v>0</v>
      </c>
      <c r="BL19" s="84"/>
      <c r="BM19" s="123"/>
      <c r="BN19" s="123"/>
      <c r="BO19" s="123"/>
      <c r="BP19" s="123"/>
      <c r="BQ19" s="123"/>
      <c r="BR19" s="123"/>
      <c r="BS19" s="123"/>
      <c r="BT19" s="123"/>
      <c r="BU19" s="123"/>
      <c r="BV19" s="123"/>
      <c r="BW19" s="123"/>
      <c r="BX19" s="123"/>
      <c r="BY19" s="123"/>
      <c r="BZ19" s="123"/>
      <c r="CA19" s="123"/>
      <c r="CB19" s="123"/>
      <c r="CC19" s="123"/>
    </row>
    <row r="20" spans="1:81" x14ac:dyDescent="0.2">
      <c r="A20" s="18">
        <v>1996</v>
      </c>
      <c r="B20" s="12">
        <v>0</v>
      </c>
      <c r="C20" s="12">
        <v>0</v>
      </c>
      <c r="D20" s="12">
        <v>0</v>
      </c>
      <c r="E20" s="12">
        <v>2.1171092888244694E-4</v>
      </c>
      <c r="F20" s="12">
        <v>6.6309446948618678E-2</v>
      </c>
      <c r="G20" s="12">
        <v>0</v>
      </c>
      <c r="H20" s="12">
        <v>0</v>
      </c>
      <c r="I20" s="12">
        <v>0.85201024094404809</v>
      </c>
      <c r="J20" s="12">
        <v>1.01893174091133E-2</v>
      </c>
      <c r="K20" s="12">
        <v>0</v>
      </c>
      <c r="L20" s="12">
        <v>6.9340394445537652E-4</v>
      </c>
      <c r="M20" s="12">
        <v>7.0140204038285109E-2</v>
      </c>
      <c r="N20" s="12">
        <v>4.4567578659701808E-4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f t="shared" si="0"/>
        <v>1</v>
      </c>
      <c r="V20" s="14">
        <f>Escapement!B25</f>
        <v>50739</v>
      </c>
      <c r="X20" s="22">
        <v>1996</v>
      </c>
      <c r="Y20" s="8">
        <v>0</v>
      </c>
      <c r="Z20" s="8">
        <v>0</v>
      </c>
      <c r="AA20" s="8">
        <v>0</v>
      </c>
      <c r="AB20" s="8">
        <v>0</v>
      </c>
      <c r="AC20" s="8">
        <v>1.0748884556525059E-2</v>
      </c>
      <c r="AD20" s="8">
        <v>0</v>
      </c>
      <c r="AE20" s="8">
        <v>0</v>
      </c>
      <c r="AF20" s="8">
        <v>0.11019108785738337</v>
      </c>
      <c r="AG20" s="8">
        <v>2.0459798495676422E-3</v>
      </c>
      <c r="AH20" s="8">
        <v>0</v>
      </c>
      <c r="AI20" s="8">
        <v>5.0852284284610054E-5</v>
      </c>
      <c r="AJ20" s="8">
        <v>9.8844674862283068E-3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f t="shared" si="1"/>
        <v>0.13292127203398899</v>
      </c>
      <c r="AS20" s="45">
        <f>Harvest!B25</f>
        <v>149578</v>
      </c>
      <c r="AU20" s="84">
        <v>0</v>
      </c>
      <c r="AV20" s="84">
        <v>0</v>
      </c>
      <c r="AW20" s="84">
        <v>0</v>
      </c>
      <c r="AX20" s="84">
        <v>1.3089642928137493E-3</v>
      </c>
      <c r="AY20" s="84">
        <v>1.8142792005185936E-2</v>
      </c>
      <c r="AZ20" s="84">
        <v>0</v>
      </c>
      <c r="BA20" s="84">
        <v>0</v>
      </c>
      <c r="BB20" s="84">
        <v>0.67220624789296257</v>
      </c>
      <c r="BC20" s="84">
        <v>1.4839239703536015E-2</v>
      </c>
      <c r="BD20" s="84">
        <v>0</v>
      </c>
      <c r="BE20" s="84">
        <v>5.2481094944324706E-3</v>
      </c>
      <c r="BF20" s="84">
        <v>0.28569413589968129</v>
      </c>
      <c r="BG20" s="84">
        <v>6.2217958764558057E-4</v>
      </c>
      <c r="BH20" s="84">
        <v>0</v>
      </c>
      <c r="BI20" s="84">
        <v>1.3532027384680345E-3</v>
      </c>
      <c r="BJ20" s="84">
        <v>5.8512838527430364E-4</v>
      </c>
      <c r="BK20" s="84">
        <v>0</v>
      </c>
      <c r="BL20" s="84"/>
      <c r="BM20" s="123"/>
      <c r="BN20" s="123"/>
      <c r="BO20" s="123"/>
      <c r="BP20" s="123"/>
      <c r="BQ20" s="123"/>
      <c r="BR20" s="123"/>
      <c r="BS20" s="123"/>
      <c r="BT20" s="123"/>
      <c r="BU20" s="123"/>
      <c r="BV20" s="123"/>
      <c r="BW20" s="123"/>
      <c r="BX20" s="123"/>
      <c r="BY20" s="123"/>
      <c r="BZ20" s="123"/>
      <c r="CA20" s="123"/>
      <c r="CB20" s="123"/>
      <c r="CC20" s="123"/>
    </row>
    <row r="21" spans="1:81" x14ac:dyDescent="0.2">
      <c r="A21" s="18">
        <v>1997</v>
      </c>
      <c r="B21" s="12">
        <v>0</v>
      </c>
      <c r="C21" s="12">
        <v>0</v>
      </c>
      <c r="D21" s="12">
        <v>0</v>
      </c>
      <c r="E21" s="12">
        <v>5.2063696968355025E-4</v>
      </c>
      <c r="F21" s="12">
        <v>2.3088903597352189E-2</v>
      </c>
      <c r="G21" s="12">
        <v>0</v>
      </c>
      <c r="H21" s="12">
        <v>0</v>
      </c>
      <c r="I21" s="12">
        <v>0.90066950869785012</v>
      </c>
      <c r="J21" s="12">
        <v>4.1410477098637703E-3</v>
      </c>
      <c r="K21" s="12">
        <v>0</v>
      </c>
      <c r="L21" s="12">
        <v>1.0144104430158385E-3</v>
      </c>
      <c r="M21" s="12">
        <v>7.0373964051153412E-2</v>
      </c>
      <c r="N21" s="12">
        <v>0</v>
      </c>
      <c r="O21" s="12">
        <v>0</v>
      </c>
      <c r="P21" s="12">
        <v>0</v>
      </c>
      <c r="Q21" s="12">
        <v>1.9152853108098317E-4</v>
      </c>
      <c r="R21" s="12">
        <v>0</v>
      </c>
      <c r="S21" s="12">
        <v>0</v>
      </c>
      <c r="T21" s="12">
        <v>0</v>
      </c>
      <c r="U21" s="12">
        <f t="shared" si="0"/>
        <v>0.99999999999999989</v>
      </c>
      <c r="V21" s="14">
        <f>Escapement!B26</f>
        <v>44254</v>
      </c>
      <c r="X21" s="22">
        <v>1997</v>
      </c>
      <c r="Y21" s="8">
        <v>0</v>
      </c>
      <c r="Z21" s="8">
        <v>0</v>
      </c>
      <c r="AA21" s="8">
        <v>0</v>
      </c>
      <c r="AB21" s="8">
        <v>0</v>
      </c>
      <c r="AC21" s="8">
        <v>8.1457485637085811E-3</v>
      </c>
      <c r="AD21" s="8">
        <v>0</v>
      </c>
      <c r="AE21" s="8">
        <v>0</v>
      </c>
      <c r="AF21" s="8">
        <v>0.23614923861065187</v>
      </c>
      <c r="AG21" s="8">
        <v>1.1190616332539614E-3</v>
      </c>
      <c r="AH21" s="8">
        <v>0</v>
      </c>
      <c r="AI21" s="8">
        <v>5.602803998587052E-4</v>
      </c>
      <c r="AJ21" s="8">
        <v>2.1820477680851897E-2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f t="shared" si="1"/>
        <v>0.26779480688832502</v>
      </c>
      <c r="AS21" s="45">
        <f>Harvest!B26</f>
        <v>118828</v>
      </c>
      <c r="AU21" s="84">
        <v>0</v>
      </c>
      <c r="AV21" s="84">
        <v>0</v>
      </c>
      <c r="AW21" s="84">
        <v>0</v>
      </c>
      <c r="AX21" s="84">
        <v>0</v>
      </c>
      <c r="AY21" s="84">
        <v>0.46815247869045273</v>
      </c>
      <c r="AZ21" s="84">
        <v>0</v>
      </c>
      <c r="BA21" s="84">
        <v>0</v>
      </c>
      <c r="BB21" s="84">
        <v>0.3032171183618424</v>
      </c>
      <c r="BC21" s="84">
        <v>4.1555524147995661E-2</v>
      </c>
      <c r="BD21" s="84">
        <v>0</v>
      </c>
      <c r="BE21" s="84">
        <v>1.0800050401813846E-2</v>
      </c>
      <c r="BF21" s="84">
        <v>0.16990833714914133</v>
      </c>
      <c r="BG21" s="84">
        <v>0</v>
      </c>
      <c r="BH21" s="84">
        <v>0</v>
      </c>
      <c r="BI21" s="84">
        <v>6.3664912487540332E-3</v>
      </c>
      <c r="BJ21" s="84">
        <v>0</v>
      </c>
      <c r="BK21" s="84">
        <v>0</v>
      </c>
      <c r="BL21" s="84"/>
      <c r="BM21" s="123"/>
      <c r="BN21" s="123"/>
      <c r="BO21" s="123"/>
      <c r="BP21" s="123"/>
      <c r="BQ21" s="123"/>
      <c r="BR21" s="123"/>
      <c r="BS21" s="123"/>
      <c r="BT21" s="123"/>
      <c r="BU21" s="123"/>
      <c r="BV21" s="123"/>
      <c r="BW21" s="123"/>
      <c r="BX21" s="123"/>
      <c r="BY21" s="123"/>
      <c r="BZ21" s="123"/>
      <c r="CA21" s="123"/>
      <c r="CB21" s="123"/>
      <c r="CC21" s="123"/>
    </row>
    <row r="22" spans="1:81" x14ac:dyDescent="0.2">
      <c r="A22" s="18">
        <v>1998</v>
      </c>
      <c r="B22" s="12">
        <v>1.2188964506930076E-3</v>
      </c>
      <c r="C22" s="12">
        <v>0</v>
      </c>
      <c r="D22" s="12">
        <v>0</v>
      </c>
      <c r="E22" s="12">
        <v>0</v>
      </c>
      <c r="F22" s="12">
        <v>5.1163890993950988E-2</v>
      </c>
      <c r="G22" s="12">
        <v>0</v>
      </c>
      <c r="H22" s="12">
        <v>0</v>
      </c>
      <c r="I22" s="12">
        <v>0.60622788728944743</v>
      </c>
      <c r="J22" s="12">
        <v>2.1692702286371112E-2</v>
      </c>
      <c r="K22" s="12">
        <v>0</v>
      </c>
      <c r="L22" s="12">
        <v>1.334234415176387E-2</v>
      </c>
      <c r="M22" s="12">
        <v>0.3042334843405422</v>
      </c>
      <c r="N22" s="12">
        <v>0</v>
      </c>
      <c r="O22" s="12">
        <v>0</v>
      </c>
      <c r="P22" s="12">
        <v>1.0603972436157277E-3</v>
      </c>
      <c r="Q22" s="12">
        <v>1.0603972436157277E-3</v>
      </c>
      <c r="R22" s="12">
        <v>0</v>
      </c>
      <c r="S22" s="12">
        <v>0</v>
      </c>
      <c r="T22" s="12">
        <v>0</v>
      </c>
      <c r="U22" s="12">
        <f t="shared" si="0"/>
        <v>1</v>
      </c>
      <c r="V22" s="14">
        <f>Escapement!B27</f>
        <v>12335</v>
      </c>
      <c r="X22" s="22">
        <v>1998</v>
      </c>
      <c r="Y22" s="8">
        <v>0</v>
      </c>
      <c r="Z22" s="8">
        <v>0</v>
      </c>
      <c r="AA22" s="8">
        <v>0</v>
      </c>
      <c r="AB22" s="8">
        <v>0</v>
      </c>
      <c r="AC22" s="8">
        <v>1.0647664270089451E-3</v>
      </c>
      <c r="AD22" s="8">
        <v>0</v>
      </c>
      <c r="AE22" s="8">
        <v>0</v>
      </c>
      <c r="AF22" s="8">
        <v>1.6015873718227984E-2</v>
      </c>
      <c r="AG22" s="8">
        <v>1.282209329349631E-3</v>
      </c>
      <c r="AH22" s="8">
        <v>0</v>
      </c>
      <c r="AI22" s="8">
        <v>7.3766354843790661E-5</v>
      </c>
      <c r="AJ22" s="8">
        <v>2.5946679736660603E-3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f t="shared" si="1"/>
        <v>2.1031283803096407E-2</v>
      </c>
      <c r="AS22" s="45">
        <f>Harvest!B27</f>
        <v>134937</v>
      </c>
      <c r="AU22" s="84">
        <v>0</v>
      </c>
      <c r="AV22" s="84">
        <v>0</v>
      </c>
      <c r="AW22" s="84">
        <v>0</v>
      </c>
      <c r="AX22" s="84">
        <v>2.1171092888244694E-4</v>
      </c>
      <c r="AY22" s="84">
        <v>6.6309446948618678E-2</v>
      </c>
      <c r="AZ22" s="84">
        <v>0</v>
      </c>
      <c r="BA22" s="84">
        <v>0</v>
      </c>
      <c r="BB22" s="84">
        <v>0.85201024094404809</v>
      </c>
      <c r="BC22" s="84">
        <v>1.01893174091133E-2</v>
      </c>
      <c r="BD22" s="84">
        <v>0</v>
      </c>
      <c r="BE22" s="84">
        <v>6.9340394445537652E-4</v>
      </c>
      <c r="BF22" s="84">
        <v>7.0140204038285109E-2</v>
      </c>
      <c r="BG22" s="84">
        <v>4.4567578659701808E-4</v>
      </c>
      <c r="BH22" s="84">
        <v>0</v>
      </c>
      <c r="BI22" s="84">
        <v>0</v>
      </c>
      <c r="BJ22" s="84">
        <v>0</v>
      </c>
      <c r="BK22" s="84">
        <v>0</v>
      </c>
      <c r="BL22" s="84"/>
      <c r="BM22" s="123"/>
      <c r="BN22" s="123"/>
      <c r="BO22" s="123"/>
      <c r="BP22" s="123"/>
      <c r="BQ22" s="123"/>
      <c r="BR22" s="123"/>
      <c r="BS22" s="123"/>
      <c r="BT22" s="123"/>
      <c r="BU22" s="123"/>
      <c r="BV22" s="123"/>
      <c r="BW22" s="123"/>
      <c r="BX22" s="123"/>
      <c r="BY22" s="123"/>
      <c r="BZ22" s="123"/>
      <c r="CA22" s="123"/>
      <c r="CB22" s="123"/>
      <c r="CC22" s="123"/>
    </row>
    <row r="23" spans="1:81" x14ac:dyDescent="0.2">
      <c r="A23" s="18">
        <v>1999</v>
      </c>
      <c r="B23" s="12">
        <v>0</v>
      </c>
      <c r="C23" s="12">
        <v>0</v>
      </c>
      <c r="D23" s="12">
        <v>0</v>
      </c>
      <c r="E23" s="12">
        <v>0</v>
      </c>
      <c r="F23" s="12">
        <v>0.30771617208174296</v>
      </c>
      <c r="G23" s="12">
        <v>0</v>
      </c>
      <c r="H23" s="12">
        <v>0</v>
      </c>
      <c r="I23" s="12">
        <v>0.44337836539875142</v>
      </c>
      <c r="J23" s="12">
        <v>8.2811017963529104E-2</v>
      </c>
      <c r="K23" s="12">
        <v>0</v>
      </c>
      <c r="L23" s="12">
        <v>1.7408421180467439E-3</v>
      </c>
      <c r="M23" s="12">
        <v>0.16261372017621625</v>
      </c>
      <c r="N23" s="12">
        <v>0</v>
      </c>
      <c r="O23" s="12">
        <v>0</v>
      </c>
      <c r="P23" s="12">
        <v>1.7398822617135305E-3</v>
      </c>
      <c r="Q23" s="12">
        <v>0</v>
      </c>
      <c r="R23" s="12">
        <v>0</v>
      </c>
      <c r="S23" s="12">
        <v>0</v>
      </c>
      <c r="T23" s="12">
        <v>0</v>
      </c>
      <c r="U23" s="12">
        <f t="shared" si="0"/>
        <v>0.99999999999999989</v>
      </c>
      <c r="V23" s="14">
        <f>Escapement!B28</f>
        <v>19284</v>
      </c>
      <c r="X23" s="22">
        <v>1999</v>
      </c>
      <c r="Y23" s="8">
        <v>0</v>
      </c>
      <c r="Z23" s="8">
        <v>0</v>
      </c>
      <c r="AA23" s="8">
        <v>0</v>
      </c>
      <c r="AB23" s="8">
        <v>0</v>
      </c>
      <c r="AC23" s="8">
        <v>5.070445728450005E-3</v>
      </c>
      <c r="AD23" s="8">
        <v>0</v>
      </c>
      <c r="AE23" s="8">
        <v>0</v>
      </c>
      <c r="AF23" s="8">
        <v>1.4876093969795598E-2</v>
      </c>
      <c r="AG23" s="8">
        <v>1.962824582779174E-3</v>
      </c>
      <c r="AH23" s="8">
        <v>0</v>
      </c>
      <c r="AI23" s="8">
        <v>4.7875696539583754E-5</v>
      </c>
      <c r="AJ23" s="8">
        <v>6.191208829170557E-3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f t="shared" si="1"/>
        <v>2.8148448806734915E-2</v>
      </c>
      <c r="AS23" s="45">
        <f>Harvest!B28</f>
        <v>163560</v>
      </c>
      <c r="AU23" s="84">
        <v>0</v>
      </c>
      <c r="AV23" s="84">
        <v>0</v>
      </c>
      <c r="AW23" s="84">
        <v>0</v>
      </c>
      <c r="AX23" s="84">
        <v>5.2063696968355025E-4</v>
      </c>
      <c r="AY23" s="84">
        <v>2.3088903597352189E-2</v>
      </c>
      <c r="AZ23" s="84">
        <v>0</v>
      </c>
      <c r="BA23" s="84">
        <v>0</v>
      </c>
      <c r="BB23" s="84">
        <v>0.90066950869785012</v>
      </c>
      <c r="BC23" s="84">
        <v>4.1410477098637703E-3</v>
      </c>
      <c r="BD23" s="84">
        <v>0</v>
      </c>
      <c r="BE23" s="84">
        <v>1.0144104430158385E-3</v>
      </c>
      <c r="BF23" s="84">
        <v>7.0373964051153412E-2</v>
      </c>
      <c r="BG23" s="84">
        <v>0</v>
      </c>
      <c r="BH23" s="84">
        <v>0</v>
      </c>
      <c r="BI23" s="84">
        <v>0</v>
      </c>
      <c r="BJ23" s="84">
        <v>1.9152853108098317E-4</v>
      </c>
      <c r="BK23" s="84">
        <v>0</v>
      </c>
      <c r="BL23" s="84"/>
      <c r="BM23" s="123"/>
      <c r="BN23" s="123"/>
      <c r="BO23" s="123"/>
      <c r="BP23" s="123"/>
      <c r="BQ23" s="123"/>
      <c r="BR23" s="123"/>
      <c r="BS23" s="123"/>
      <c r="BT23" s="123"/>
      <c r="BU23" s="123"/>
      <c r="BV23" s="123"/>
      <c r="BW23" s="123"/>
      <c r="BX23" s="123"/>
      <c r="BY23" s="123"/>
      <c r="BZ23" s="123"/>
      <c r="CA23" s="123"/>
      <c r="CB23" s="123"/>
      <c r="CC23" s="123"/>
    </row>
    <row r="24" spans="1:81" x14ac:dyDescent="0.2">
      <c r="A24" s="18">
        <v>2000</v>
      </c>
      <c r="B24" s="12">
        <v>0</v>
      </c>
      <c r="C24" s="12">
        <v>5.5295860749702001E-4</v>
      </c>
      <c r="D24" s="12">
        <v>0</v>
      </c>
      <c r="E24" s="12">
        <v>0</v>
      </c>
      <c r="F24" s="12">
        <v>0.1533229742207847</v>
      </c>
      <c r="G24" s="12">
        <v>0</v>
      </c>
      <c r="H24" s="12">
        <v>0</v>
      </c>
      <c r="I24" s="12">
        <v>0.59383235497268327</v>
      </c>
      <c r="J24" s="12">
        <v>2.3900350719807503E-2</v>
      </c>
      <c r="K24" s="12">
        <v>0</v>
      </c>
      <c r="L24" s="12">
        <v>6.7650292472869536E-4</v>
      </c>
      <c r="M24" s="12">
        <v>0.22736938596068565</v>
      </c>
      <c r="N24" s="12">
        <v>0</v>
      </c>
      <c r="O24" s="12">
        <v>0</v>
      </c>
      <c r="P24" s="12">
        <v>3.4547259381309634E-4</v>
      </c>
      <c r="Q24" s="12">
        <v>0</v>
      </c>
      <c r="R24" s="12">
        <v>0</v>
      </c>
      <c r="S24" s="12">
        <v>0</v>
      </c>
      <c r="T24" s="12">
        <v>0</v>
      </c>
      <c r="U24" s="12">
        <f t="shared" si="0"/>
        <v>0.99999999999999989</v>
      </c>
      <c r="V24" s="14">
        <f>Escapement!B29</f>
        <v>43555</v>
      </c>
      <c r="X24" s="22">
        <v>2000</v>
      </c>
      <c r="Y24" s="8">
        <v>0</v>
      </c>
      <c r="Z24" s="8">
        <v>0</v>
      </c>
      <c r="AA24" s="8">
        <v>0</v>
      </c>
      <c r="AB24" s="8">
        <v>0</v>
      </c>
      <c r="AC24" s="8">
        <v>2.1840611985265958E-2</v>
      </c>
      <c r="AD24" s="8">
        <v>0</v>
      </c>
      <c r="AE24" s="8">
        <v>0</v>
      </c>
      <c r="AF24" s="8">
        <v>8.9340875756742696E-2</v>
      </c>
      <c r="AG24" s="8">
        <v>3.761589843283895E-3</v>
      </c>
      <c r="AH24" s="8">
        <v>0</v>
      </c>
      <c r="AI24" s="8">
        <v>2.3943554344226802E-4</v>
      </c>
      <c r="AJ24" s="8">
        <v>1.8278930508899671E-2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f t="shared" si="1"/>
        <v>0.13346144363763451</v>
      </c>
      <c r="AS24" s="45">
        <f>Harvest!B29</f>
        <v>109560</v>
      </c>
      <c r="AU24" s="84">
        <v>1.2188964506930076E-3</v>
      </c>
      <c r="AV24" s="84">
        <v>0</v>
      </c>
      <c r="AW24" s="84">
        <v>0</v>
      </c>
      <c r="AX24" s="84">
        <v>0</v>
      </c>
      <c r="AY24" s="84">
        <v>5.1163890993950988E-2</v>
      </c>
      <c r="AZ24" s="84">
        <v>0</v>
      </c>
      <c r="BA24" s="84">
        <v>0</v>
      </c>
      <c r="BB24" s="84">
        <v>0.60622788728944743</v>
      </c>
      <c r="BC24" s="84">
        <v>2.1692702286371112E-2</v>
      </c>
      <c r="BD24" s="84">
        <v>0</v>
      </c>
      <c r="BE24" s="84">
        <v>1.334234415176387E-2</v>
      </c>
      <c r="BF24" s="84">
        <v>0.3042334843405422</v>
      </c>
      <c r="BG24" s="84">
        <v>0</v>
      </c>
      <c r="BH24" s="84">
        <v>0</v>
      </c>
      <c r="BI24" s="84">
        <v>1.0603972436157277E-3</v>
      </c>
      <c r="BJ24" s="84">
        <v>1.0603972436157277E-3</v>
      </c>
      <c r="BK24" s="84">
        <v>0</v>
      </c>
      <c r="BL24" s="84"/>
      <c r="BM24" s="123"/>
      <c r="BN24" s="123"/>
      <c r="BO24" s="123"/>
      <c r="BP24" s="123"/>
      <c r="BQ24" s="123"/>
      <c r="BR24" s="123"/>
      <c r="BS24" s="123"/>
      <c r="BT24" s="123"/>
      <c r="BU24" s="123"/>
      <c r="BV24" s="123"/>
      <c r="BW24" s="123"/>
      <c r="BX24" s="123"/>
      <c r="BY24" s="123"/>
      <c r="BZ24" s="123"/>
      <c r="CA24" s="123"/>
      <c r="CB24" s="123"/>
      <c r="CC24" s="123"/>
    </row>
    <row r="25" spans="1:81" x14ac:dyDescent="0.2">
      <c r="A25" s="18">
        <v>2001</v>
      </c>
      <c r="B25" s="12">
        <v>0</v>
      </c>
      <c r="C25" s="12">
        <v>0</v>
      </c>
      <c r="D25" s="12">
        <v>0</v>
      </c>
      <c r="E25" s="12">
        <v>2.0576341507887383E-3</v>
      </c>
      <c r="F25" s="12">
        <v>4.6732085030369443E-2</v>
      </c>
      <c r="G25" s="12">
        <v>0</v>
      </c>
      <c r="H25" s="12">
        <v>0</v>
      </c>
      <c r="I25" s="12">
        <v>0.90267626525976297</v>
      </c>
      <c r="J25" s="12">
        <v>6.5510223818792887E-4</v>
      </c>
      <c r="K25" s="12">
        <v>0</v>
      </c>
      <c r="L25" s="12">
        <v>6.9121166617092187E-4</v>
      </c>
      <c r="M25" s="12">
        <v>4.7187701654720145E-2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f t="shared" si="0"/>
        <v>1</v>
      </c>
      <c r="V25" s="14">
        <f>Escapement!B30</f>
        <v>76283</v>
      </c>
      <c r="X25" s="22">
        <v>2001</v>
      </c>
      <c r="Y25" s="8">
        <v>0</v>
      </c>
      <c r="Z25" s="8">
        <v>0</v>
      </c>
      <c r="AA25" s="8">
        <v>0</v>
      </c>
      <c r="AB25" s="8">
        <v>0</v>
      </c>
      <c r="AC25" s="8">
        <v>9.8223839196021675E-3</v>
      </c>
      <c r="AD25" s="8">
        <v>0</v>
      </c>
      <c r="AE25" s="8">
        <v>0</v>
      </c>
      <c r="AF25" s="8">
        <v>0.41783858128293022</v>
      </c>
      <c r="AG25" s="8">
        <v>0</v>
      </c>
      <c r="AH25" s="8">
        <v>0</v>
      </c>
      <c r="AI25" s="8">
        <v>1.7935218328750746E-4</v>
      </c>
      <c r="AJ25" s="8">
        <v>2.1077045984435393E-2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f t="shared" si="1"/>
        <v>0.44891736337025528</v>
      </c>
      <c r="AS25" s="45">
        <f>Harvest!B30</f>
        <v>147811</v>
      </c>
      <c r="AU25" s="84">
        <v>0</v>
      </c>
      <c r="AV25" s="84">
        <v>0</v>
      </c>
      <c r="AW25" s="84">
        <v>0</v>
      </c>
      <c r="AX25" s="84">
        <v>0</v>
      </c>
      <c r="AY25" s="84">
        <v>0.30771617208174296</v>
      </c>
      <c r="AZ25" s="84">
        <v>0</v>
      </c>
      <c r="BA25" s="84">
        <v>0</v>
      </c>
      <c r="BB25" s="84">
        <v>0.44337836539875142</v>
      </c>
      <c r="BC25" s="84">
        <v>8.2811017963529104E-2</v>
      </c>
      <c r="BD25" s="84">
        <v>0</v>
      </c>
      <c r="BE25" s="84">
        <v>1.7408421180467439E-3</v>
      </c>
      <c r="BF25" s="84">
        <v>0.16261372017621625</v>
      </c>
      <c r="BG25" s="84">
        <v>0</v>
      </c>
      <c r="BH25" s="84">
        <v>0</v>
      </c>
      <c r="BI25" s="84">
        <v>1.7398822617135305E-3</v>
      </c>
      <c r="BJ25" s="84">
        <v>0</v>
      </c>
      <c r="BK25" s="84">
        <v>0</v>
      </c>
      <c r="BL25" s="84"/>
      <c r="BM25" s="123"/>
      <c r="BN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  <c r="CA25" s="123"/>
      <c r="CB25" s="123"/>
      <c r="CC25" s="123"/>
    </row>
    <row r="26" spans="1:81" x14ac:dyDescent="0.2">
      <c r="A26" s="18">
        <v>2002</v>
      </c>
      <c r="B26" s="12">
        <v>0</v>
      </c>
      <c r="C26" s="12">
        <v>0</v>
      </c>
      <c r="D26" s="12">
        <v>0</v>
      </c>
      <c r="E26" s="12">
        <v>0</v>
      </c>
      <c r="F26" s="12">
        <v>8.5493527683444592E-2</v>
      </c>
      <c r="G26" s="12">
        <v>0</v>
      </c>
      <c r="H26" s="12">
        <v>0</v>
      </c>
      <c r="I26" s="12">
        <v>0.87180833141924508</v>
      </c>
      <c r="J26" s="12">
        <v>1.3702051903146556E-2</v>
      </c>
      <c r="K26" s="12">
        <v>0</v>
      </c>
      <c r="L26" s="12">
        <v>5.0001874998507421E-3</v>
      </c>
      <c r="M26" s="12">
        <v>2.3995901494313129E-2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f t="shared" si="0"/>
        <v>1</v>
      </c>
      <c r="V26" s="14">
        <f>Escapement!B31</f>
        <v>58361</v>
      </c>
      <c r="X26" s="22">
        <v>2002</v>
      </c>
      <c r="Y26" s="8">
        <v>0</v>
      </c>
      <c r="Z26" s="8">
        <v>0</v>
      </c>
      <c r="AA26" s="8">
        <v>0</v>
      </c>
      <c r="AB26" s="8">
        <v>0</v>
      </c>
      <c r="AC26" s="8">
        <v>1.0704576048629058E-2</v>
      </c>
      <c r="AD26" s="8">
        <v>0</v>
      </c>
      <c r="AE26" s="8">
        <v>0</v>
      </c>
      <c r="AF26" s="8">
        <v>0.27488511818387956</v>
      </c>
      <c r="AG26" s="8">
        <v>4.9223551052589645E-4</v>
      </c>
      <c r="AH26" s="8">
        <v>0</v>
      </c>
      <c r="AI26" s="8">
        <v>8.4132426373993631E-4</v>
      </c>
      <c r="AJ26" s="8">
        <v>8.1490157424242687E-3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f t="shared" si="1"/>
        <v>0.29507226974919876</v>
      </c>
      <c r="AS26" s="45">
        <f>Harvest!B31</f>
        <v>82014</v>
      </c>
      <c r="AU26" s="84">
        <v>0</v>
      </c>
      <c r="AV26" s="84">
        <v>5.5295860749702001E-4</v>
      </c>
      <c r="AW26" s="84">
        <v>0</v>
      </c>
      <c r="AX26" s="84">
        <v>0</v>
      </c>
      <c r="AY26" s="84">
        <v>0.1533229742207847</v>
      </c>
      <c r="AZ26" s="84">
        <v>0</v>
      </c>
      <c r="BA26" s="84">
        <v>0</v>
      </c>
      <c r="BB26" s="84">
        <v>0.59383235497268327</v>
      </c>
      <c r="BC26" s="84">
        <v>2.3900350719807503E-2</v>
      </c>
      <c r="BD26" s="84">
        <v>0</v>
      </c>
      <c r="BE26" s="84">
        <v>6.7650292472869536E-4</v>
      </c>
      <c r="BF26" s="84">
        <v>0.22736938596068565</v>
      </c>
      <c r="BG26" s="84">
        <v>0</v>
      </c>
      <c r="BH26" s="84">
        <v>0</v>
      </c>
      <c r="BI26" s="84">
        <v>3.4547259381309634E-4</v>
      </c>
      <c r="BJ26" s="84">
        <v>0</v>
      </c>
      <c r="BK26" s="84">
        <v>0</v>
      </c>
      <c r="BL26" s="84"/>
      <c r="BM26" s="123"/>
      <c r="BN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  <c r="CA26" s="123"/>
      <c r="CB26" s="123"/>
      <c r="CC26" s="123"/>
    </row>
    <row r="27" spans="1:81" x14ac:dyDescent="0.2">
      <c r="A27" s="18">
        <v>2003</v>
      </c>
      <c r="B27" s="12">
        <v>0</v>
      </c>
      <c r="C27" s="12">
        <v>0</v>
      </c>
      <c r="D27" s="12">
        <v>0</v>
      </c>
      <c r="E27" s="12">
        <v>0</v>
      </c>
      <c r="F27" s="12">
        <v>0.56814412748622256</v>
      </c>
      <c r="G27" s="12">
        <v>0</v>
      </c>
      <c r="H27" s="12">
        <v>0</v>
      </c>
      <c r="I27" s="12">
        <v>0.33148886535439814</v>
      </c>
      <c r="J27" s="12">
        <v>3.4550800235005986E-2</v>
      </c>
      <c r="K27" s="12">
        <v>0</v>
      </c>
      <c r="L27" s="12">
        <v>1.7599351184583683E-3</v>
      </c>
      <c r="M27" s="12">
        <v>6.361986214882967E-2</v>
      </c>
      <c r="N27" s="12">
        <v>0</v>
      </c>
      <c r="O27" s="12">
        <v>0</v>
      </c>
      <c r="P27" s="12">
        <v>4.3640965708507164E-4</v>
      </c>
      <c r="Q27" s="12">
        <v>0</v>
      </c>
      <c r="R27" s="12">
        <v>0</v>
      </c>
      <c r="S27" s="12">
        <v>0</v>
      </c>
      <c r="T27" s="12">
        <v>0</v>
      </c>
      <c r="U27" s="12">
        <f t="shared" si="0"/>
        <v>0.99999999999999978</v>
      </c>
      <c r="V27" s="14">
        <f>Escapement!B32</f>
        <v>75065</v>
      </c>
      <c r="X27" s="22">
        <v>2003</v>
      </c>
      <c r="Y27" s="8">
        <v>0</v>
      </c>
      <c r="Z27" s="8">
        <v>0</v>
      </c>
      <c r="AA27" s="8">
        <v>0</v>
      </c>
      <c r="AB27" s="8">
        <v>0</v>
      </c>
      <c r="AC27" s="8">
        <v>9.9788613224005465E-2</v>
      </c>
      <c r="AD27" s="8">
        <v>0</v>
      </c>
      <c r="AE27" s="8">
        <v>0</v>
      </c>
      <c r="AF27" s="8">
        <v>0.19998902852875078</v>
      </c>
      <c r="AG27" s="8">
        <v>5.8019156476743113E-3</v>
      </c>
      <c r="AH27" s="8">
        <v>0</v>
      </c>
      <c r="AI27" s="8">
        <v>8.1010995098484398E-4</v>
      </c>
      <c r="AJ27" s="8">
        <v>3.4684304218876236E-2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f t="shared" si="1"/>
        <v>0.34107397157029162</v>
      </c>
      <c r="AS27" s="45">
        <f>Harvest!B32</f>
        <v>95130</v>
      </c>
      <c r="AU27" s="84">
        <v>0</v>
      </c>
      <c r="AV27" s="84">
        <v>0</v>
      </c>
      <c r="AW27" s="84">
        <v>0</v>
      </c>
      <c r="AX27" s="84">
        <v>2.0576341507887383E-3</v>
      </c>
      <c r="AY27" s="84">
        <v>4.6732085030369443E-2</v>
      </c>
      <c r="AZ27" s="84">
        <v>0</v>
      </c>
      <c r="BA27" s="84">
        <v>0</v>
      </c>
      <c r="BB27" s="84">
        <v>0.90267626525976297</v>
      </c>
      <c r="BC27" s="84">
        <v>6.5510223818792887E-4</v>
      </c>
      <c r="BD27" s="84">
        <v>0</v>
      </c>
      <c r="BE27" s="84">
        <v>6.9121166617092187E-4</v>
      </c>
      <c r="BF27" s="84">
        <v>4.7187701654720145E-2</v>
      </c>
      <c r="BG27" s="84">
        <v>0</v>
      </c>
      <c r="BH27" s="84">
        <v>0</v>
      </c>
      <c r="BI27" s="84">
        <v>0</v>
      </c>
      <c r="BJ27" s="84">
        <v>0</v>
      </c>
      <c r="BK27" s="84">
        <v>0</v>
      </c>
      <c r="BL27" s="84"/>
      <c r="BM27" s="123"/>
      <c r="BN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A27" s="123"/>
      <c r="CB27" s="123"/>
      <c r="CC27" s="123"/>
    </row>
    <row r="28" spans="1:81" x14ac:dyDescent="0.2">
      <c r="A28" s="18">
        <v>2004</v>
      </c>
      <c r="B28" s="12">
        <v>0</v>
      </c>
      <c r="C28" s="12">
        <v>0</v>
      </c>
      <c r="D28" s="12">
        <v>0</v>
      </c>
      <c r="E28" s="12">
        <v>0</v>
      </c>
      <c r="F28" s="12">
        <v>0.15253388480508245</v>
      </c>
      <c r="G28" s="12">
        <v>0</v>
      </c>
      <c r="H28" s="12">
        <v>0</v>
      </c>
      <c r="I28" s="12">
        <v>0.69931415503454786</v>
      </c>
      <c r="J28" s="12">
        <v>7.3886502846854246E-2</v>
      </c>
      <c r="K28" s="12">
        <v>0</v>
      </c>
      <c r="L28" s="12">
        <v>4.5868651678423881E-4</v>
      </c>
      <c r="M28" s="12">
        <v>7.3806770796731092E-2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f t="shared" si="0"/>
        <v>1</v>
      </c>
      <c r="V28" s="14">
        <f>Escapement!B33</f>
        <v>77660</v>
      </c>
      <c r="X28" s="22">
        <v>2004</v>
      </c>
      <c r="Y28" s="8">
        <v>0</v>
      </c>
      <c r="Z28" s="8">
        <v>0</v>
      </c>
      <c r="AA28" s="8">
        <v>0</v>
      </c>
      <c r="AB28" s="8">
        <v>0</v>
      </c>
      <c r="AC28" s="8">
        <v>5.8023507271542991E-2</v>
      </c>
      <c r="AD28" s="8">
        <v>0</v>
      </c>
      <c r="AE28" s="8">
        <v>0</v>
      </c>
      <c r="AF28" s="8">
        <v>0.33183214452271909</v>
      </c>
      <c r="AG28" s="8">
        <v>2.0096145342173913E-2</v>
      </c>
      <c r="AH28" s="8">
        <v>0</v>
      </c>
      <c r="AI28" s="8">
        <v>4.8216590283488606E-4</v>
      </c>
      <c r="AJ28" s="8">
        <v>2.923609144562108E-2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f t="shared" si="1"/>
        <v>0.43967005448489194</v>
      </c>
      <c r="AS28" s="45">
        <f>Harvest!B33</f>
        <v>151245</v>
      </c>
      <c r="AU28" s="84">
        <v>0</v>
      </c>
      <c r="AV28" s="84">
        <v>0</v>
      </c>
      <c r="AW28" s="84">
        <v>0</v>
      </c>
      <c r="AX28" s="84">
        <v>0</v>
      </c>
      <c r="AY28" s="84">
        <v>8.5493527683444592E-2</v>
      </c>
      <c r="AZ28" s="84">
        <v>0</v>
      </c>
      <c r="BA28" s="84">
        <v>0</v>
      </c>
      <c r="BB28" s="84">
        <v>0.87180833141924508</v>
      </c>
      <c r="BC28" s="84">
        <v>1.3702051903146556E-2</v>
      </c>
      <c r="BD28" s="84">
        <v>0</v>
      </c>
      <c r="BE28" s="84">
        <v>5.0001874998507421E-3</v>
      </c>
      <c r="BF28" s="84">
        <v>2.3995901494313129E-2</v>
      </c>
      <c r="BG28" s="84">
        <v>0</v>
      </c>
      <c r="BH28" s="84">
        <v>0</v>
      </c>
      <c r="BI28" s="84">
        <v>0</v>
      </c>
      <c r="BJ28" s="84">
        <v>0</v>
      </c>
      <c r="BK28" s="84">
        <v>0</v>
      </c>
      <c r="BL28" s="84"/>
      <c r="BM28" s="123"/>
      <c r="BN28" s="123"/>
      <c r="BO28" s="123"/>
      <c r="BP28" s="123"/>
      <c r="BQ28" s="123"/>
      <c r="BR28" s="123"/>
      <c r="BS28" s="123"/>
      <c r="BT28" s="123"/>
      <c r="BU28" s="123"/>
      <c r="BV28" s="123"/>
      <c r="BW28" s="123"/>
      <c r="BX28" s="123"/>
      <c r="BY28" s="123"/>
      <c r="BZ28" s="123"/>
      <c r="CA28" s="123"/>
      <c r="CB28" s="123"/>
      <c r="CC28" s="123"/>
    </row>
    <row r="29" spans="1:81" x14ac:dyDescent="0.2">
      <c r="A29" s="18">
        <v>2005</v>
      </c>
      <c r="B29" s="12">
        <v>0</v>
      </c>
      <c r="C29" s="12">
        <v>0</v>
      </c>
      <c r="D29" s="12">
        <v>0</v>
      </c>
      <c r="E29" s="12">
        <v>0</v>
      </c>
      <c r="F29" s="12">
        <v>0.21588159133136517</v>
      </c>
      <c r="G29" s="12">
        <v>0</v>
      </c>
      <c r="H29" s="12">
        <v>0</v>
      </c>
      <c r="I29" s="12">
        <v>0.6430077046261774</v>
      </c>
      <c r="J29" s="12">
        <v>4.3805759062115666E-2</v>
      </c>
      <c r="K29" s="12">
        <v>0</v>
      </c>
      <c r="L29" s="12">
        <v>1.3926720499549262E-3</v>
      </c>
      <c r="M29" s="12">
        <v>9.5912272930387024E-2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f t="shared" si="0"/>
        <v>1.0000000000000002</v>
      </c>
      <c r="V29" s="14">
        <f>Escapement!B34</f>
        <v>51178</v>
      </c>
      <c r="X29" s="22">
        <v>2005</v>
      </c>
      <c r="Y29" s="8">
        <v>0</v>
      </c>
      <c r="Z29" s="8">
        <v>0</v>
      </c>
      <c r="AA29" s="8">
        <v>0</v>
      </c>
      <c r="AB29" s="8">
        <v>0</v>
      </c>
      <c r="AC29" s="8">
        <v>5.0511076211107203E-2</v>
      </c>
      <c r="AD29" s="8">
        <v>0</v>
      </c>
      <c r="AE29" s="8">
        <v>0</v>
      </c>
      <c r="AF29" s="8">
        <v>0.31900371207270484</v>
      </c>
      <c r="AG29" s="8">
        <v>1.0355948362486711E-2</v>
      </c>
      <c r="AH29" s="8">
        <v>0</v>
      </c>
      <c r="AI29" s="8">
        <v>1.3213748801270463E-3</v>
      </c>
      <c r="AJ29" s="8">
        <v>6.5981283542613151E-2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f t="shared" si="1"/>
        <v>0.44717339506903897</v>
      </c>
      <c r="AS29" s="45">
        <f>Harvest!B34</f>
        <v>65469</v>
      </c>
      <c r="AU29" s="84">
        <v>0</v>
      </c>
      <c r="AV29" s="84">
        <v>0</v>
      </c>
      <c r="AW29" s="84">
        <v>0</v>
      </c>
      <c r="AX29" s="84">
        <v>0</v>
      </c>
      <c r="AY29" s="84">
        <v>0.56814412748622256</v>
      </c>
      <c r="AZ29" s="84">
        <v>0</v>
      </c>
      <c r="BA29" s="84">
        <v>0</v>
      </c>
      <c r="BB29" s="84">
        <v>0.33148886535439814</v>
      </c>
      <c r="BC29" s="84">
        <v>3.4550800235005986E-2</v>
      </c>
      <c r="BD29" s="84">
        <v>0</v>
      </c>
      <c r="BE29" s="84">
        <v>1.7599351184583683E-3</v>
      </c>
      <c r="BF29" s="84">
        <v>6.361986214882967E-2</v>
      </c>
      <c r="BG29" s="84">
        <v>0</v>
      </c>
      <c r="BH29" s="84">
        <v>0</v>
      </c>
      <c r="BI29" s="84">
        <v>4.3640965708507164E-4</v>
      </c>
      <c r="BJ29" s="84">
        <v>0</v>
      </c>
      <c r="BK29" s="84">
        <v>0</v>
      </c>
      <c r="BL29" s="84"/>
      <c r="BM29" s="123"/>
      <c r="BN29" s="123"/>
      <c r="BO29" s="123"/>
      <c r="BP29" s="123"/>
      <c r="BQ29" s="123"/>
      <c r="BR29" s="123"/>
      <c r="BS29" s="123"/>
      <c r="BT29" s="123"/>
      <c r="BU29" s="123"/>
      <c r="BV29" s="123"/>
      <c r="BW29" s="123"/>
      <c r="BX29" s="123"/>
      <c r="BY29" s="123"/>
      <c r="BZ29" s="123"/>
      <c r="CA29" s="123"/>
      <c r="CB29" s="123"/>
      <c r="CC29" s="123"/>
    </row>
    <row r="30" spans="1:81" x14ac:dyDescent="0.2">
      <c r="A30" s="18">
        <v>2006</v>
      </c>
      <c r="B30" s="12">
        <v>0</v>
      </c>
      <c r="C30" s="12">
        <v>0</v>
      </c>
      <c r="D30" s="12">
        <v>0</v>
      </c>
      <c r="E30" s="12">
        <v>2.2577258505452011E-4</v>
      </c>
      <c r="F30" s="12">
        <v>8.8274913425984605E-2</v>
      </c>
      <c r="G30" s="12">
        <v>0</v>
      </c>
      <c r="H30" s="12">
        <v>0</v>
      </c>
      <c r="I30" s="12">
        <v>0.79219454051839422</v>
      </c>
      <c r="J30" s="12">
        <v>8.4873581258563258E-3</v>
      </c>
      <c r="K30" s="12">
        <v>0</v>
      </c>
      <c r="L30" s="12">
        <v>5.02885781931134E-4</v>
      </c>
      <c r="M30" s="12">
        <v>0.10995821686446967</v>
      </c>
      <c r="N30" s="12">
        <v>0</v>
      </c>
      <c r="O30" s="12">
        <v>0</v>
      </c>
      <c r="P30" s="12">
        <v>3.5631269830944896E-4</v>
      </c>
      <c r="Q30" s="12">
        <v>0</v>
      </c>
      <c r="R30" s="12">
        <v>0</v>
      </c>
      <c r="S30" s="12">
        <v>0</v>
      </c>
      <c r="T30" s="12">
        <v>0</v>
      </c>
      <c r="U30" s="12">
        <f t="shared" si="0"/>
        <v>1</v>
      </c>
      <c r="V30" s="14">
        <f>Escapement!B35</f>
        <v>96203</v>
      </c>
      <c r="X30" s="22">
        <v>2006</v>
      </c>
      <c r="Y30" s="8">
        <v>0</v>
      </c>
      <c r="Z30" s="8">
        <v>0</v>
      </c>
      <c r="AA30" s="8">
        <v>0</v>
      </c>
      <c r="AB30" s="8">
        <v>0</v>
      </c>
      <c r="AC30" s="8">
        <v>4.183002394614499E-2</v>
      </c>
      <c r="AD30" s="8">
        <v>0</v>
      </c>
      <c r="AE30" s="8">
        <v>0</v>
      </c>
      <c r="AF30" s="8">
        <v>0.68810478259931374</v>
      </c>
      <c r="AG30" s="8">
        <v>5.2017932427462612E-3</v>
      </c>
      <c r="AH30" s="8">
        <v>0</v>
      </c>
      <c r="AI30" s="8">
        <v>7.3212510976725716E-4</v>
      </c>
      <c r="AJ30" s="8">
        <v>8.2935916574075494E-2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f t="shared" si="1"/>
        <v>0.81880464147204779</v>
      </c>
      <c r="AS30" s="45">
        <f>Harvest!B35</f>
        <v>145579</v>
      </c>
      <c r="AU30" s="84">
        <v>0</v>
      </c>
      <c r="AV30" s="84">
        <v>0</v>
      </c>
      <c r="AW30" s="84">
        <v>0</v>
      </c>
      <c r="AX30" s="84">
        <v>0</v>
      </c>
      <c r="AY30" s="84">
        <v>0.15253388480508245</v>
      </c>
      <c r="AZ30" s="84">
        <v>0</v>
      </c>
      <c r="BA30" s="84">
        <v>0</v>
      </c>
      <c r="BB30" s="84">
        <v>0.69931415503454786</v>
      </c>
      <c r="BC30" s="84">
        <v>7.3886502846854246E-2</v>
      </c>
      <c r="BD30" s="84">
        <v>0</v>
      </c>
      <c r="BE30" s="84">
        <v>4.5868651678423881E-4</v>
      </c>
      <c r="BF30" s="84">
        <v>7.3806770796731092E-2</v>
      </c>
      <c r="BG30" s="84">
        <v>0</v>
      </c>
      <c r="BH30" s="84">
        <v>0</v>
      </c>
      <c r="BI30" s="84">
        <v>0</v>
      </c>
      <c r="BJ30" s="84">
        <v>0</v>
      </c>
      <c r="BK30" s="84">
        <v>0</v>
      </c>
      <c r="BL30" s="84"/>
      <c r="BM30" s="123"/>
      <c r="BN30" s="123"/>
      <c r="BO30" s="123"/>
      <c r="BP30" s="123"/>
      <c r="BQ30" s="123"/>
      <c r="BR30" s="123"/>
      <c r="BS30" s="123"/>
      <c r="BT30" s="123"/>
      <c r="BU30" s="123"/>
      <c r="BV30" s="123"/>
      <c r="BW30" s="123"/>
      <c r="BX30" s="123"/>
      <c r="BY30" s="123"/>
      <c r="BZ30" s="123"/>
      <c r="CA30" s="123"/>
      <c r="CB30" s="123"/>
      <c r="CC30" s="123"/>
    </row>
    <row r="31" spans="1:81" x14ac:dyDescent="0.2">
      <c r="A31" s="18">
        <v>2007</v>
      </c>
      <c r="B31" s="12">
        <v>0</v>
      </c>
      <c r="C31" s="12">
        <v>0</v>
      </c>
      <c r="D31" s="12">
        <v>0</v>
      </c>
      <c r="E31" s="12">
        <v>0</v>
      </c>
      <c r="F31" s="12">
        <v>9.8077055323595633E-2</v>
      </c>
      <c r="G31" s="12">
        <v>0</v>
      </c>
      <c r="H31" s="12">
        <v>0</v>
      </c>
      <c r="I31" s="12">
        <v>0.76507506463051667</v>
      </c>
      <c r="J31" s="12">
        <v>8.4981053078983463E-3</v>
      </c>
      <c r="K31" s="12">
        <v>0</v>
      </c>
      <c r="L31" s="12">
        <v>5.7862483214155382E-3</v>
      </c>
      <c r="M31" s="12">
        <v>0.1225635264165738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f t="shared" si="0"/>
        <v>0.99999999999999989</v>
      </c>
      <c r="V31" s="14">
        <f>Escapement!B36</f>
        <v>72678</v>
      </c>
      <c r="X31" s="22">
        <v>2007</v>
      </c>
      <c r="Y31" s="8">
        <v>0</v>
      </c>
      <c r="Z31" s="8">
        <v>0</v>
      </c>
      <c r="AA31" s="8">
        <v>0</v>
      </c>
      <c r="AB31" s="8">
        <v>0</v>
      </c>
      <c r="AC31" s="8">
        <v>4.1236132439628405E-2</v>
      </c>
      <c r="AD31" s="8">
        <v>0</v>
      </c>
      <c r="AE31" s="8">
        <v>0</v>
      </c>
      <c r="AF31" s="8">
        <v>0.65323018749382877</v>
      </c>
      <c r="AG31" s="8">
        <v>2.6133174531307881E-3</v>
      </c>
      <c r="AH31" s="8">
        <v>0</v>
      </c>
      <c r="AI31" s="8">
        <v>2.3334487772425313E-3</v>
      </c>
      <c r="AJ31" s="8">
        <v>9.8145340835954345E-2</v>
      </c>
      <c r="AK31" s="8">
        <v>0</v>
      </c>
      <c r="AL31" s="8">
        <v>0</v>
      </c>
      <c r="AM31" s="8">
        <v>2.1451587371855237E-4</v>
      </c>
      <c r="AN31" s="8">
        <v>0</v>
      </c>
      <c r="AO31" s="8">
        <v>0</v>
      </c>
      <c r="AP31" s="8">
        <v>0</v>
      </c>
      <c r="AQ31" s="8">
        <v>0</v>
      </c>
      <c r="AR31" s="8">
        <f t="shared" si="1"/>
        <v>0.79777294287350342</v>
      </c>
      <c r="AS31" s="45">
        <f>Harvest!B36</f>
        <v>156936</v>
      </c>
      <c r="AU31" s="84">
        <v>0</v>
      </c>
      <c r="AV31" s="84">
        <v>0</v>
      </c>
      <c r="AW31" s="84">
        <v>0</v>
      </c>
      <c r="AX31" s="84">
        <v>0</v>
      </c>
      <c r="AY31" s="84">
        <v>0.21588159133136517</v>
      </c>
      <c r="AZ31" s="84">
        <v>0</v>
      </c>
      <c r="BA31" s="84">
        <v>0</v>
      </c>
      <c r="BB31" s="84">
        <v>0.6430077046261774</v>
      </c>
      <c r="BC31" s="84">
        <v>4.3805759062115666E-2</v>
      </c>
      <c r="BD31" s="84">
        <v>0</v>
      </c>
      <c r="BE31" s="84">
        <v>1.3926720499549262E-3</v>
      </c>
      <c r="BF31" s="84">
        <v>9.5912272930387024E-2</v>
      </c>
      <c r="BG31" s="84">
        <v>0</v>
      </c>
      <c r="BH31" s="84">
        <v>0</v>
      </c>
      <c r="BI31" s="84">
        <v>0</v>
      </c>
      <c r="BJ31" s="84">
        <v>0</v>
      </c>
      <c r="BK31" s="84">
        <v>0</v>
      </c>
      <c r="BL31" s="84"/>
      <c r="BM31" s="123"/>
      <c r="BN31" s="123"/>
      <c r="BO31" s="123"/>
      <c r="BP31" s="123"/>
      <c r="BQ31" s="123"/>
      <c r="BR31" s="123"/>
      <c r="BS31" s="123"/>
      <c r="BT31" s="123"/>
      <c r="BU31" s="123"/>
      <c r="BV31" s="123"/>
      <c r="BW31" s="123"/>
      <c r="BX31" s="123"/>
      <c r="BY31" s="123"/>
      <c r="BZ31" s="123"/>
      <c r="CA31" s="123"/>
      <c r="CB31" s="123"/>
      <c r="CC31" s="123"/>
    </row>
    <row r="32" spans="1:81" x14ac:dyDescent="0.2">
      <c r="A32" s="18">
        <v>2008</v>
      </c>
      <c r="B32" s="12">
        <v>0</v>
      </c>
      <c r="C32" s="12">
        <v>0</v>
      </c>
      <c r="D32" s="12">
        <v>0</v>
      </c>
      <c r="E32" s="12">
        <v>1.6615684630460995E-3</v>
      </c>
      <c r="F32" s="12">
        <v>0.1028115825777461</v>
      </c>
      <c r="G32" s="12">
        <v>0</v>
      </c>
      <c r="H32" s="12">
        <v>0</v>
      </c>
      <c r="I32" s="12">
        <v>0.80537655089523996</v>
      </c>
      <c r="J32" s="12">
        <v>9.966072376353826E-3</v>
      </c>
      <c r="K32" s="12">
        <v>0</v>
      </c>
      <c r="L32" s="12">
        <v>3.6642621593311907E-2</v>
      </c>
      <c r="M32" s="12">
        <v>4.2368455476048651E-2</v>
      </c>
      <c r="N32" s="12">
        <v>0</v>
      </c>
      <c r="O32" s="12">
        <v>0</v>
      </c>
      <c r="P32" s="12">
        <v>1.1731486182533946E-3</v>
      </c>
      <c r="Q32" s="12">
        <v>0</v>
      </c>
      <c r="R32" s="12">
        <v>0</v>
      </c>
      <c r="S32" s="12">
        <v>0</v>
      </c>
      <c r="T32" s="12">
        <v>0</v>
      </c>
      <c r="U32" s="12">
        <f t="shared" si="0"/>
        <v>0.99999999999999989</v>
      </c>
      <c r="V32" s="14">
        <f>Escapement!B37</f>
        <v>33117</v>
      </c>
      <c r="X32" s="22">
        <v>2008</v>
      </c>
      <c r="Y32" s="8">
        <v>0</v>
      </c>
      <c r="Z32" s="8">
        <v>0</v>
      </c>
      <c r="AA32" s="8">
        <v>0</v>
      </c>
      <c r="AB32" s="8">
        <v>0</v>
      </c>
      <c r="AC32" s="8">
        <v>1.1307206464831035E-2</v>
      </c>
      <c r="AD32" s="8">
        <v>0</v>
      </c>
      <c r="AE32" s="8">
        <v>0</v>
      </c>
      <c r="AF32" s="8">
        <v>0.13470506087520248</v>
      </c>
      <c r="AG32" s="8">
        <v>7.8408589613425709E-4</v>
      </c>
      <c r="AH32" s="8">
        <v>0</v>
      </c>
      <c r="AI32" s="8">
        <v>5.3015851013845806E-3</v>
      </c>
      <c r="AJ32" s="8">
        <v>8.3008329795211337E-3</v>
      </c>
      <c r="AK32" s="8">
        <v>0</v>
      </c>
      <c r="AL32" s="8">
        <v>0</v>
      </c>
      <c r="AM32" s="8">
        <v>1.6808713456559627E-4</v>
      </c>
      <c r="AN32" s="8">
        <v>0</v>
      </c>
      <c r="AO32" s="8">
        <v>0</v>
      </c>
      <c r="AP32" s="8">
        <v>0</v>
      </c>
      <c r="AQ32" s="8">
        <v>0</v>
      </c>
      <c r="AR32" s="8">
        <f t="shared" si="1"/>
        <v>0.16056685845163912</v>
      </c>
      <c r="AS32" s="45">
        <f>Harvest!B37</f>
        <v>46655</v>
      </c>
      <c r="AU32" s="84">
        <v>0</v>
      </c>
      <c r="AV32" s="84">
        <v>0</v>
      </c>
      <c r="AW32" s="84">
        <v>0</v>
      </c>
      <c r="AX32" s="84">
        <v>2.2577258505452011E-4</v>
      </c>
      <c r="AY32" s="84">
        <v>8.8274913425984605E-2</v>
      </c>
      <c r="AZ32" s="84">
        <v>0</v>
      </c>
      <c r="BA32" s="84">
        <v>0</v>
      </c>
      <c r="BB32" s="84">
        <v>0.79219454051839422</v>
      </c>
      <c r="BC32" s="84">
        <v>8.4873581258563258E-3</v>
      </c>
      <c r="BD32" s="84">
        <v>0</v>
      </c>
      <c r="BE32" s="84">
        <v>5.02885781931134E-4</v>
      </c>
      <c r="BF32" s="84">
        <v>0.10995821686446967</v>
      </c>
      <c r="BG32" s="84">
        <v>0</v>
      </c>
      <c r="BH32" s="84">
        <v>0</v>
      </c>
      <c r="BI32" s="84">
        <v>3.5631269830944896E-4</v>
      </c>
      <c r="BJ32" s="84">
        <v>0</v>
      </c>
      <c r="BK32" s="84">
        <v>0</v>
      </c>
      <c r="BL32" s="84"/>
      <c r="BM32" s="123"/>
      <c r="BN32" s="123"/>
      <c r="BO32" s="123"/>
      <c r="BP32" s="123"/>
      <c r="BQ32" s="123"/>
      <c r="BR32" s="123"/>
      <c r="BS32" s="123"/>
      <c r="BT32" s="123"/>
      <c r="BU32" s="123"/>
      <c r="BV32" s="123"/>
      <c r="BW32" s="123"/>
      <c r="BX32" s="123"/>
      <c r="BY32" s="123"/>
      <c r="BZ32" s="123"/>
      <c r="CA32" s="123"/>
      <c r="CB32" s="123"/>
      <c r="CC32" s="123"/>
    </row>
    <row r="33" spans="1:81" x14ac:dyDescent="0.2">
      <c r="A33" s="18">
        <v>2009</v>
      </c>
      <c r="B33" s="12">
        <v>0</v>
      </c>
      <c r="C33" s="12">
        <v>0</v>
      </c>
      <c r="D33" s="12">
        <v>0</v>
      </c>
      <c r="E33" s="12">
        <v>0</v>
      </c>
      <c r="F33" s="12">
        <v>0.28299997967253643</v>
      </c>
      <c r="G33" s="12">
        <v>0</v>
      </c>
      <c r="H33" s="12">
        <v>0</v>
      </c>
      <c r="I33" s="12">
        <v>0.67647348208134517</v>
      </c>
      <c r="J33" s="12">
        <v>1.9209018491157519E-2</v>
      </c>
      <c r="K33" s="12">
        <v>0</v>
      </c>
      <c r="L33" s="12">
        <v>3.0645340987068312E-3</v>
      </c>
      <c r="M33" s="12">
        <v>1.8252985656254064E-2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f t="shared" si="0"/>
        <v>1</v>
      </c>
      <c r="V33" s="14">
        <f>Escapement!B38</f>
        <v>33705</v>
      </c>
      <c r="X33" s="22">
        <v>2009</v>
      </c>
      <c r="Y33" s="8">
        <v>0</v>
      </c>
      <c r="Z33" s="8">
        <v>0</v>
      </c>
      <c r="AA33" s="8">
        <v>0</v>
      </c>
      <c r="AB33" s="8">
        <v>0</v>
      </c>
      <c r="AC33" s="8">
        <v>1.1127185277926228E-2</v>
      </c>
      <c r="AD33" s="8">
        <v>0</v>
      </c>
      <c r="AE33" s="8">
        <v>0</v>
      </c>
      <c r="AF33" s="8">
        <v>0.11071404543615371</v>
      </c>
      <c r="AG33" s="8">
        <v>1.6198465690800479E-3</v>
      </c>
      <c r="AH33" s="8">
        <v>0</v>
      </c>
      <c r="AI33" s="8">
        <v>7.8963129266150631E-4</v>
      </c>
      <c r="AJ33" s="8">
        <v>7.0470896195018E-3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f t="shared" si="1"/>
        <v>0.13129779819532328</v>
      </c>
      <c r="AS33" s="45">
        <f>Harvest!B38</f>
        <v>126594</v>
      </c>
      <c r="AU33" s="84">
        <v>0</v>
      </c>
      <c r="AV33" s="84">
        <v>0</v>
      </c>
      <c r="AW33" s="84">
        <v>0</v>
      </c>
      <c r="AX33" s="84">
        <v>0</v>
      </c>
      <c r="AY33" s="84">
        <v>9.8077055323595633E-2</v>
      </c>
      <c r="AZ33" s="84">
        <v>0</v>
      </c>
      <c r="BA33" s="84">
        <v>0</v>
      </c>
      <c r="BB33" s="84">
        <v>0.76507506463051667</v>
      </c>
      <c r="BC33" s="84">
        <v>8.4981053078983463E-3</v>
      </c>
      <c r="BD33" s="84">
        <v>0</v>
      </c>
      <c r="BE33" s="84">
        <v>5.7862483214155382E-3</v>
      </c>
      <c r="BF33" s="84">
        <v>0.1225635264165738</v>
      </c>
      <c r="BG33" s="84">
        <v>0</v>
      </c>
      <c r="BH33" s="84">
        <v>0</v>
      </c>
      <c r="BI33" s="84">
        <v>0</v>
      </c>
      <c r="BJ33" s="84">
        <v>0</v>
      </c>
      <c r="BK33" s="84">
        <v>0</v>
      </c>
      <c r="BL33" s="84"/>
      <c r="BM33" s="123"/>
      <c r="BN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  <c r="CA33" s="123"/>
      <c r="CB33" s="123"/>
      <c r="CC33" s="123"/>
    </row>
    <row r="34" spans="1:81" x14ac:dyDescent="0.2">
      <c r="A34" s="18">
        <v>2010</v>
      </c>
      <c r="B34" s="12">
        <v>0</v>
      </c>
      <c r="C34" s="12">
        <v>0</v>
      </c>
      <c r="D34" s="12">
        <v>0</v>
      </c>
      <c r="E34" s="12">
        <v>0</v>
      </c>
      <c r="F34" s="12">
        <v>5.9579563254185966E-2</v>
      </c>
      <c r="G34" s="12">
        <v>0</v>
      </c>
      <c r="H34" s="12">
        <v>0</v>
      </c>
      <c r="I34" s="12">
        <v>0.81338129241606594</v>
      </c>
      <c r="J34" s="12">
        <v>4.0778134655369648E-2</v>
      </c>
      <c r="K34" s="12">
        <v>0</v>
      </c>
      <c r="L34" s="12">
        <v>6.7401214570042404E-4</v>
      </c>
      <c r="M34" s="12">
        <v>8.5109075870343331E-2</v>
      </c>
      <c r="N34" s="12">
        <v>4.7792165833478075E-4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f t="shared" si="0"/>
        <v>1</v>
      </c>
      <c r="V34" s="14">
        <f>Escapement!B39</f>
        <v>71657</v>
      </c>
      <c r="X34" s="22">
        <v>2010</v>
      </c>
      <c r="Y34" s="8">
        <v>0</v>
      </c>
      <c r="Z34" s="8">
        <v>0</v>
      </c>
      <c r="AA34" s="8">
        <v>0</v>
      </c>
      <c r="AB34" s="8">
        <v>0</v>
      </c>
      <c r="AC34" s="8">
        <v>1.0367197779095703E-2</v>
      </c>
      <c r="AD34" s="8">
        <v>0</v>
      </c>
      <c r="AE34" s="8">
        <v>0</v>
      </c>
      <c r="AF34" s="8">
        <v>0.26734659948882028</v>
      </c>
      <c r="AG34" s="8">
        <v>4.8291441720813089E-3</v>
      </c>
      <c r="AH34" s="8">
        <v>0</v>
      </c>
      <c r="AI34" s="8">
        <v>6.8844179942395198E-4</v>
      </c>
      <c r="AJ34" s="8">
        <v>3.4317410997634704E-2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f t="shared" si="1"/>
        <v>0.31754879423705595</v>
      </c>
      <c r="AS34" s="45">
        <f>Harvest!B39</f>
        <v>100973</v>
      </c>
      <c r="AU34" s="84">
        <v>0</v>
      </c>
      <c r="AV34" s="84">
        <v>0</v>
      </c>
      <c r="AW34" s="84">
        <v>0</v>
      </c>
      <c r="AX34" s="84">
        <v>1.6615684630460995E-3</v>
      </c>
      <c r="AY34" s="84">
        <v>0.1028115825777461</v>
      </c>
      <c r="AZ34" s="84">
        <v>0</v>
      </c>
      <c r="BA34" s="84">
        <v>0</v>
      </c>
      <c r="BB34" s="84">
        <v>0.80537655089523996</v>
      </c>
      <c r="BC34" s="84">
        <v>9.966072376353826E-3</v>
      </c>
      <c r="BD34" s="84">
        <v>0</v>
      </c>
      <c r="BE34" s="84">
        <v>3.6642621593311907E-2</v>
      </c>
      <c r="BF34" s="84">
        <v>4.2368455476048651E-2</v>
      </c>
      <c r="BG34" s="84">
        <v>0</v>
      </c>
      <c r="BH34" s="84">
        <v>0</v>
      </c>
      <c r="BI34" s="84">
        <v>1.1731486182533946E-3</v>
      </c>
      <c r="BJ34" s="84">
        <v>0</v>
      </c>
      <c r="BK34" s="84">
        <v>0</v>
      </c>
      <c r="BL34" s="84"/>
      <c r="BM34" s="123"/>
      <c r="BN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  <c r="CA34" s="123"/>
      <c r="CB34" s="123"/>
      <c r="CC34" s="123"/>
    </row>
    <row r="35" spans="1:81" x14ac:dyDescent="0.2">
      <c r="A35" s="18">
        <v>2011</v>
      </c>
      <c r="B35" s="12">
        <v>0</v>
      </c>
      <c r="C35" s="12">
        <v>0</v>
      </c>
      <c r="D35" s="12">
        <v>0</v>
      </c>
      <c r="E35" s="12">
        <v>6.7723036698232047E-5</v>
      </c>
      <c r="F35" s="12">
        <v>0.31024948118231971</v>
      </c>
      <c r="G35" s="12">
        <v>0</v>
      </c>
      <c r="H35" s="12">
        <v>0</v>
      </c>
      <c r="I35" s="12">
        <v>0.49267327360189084</v>
      </c>
      <c r="J35" s="12">
        <v>2.1564820733170911E-2</v>
      </c>
      <c r="K35" s="12">
        <v>0</v>
      </c>
      <c r="L35" s="12">
        <v>1.8132103301370746E-3</v>
      </c>
      <c r="M35" s="12">
        <v>0.17145375258476844</v>
      </c>
      <c r="N35" s="12">
        <v>0</v>
      </c>
      <c r="O35" s="12">
        <v>0</v>
      </c>
      <c r="P35" s="12">
        <v>1.1415048281711098E-4</v>
      </c>
      <c r="Q35" s="12">
        <v>2.0635880481977738E-3</v>
      </c>
      <c r="R35" s="12">
        <v>0</v>
      </c>
      <c r="S35" s="12">
        <v>0</v>
      </c>
      <c r="T35" s="12">
        <v>0</v>
      </c>
      <c r="U35" s="12">
        <f t="shared" si="0"/>
        <v>1</v>
      </c>
      <c r="V35" s="14">
        <f>Escapement!B40</f>
        <v>65915</v>
      </c>
      <c r="X35" s="22">
        <v>2011</v>
      </c>
      <c r="Y35" s="8">
        <v>0</v>
      </c>
      <c r="Z35" s="8">
        <v>0</v>
      </c>
      <c r="AA35" s="8">
        <v>0</v>
      </c>
      <c r="AB35" s="8">
        <v>0</v>
      </c>
      <c r="AC35" s="8">
        <v>9.0377382928611458E-2</v>
      </c>
      <c r="AD35" s="8">
        <v>0</v>
      </c>
      <c r="AE35" s="8">
        <v>0</v>
      </c>
      <c r="AF35" s="8">
        <v>0.23856907529835095</v>
      </c>
      <c r="AG35" s="8">
        <v>6.6011139717123014E-3</v>
      </c>
      <c r="AH35" s="8">
        <v>0</v>
      </c>
      <c r="AI35" s="8">
        <v>0</v>
      </c>
      <c r="AJ35" s="8">
        <v>8.354440781207903E-2</v>
      </c>
      <c r="AK35" s="8">
        <v>0</v>
      </c>
      <c r="AL35" s="8">
        <v>0</v>
      </c>
      <c r="AM35" s="8">
        <v>0</v>
      </c>
      <c r="AN35" s="8">
        <v>4.8508034418527759E-4</v>
      </c>
      <c r="AO35" s="8">
        <v>0</v>
      </c>
      <c r="AP35" s="8">
        <v>0</v>
      </c>
      <c r="AQ35" s="8">
        <v>0</v>
      </c>
      <c r="AR35" s="8">
        <f t="shared" si="1"/>
        <v>0.41957706035493902</v>
      </c>
      <c r="AS35" s="45">
        <f>Harvest!B40</f>
        <v>63793</v>
      </c>
      <c r="AU35" s="84">
        <v>0</v>
      </c>
      <c r="AV35" s="84">
        <v>0</v>
      </c>
      <c r="AW35" s="84">
        <v>0</v>
      </c>
      <c r="AX35" s="84">
        <v>0</v>
      </c>
      <c r="AY35" s="84">
        <v>0.28299997967253643</v>
      </c>
      <c r="AZ35" s="84">
        <v>0</v>
      </c>
      <c r="BA35" s="84">
        <v>0</v>
      </c>
      <c r="BB35" s="84">
        <v>0.67647348208134517</v>
      </c>
      <c r="BC35" s="84">
        <v>1.9209018491157519E-2</v>
      </c>
      <c r="BD35" s="84">
        <v>0</v>
      </c>
      <c r="BE35" s="84">
        <v>3.0645340987068312E-3</v>
      </c>
      <c r="BF35" s="84">
        <v>1.8252985656254064E-2</v>
      </c>
      <c r="BG35" s="84">
        <v>0</v>
      </c>
      <c r="BH35" s="84">
        <v>0</v>
      </c>
      <c r="BI35" s="84">
        <v>0</v>
      </c>
      <c r="BJ35" s="84">
        <v>0</v>
      </c>
      <c r="BK35" s="84">
        <v>0</v>
      </c>
      <c r="BL35" s="84"/>
      <c r="BM35" s="123"/>
      <c r="BN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  <c r="CA35" s="123"/>
      <c r="CB35" s="123"/>
      <c r="CC35" s="123"/>
    </row>
    <row r="36" spans="1:81" x14ac:dyDescent="0.2">
      <c r="A36" s="18">
        <v>2012</v>
      </c>
      <c r="B36" s="12">
        <v>0</v>
      </c>
      <c r="C36" s="12">
        <v>0</v>
      </c>
      <c r="D36" s="12">
        <v>0</v>
      </c>
      <c r="E36" s="12">
        <v>0</v>
      </c>
      <c r="F36" s="12">
        <v>2.3102538630373145E-2</v>
      </c>
      <c r="G36" s="12">
        <v>0</v>
      </c>
      <c r="H36" s="12">
        <v>0</v>
      </c>
      <c r="I36" s="12">
        <v>0.87126488859775264</v>
      </c>
      <c r="J36" s="12">
        <v>3.8030598623854405E-3</v>
      </c>
      <c r="K36" s="12">
        <v>0</v>
      </c>
      <c r="L36" s="12">
        <v>1.948389768800342E-3</v>
      </c>
      <c r="M36" s="12">
        <v>9.9881123140688574E-2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f t="shared" si="0"/>
        <v>1.0000000000000002</v>
      </c>
      <c r="V36" s="14">
        <f>Escapement!B41</f>
        <v>118166</v>
      </c>
      <c r="X36" s="22">
        <v>2012</v>
      </c>
      <c r="Y36" s="8">
        <v>0</v>
      </c>
      <c r="Z36" s="8">
        <v>0</v>
      </c>
      <c r="AA36" s="8">
        <v>0</v>
      </c>
      <c r="AB36" s="8">
        <v>0</v>
      </c>
      <c r="AC36" s="8">
        <v>7.4781346628502174E-3</v>
      </c>
      <c r="AD36" s="8">
        <v>0</v>
      </c>
      <c r="AE36" s="8">
        <v>0</v>
      </c>
      <c r="AF36" s="8">
        <v>0.48377737056075271</v>
      </c>
      <c r="AG36" s="8">
        <v>2.5820505470609194E-3</v>
      </c>
      <c r="AH36" s="8">
        <v>0</v>
      </c>
      <c r="AI36" s="8">
        <v>5.9916863250413952E-4</v>
      </c>
      <c r="AJ36" s="8">
        <v>5.9129602117639485E-2</v>
      </c>
      <c r="AK36" s="8">
        <v>0</v>
      </c>
      <c r="AL36" s="8">
        <v>0</v>
      </c>
      <c r="AM36" s="8">
        <v>4.8580427665443368E-5</v>
      </c>
      <c r="AN36" s="8">
        <v>0</v>
      </c>
      <c r="AO36" s="8">
        <v>0</v>
      </c>
      <c r="AP36" s="8">
        <v>0</v>
      </c>
      <c r="AQ36" s="8">
        <v>0</v>
      </c>
      <c r="AR36" s="8">
        <f t="shared" si="1"/>
        <v>0.55361490694847293</v>
      </c>
      <c r="AS36" s="45">
        <f>Harvest!B41</f>
        <v>224643.00000000009</v>
      </c>
      <c r="AU36" s="84">
        <v>0</v>
      </c>
      <c r="AV36" s="84">
        <v>0</v>
      </c>
      <c r="AW36" s="84">
        <v>0</v>
      </c>
      <c r="AX36" s="84">
        <v>0</v>
      </c>
      <c r="AY36" s="84">
        <v>5.9579563254185966E-2</v>
      </c>
      <c r="AZ36" s="84">
        <v>0</v>
      </c>
      <c r="BA36" s="84">
        <v>0</v>
      </c>
      <c r="BB36" s="84">
        <v>0.81338129241606594</v>
      </c>
      <c r="BC36" s="84">
        <v>4.0778134655369648E-2</v>
      </c>
      <c r="BD36" s="84">
        <v>0</v>
      </c>
      <c r="BE36" s="84">
        <v>6.7401214570042404E-4</v>
      </c>
      <c r="BF36" s="84">
        <v>8.5109075870343331E-2</v>
      </c>
      <c r="BG36" s="84">
        <v>4.7792165833478075E-4</v>
      </c>
      <c r="BH36" s="84">
        <v>0</v>
      </c>
      <c r="BI36" s="84">
        <v>0</v>
      </c>
      <c r="BJ36" s="84">
        <v>0</v>
      </c>
      <c r="BK36" s="84">
        <v>0</v>
      </c>
      <c r="BL36" s="84"/>
      <c r="BM36" s="123"/>
      <c r="BN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  <c r="CA36" s="123"/>
      <c r="CB36" s="123"/>
      <c r="CC36" s="123"/>
    </row>
    <row r="37" spans="1:81" x14ac:dyDescent="0.2">
      <c r="A37" s="18">
        <v>2013</v>
      </c>
      <c r="B37" s="12">
        <v>0</v>
      </c>
      <c r="C37" s="12">
        <v>0</v>
      </c>
      <c r="D37" s="12">
        <v>0</v>
      </c>
      <c r="E37" s="12">
        <v>0</v>
      </c>
      <c r="F37" s="12">
        <v>0.29274628613205611</v>
      </c>
      <c r="G37" s="12">
        <v>0</v>
      </c>
      <c r="H37" s="12">
        <v>0</v>
      </c>
      <c r="I37" s="12">
        <v>0.48550381515597829</v>
      </c>
      <c r="J37" s="12">
        <v>6.0899774574269996E-2</v>
      </c>
      <c r="K37" s="12">
        <v>0</v>
      </c>
      <c r="L37" s="12">
        <v>2.9845086160446135E-2</v>
      </c>
      <c r="M37" s="12">
        <v>0.12752234397949141</v>
      </c>
      <c r="N37" s="12">
        <v>0</v>
      </c>
      <c r="O37" s="12">
        <v>0</v>
      </c>
      <c r="P37" s="12">
        <v>1.2761850700307093E-3</v>
      </c>
      <c r="Q37" s="12">
        <v>2.2065089277272564E-3</v>
      </c>
      <c r="R37" s="12">
        <v>0</v>
      </c>
      <c r="S37" s="12">
        <v>0</v>
      </c>
      <c r="T37" s="12">
        <v>0</v>
      </c>
      <c r="U37" s="12">
        <f t="shared" si="0"/>
        <v>0.99999999999999978</v>
      </c>
      <c r="V37" s="14">
        <f>Escapement!B42</f>
        <v>46329</v>
      </c>
      <c r="X37" s="22">
        <v>2013</v>
      </c>
      <c r="Y37" s="8">
        <v>0</v>
      </c>
      <c r="Z37" s="8">
        <v>0</v>
      </c>
      <c r="AA37" s="8">
        <v>0</v>
      </c>
      <c r="AB37" s="8">
        <v>0</v>
      </c>
      <c r="AC37" s="8">
        <v>2.3438848044070097E-2</v>
      </c>
      <c r="AD37" s="8">
        <v>0</v>
      </c>
      <c r="AE37" s="8">
        <v>0</v>
      </c>
      <c r="AF37" s="8">
        <v>0.11982250918485383</v>
      </c>
      <c r="AG37" s="8">
        <v>5.9445626688044394E-3</v>
      </c>
      <c r="AH37" s="8">
        <v>0</v>
      </c>
      <c r="AI37" s="8">
        <v>4.642875544307765E-3</v>
      </c>
      <c r="AJ37" s="8">
        <v>3.4637679386791326E-2</v>
      </c>
      <c r="AK37" s="8">
        <v>0</v>
      </c>
      <c r="AL37" s="8">
        <v>0</v>
      </c>
      <c r="AM37" s="8">
        <v>7.854259841749944E-4</v>
      </c>
      <c r="AN37" s="8">
        <v>0</v>
      </c>
      <c r="AO37" s="8">
        <v>0</v>
      </c>
      <c r="AP37" s="8">
        <v>0</v>
      </c>
      <c r="AQ37" s="8">
        <v>0</v>
      </c>
      <c r="AR37" s="8">
        <f t="shared" si="1"/>
        <v>0.18927190081300246</v>
      </c>
      <c r="AS37" s="45">
        <f>Harvest!B42</f>
        <v>122102.99999999991</v>
      </c>
      <c r="AU37" s="84">
        <v>0</v>
      </c>
      <c r="AV37" s="84">
        <v>0</v>
      </c>
      <c r="AW37" s="84">
        <v>0</v>
      </c>
      <c r="AX37" s="84">
        <v>6.7723036698232047E-5</v>
      </c>
      <c r="AY37" s="84">
        <v>0.31024948118231971</v>
      </c>
      <c r="AZ37" s="84">
        <v>0</v>
      </c>
      <c r="BA37" s="84">
        <v>0</v>
      </c>
      <c r="BB37" s="84">
        <v>0.49267327360189084</v>
      </c>
      <c r="BC37" s="84">
        <v>2.1564820733170911E-2</v>
      </c>
      <c r="BD37" s="84">
        <v>0</v>
      </c>
      <c r="BE37" s="84">
        <v>1.8132103301370746E-3</v>
      </c>
      <c r="BF37" s="84">
        <v>0.17145375258476844</v>
      </c>
      <c r="BG37" s="84">
        <v>0</v>
      </c>
      <c r="BH37" s="84">
        <v>0</v>
      </c>
      <c r="BI37" s="84">
        <v>1.1415048281711098E-4</v>
      </c>
      <c r="BJ37" s="84">
        <v>2.0635880481977738E-3</v>
      </c>
      <c r="BK37" s="84">
        <v>0</v>
      </c>
      <c r="BL37" s="84"/>
      <c r="BM37" s="123"/>
      <c r="BN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  <c r="CA37" s="123"/>
      <c r="CB37" s="123"/>
      <c r="CC37" s="123"/>
    </row>
    <row r="38" spans="1:81" x14ac:dyDescent="0.2">
      <c r="A38" s="18">
        <v>2014</v>
      </c>
      <c r="B38" s="12">
        <v>0</v>
      </c>
      <c r="C38" s="12">
        <v>0</v>
      </c>
      <c r="D38" s="12">
        <v>0</v>
      </c>
      <c r="E38" s="12">
        <v>0</v>
      </c>
      <c r="F38" s="12">
        <v>0.27053838973782868</v>
      </c>
      <c r="G38" s="12">
        <v>0</v>
      </c>
      <c r="H38" s="12">
        <v>0</v>
      </c>
      <c r="I38" s="12">
        <v>0.60790287068873605</v>
      </c>
      <c r="J38" s="12">
        <v>5.5952440605433057E-2</v>
      </c>
      <c r="K38" s="12">
        <v>0</v>
      </c>
      <c r="L38" s="12">
        <v>1.0977943969529295E-3</v>
      </c>
      <c r="M38" s="12">
        <v>6.4180251093636898E-2</v>
      </c>
      <c r="N38" s="12">
        <v>0</v>
      </c>
      <c r="O38" s="12">
        <v>3.2825347741248398E-4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f t="shared" si="0"/>
        <v>1</v>
      </c>
      <c r="V38" s="14">
        <f>Escapement!B43</f>
        <v>105467</v>
      </c>
      <c r="X38" s="22">
        <v>2014</v>
      </c>
      <c r="Y38" s="8">
        <v>0</v>
      </c>
      <c r="Z38" s="8">
        <v>0</v>
      </c>
      <c r="AA38" s="8">
        <v>0</v>
      </c>
      <c r="AB38" s="8">
        <v>0</v>
      </c>
      <c r="AC38" s="8">
        <v>9.1654488334062839E-2</v>
      </c>
      <c r="AD38" s="8">
        <v>0</v>
      </c>
      <c r="AE38" s="8">
        <v>0</v>
      </c>
      <c r="AF38" s="8">
        <v>0.31839685644740645</v>
      </c>
      <c r="AG38" s="8">
        <v>1.8940327954126951E-2</v>
      </c>
      <c r="AH38" s="8">
        <v>0</v>
      </c>
      <c r="AI38" s="8">
        <v>1.8516804142219785E-4</v>
      </c>
      <c r="AJ38" s="8">
        <v>4.1587833613742881E-2</v>
      </c>
      <c r="AK38" s="8">
        <v>0</v>
      </c>
      <c r="AL38" s="8">
        <v>0</v>
      </c>
      <c r="AM38" s="8">
        <v>3.1912375653855389E-5</v>
      </c>
      <c r="AN38" s="8">
        <v>0</v>
      </c>
      <c r="AO38" s="8">
        <v>0</v>
      </c>
      <c r="AP38" s="8">
        <v>0</v>
      </c>
      <c r="AQ38" s="8">
        <v>0</v>
      </c>
      <c r="AR38" s="8">
        <f t="shared" si="1"/>
        <v>0.47079658676641517</v>
      </c>
      <c r="AS38" s="45">
        <f>Harvest!B43</f>
        <v>234682.0000000002</v>
      </c>
      <c r="AU38" s="84">
        <v>0</v>
      </c>
      <c r="AV38" s="84">
        <v>0</v>
      </c>
      <c r="AW38" s="84">
        <v>0</v>
      </c>
      <c r="AX38" s="84">
        <v>0</v>
      </c>
      <c r="AY38" s="84">
        <v>2.3102538630373145E-2</v>
      </c>
      <c r="AZ38" s="84">
        <v>0</v>
      </c>
      <c r="BA38" s="84">
        <v>0</v>
      </c>
      <c r="BB38" s="84">
        <v>0.87126488859775264</v>
      </c>
      <c r="BC38" s="84">
        <v>3.8030598623854405E-3</v>
      </c>
      <c r="BD38" s="84">
        <v>0</v>
      </c>
      <c r="BE38" s="84">
        <v>1.948389768800342E-3</v>
      </c>
      <c r="BF38" s="84">
        <v>9.9881123140688574E-2</v>
      </c>
      <c r="BG38" s="84">
        <v>0</v>
      </c>
      <c r="BH38" s="84">
        <v>0</v>
      </c>
      <c r="BI38" s="84">
        <v>0</v>
      </c>
      <c r="BJ38" s="84">
        <v>0</v>
      </c>
      <c r="BK38" s="84">
        <v>0</v>
      </c>
      <c r="BL38" s="84"/>
      <c r="BM38" s="123"/>
      <c r="BN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  <c r="CA38" s="123"/>
      <c r="CB38" s="123"/>
      <c r="CC38" s="123"/>
    </row>
    <row r="39" spans="1:81" x14ac:dyDescent="0.2">
      <c r="A39" s="18">
        <v>2015</v>
      </c>
      <c r="B39" s="12">
        <v>0</v>
      </c>
      <c r="C39" s="12">
        <v>0</v>
      </c>
      <c r="D39" s="12">
        <v>0</v>
      </c>
      <c r="E39" s="12">
        <v>1.3285765018429158E-4</v>
      </c>
      <c r="F39" s="12">
        <v>0.15558066747166197</v>
      </c>
      <c r="G39" s="12">
        <v>0</v>
      </c>
      <c r="H39" s="12">
        <v>0</v>
      </c>
      <c r="I39" s="12">
        <v>0.75868175847245634</v>
      </c>
      <c r="J39" s="12">
        <v>2.1039562882495439E-2</v>
      </c>
      <c r="K39" s="12">
        <v>0</v>
      </c>
      <c r="L39" s="12">
        <v>2.5337135876068975E-3</v>
      </c>
      <c r="M39" s="12">
        <v>6.1933017506529388E-2</v>
      </c>
      <c r="N39" s="12">
        <v>0</v>
      </c>
      <c r="O39" s="12">
        <v>0</v>
      </c>
      <c r="P39" s="12">
        <v>9.8422429065549339E-5</v>
      </c>
      <c r="Q39" s="12">
        <v>0</v>
      </c>
      <c r="R39" s="12">
        <v>0</v>
      </c>
      <c r="S39" s="12">
        <v>0</v>
      </c>
      <c r="T39" s="12">
        <v>0</v>
      </c>
      <c r="U39" s="12">
        <f t="shared" si="0"/>
        <v>0.99999999999999978</v>
      </c>
      <c r="V39" s="14">
        <f>Escapement!B44</f>
        <v>71122</v>
      </c>
      <c r="X39" s="22">
        <v>2015</v>
      </c>
      <c r="Y39" s="8">
        <v>0</v>
      </c>
      <c r="Z39" s="8">
        <v>0</v>
      </c>
      <c r="AA39" s="8">
        <v>0</v>
      </c>
      <c r="AB39" s="8">
        <v>0</v>
      </c>
      <c r="AC39" s="8">
        <v>1.2693465488386882E-2</v>
      </c>
      <c r="AD39" s="8">
        <v>0</v>
      </c>
      <c r="AE39" s="8">
        <v>0</v>
      </c>
      <c r="AF39" s="8">
        <v>0.39659557962298003</v>
      </c>
      <c r="AG39" s="8">
        <v>3.7332023190269374E-3</v>
      </c>
      <c r="AH39" s="8">
        <v>0</v>
      </c>
      <c r="AI39" s="8">
        <v>9.6550012199968075E-4</v>
      </c>
      <c r="AJ39" s="8">
        <v>3.1138706804160265E-2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f t="shared" si="1"/>
        <v>0.44512645435655385</v>
      </c>
      <c r="AS39" s="45">
        <f>Harvest!B44</f>
        <v>131577</v>
      </c>
      <c r="AU39" s="84">
        <v>0</v>
      </c>
      <c r="AV39" s="84">
        <v>0</v>
      </c>
      <c r="AW39" s="84">
        <v>0</v>
      </c>
      <c r="AX39" s="84">
        <v>0</v>
      </c>
      <c r="AY39" s="84">
        <v>0.29274628613205611</v>
      </c>
      <c r="AZ39" s="84">
        <v>0</v>
      </c>
      <c r="BA39" s="84">
        <v>0</v>
      </c>
      <c r="BB39" s="84">
        <v>0.48550381515597829</v>
      </c>
      <c r="BC39" s="84">
        <v>6.0899774574269996E-2</v>
      </c>
      <c r="BD39" s="84">
        <v>0</v>
      </c>
      <c r="BE39" s="84">
        <v>2.9845086160446135E-2</v>
      </c>
      <c r="BF39" s="84">
        <v>0.12752234397949141</v>
      </c>
      <c r="BG39" s="84">
        <v>0</v>
      </c>
      <c r="BH39" s="84">
        <v>0</v>
      </c>
      <c r="BI39" s="84">
        <v>1.2761850700307093E-3</v>
      </c>
      <c r="BJ39" s="84">
        <v>2.2065089277272564E-3</v>
      </c>
      <c r="BK39" s="84">
        <v>0</v>
      </c>
      <c r="BL39" s="84"/>
      <c r="BM39" s="123"/>
      <c r="BN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  <c r="CA39" s="123"/>
      <c r="CB39" s="123"/>
      <c r="CC39" s="123"/>
    </row>
    <row r="40" spans="1:81" x14ac:dyDescent="0.2">
      <c r="A40" s="18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4"/>
      <c r="X40" s="22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45"/>
    </row>
    <row r="41" spans="1:81" x14ac:dyDescent="0.2">
      <c r="A41" s="18" t="s">
        <v>9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46" t="s">
        <v>12</v>
      </c>
      <c r="X41" s="22" t="s">
        <v>10</v>
      </c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49" t="s">
        <v>12</v>
      </c>
    </row>
    <row r="42" spans="1:81" x14ac:dyDescent="0.2">
      <c r="A42" s="18">
        <v>1982</v>
      </c>
      <c r="B42" s="14">
        <f t="shared" ref="B42:G51" si="2">B6*$V6</f>
        <v>65.76984126984128</v>
      </c>
      <c r="C42" s="14">
        <f t="shared" si="2"/>
        <v>0</v>
      </c>
      <c r="D42" s="14">
        <f t="shared" si="2"/>
        <v>0</v>
      </c>
      <c r="E42" s="14">
        <f t="shared" si="2"/>
        <v>139.47918043621945</v>
      </c>
      <c r="F42" s="14">
        <f t="shared" si="2"/>
        <v>19341.88667305086</v>
      </c>
      <c r="G42" s="14">
        <f t="shared" si="2"/>
        <v>65.22257053291537</v>
      </c>
      <c r="H42" s="14">
        <f t="shared" ref="H42" si="3">H6*$V6</f>
        <v>0</v>
      </c>
      <c r="I42" s="14">
        <f t="shared" ref="I42:Q42" si="4">I6*$V6</f>
        <v>80979.591275048806</v>
      </c>
      <c r="J42" s="14">
        <f t="shared" si="4"/>
        <v>560.08585123518617</v>
      </c>
      <c r="K42" s="14">
        <f t="shared" si="4"/>
        <v>0</v>
      </c>
      <c r="L42" s="14">
        <f t="shared" si="4"/>
        <v>971.89989174388643</v>
      </c>
      <c r="M42" s="14">
        <f t="shared" si="4"/>
        <v>914.06471668228357</v>
      </c>
      <c r="N42" s="14">
        <f t="shared" si="4"/>
        <v>0</v>
      </c>
      <c r="O42" s="14">
        <f t="shared" si="4"/>
        <v>0</v>
      </c>
      <c r="P42" s="14">
        <f t="shared" si="4"/>
        <v>0</v>
      </c>
      <c r="Q42" s="14">
        <f t="shared" si="4"/>
        <v>0</v>
      </c>
      <c r="R42" s="14">
        <f t="shared" ref="R42:T42" si="5">R6*$V6</f>
        <v>0</v>
      </c>
      <c r="S42" s="14">
        <f t="shared" si="5"/>
        <v>0</v>
      </c>
      <c r="T42" s="14">
        <f t="shared" si="5"/>
        <v>0</v>
      </c>
      <c r="U42" s="13"/>
      <c r="V42" s="14">
        <f t="shared" ref="V42:V73" si="6">SUM(B42:U42)</f>
        <v>103038</v>
      </c>
      <c r="W42" s="47">
        <f t="shared" ref="W42:W75" si="7">V42-V6</f>
        <v>0</v>
      </c>
      <c r="X42" s="22">
        <v>1982</v>
      </c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</row>
    <row r="43" spans="1:81" x14ac:dyDescent="0.2">
      <c r="A43" s="18">
        <v>1983</v>
      </c>
      <c r="B43" s="14">
        <f t="shared" si="2"/>
        <v>0</v>
      </c>
      <c r="C43" s="14">
        <f t="shared" si="2"/>
        <v>0</v>
      </c>
      <c r="D43" s="14">
        <f t="shared" si="2"/>
        <v>84.171874999999986</v>
      </c>
      <c r="E43" s="14">
        <f t="shared" si="2"/>
        <v>94.864349376114049</v>
      </c>
      <c r="F43" s="14">
        <f t="shared" si="2"/>
        <v>9852.2457282678297</v>
      </c>
      <c r="G43" s="14">
        <f t="shared" si="2"/>
        <v>42.085937499999993</v>
      </c>
      <c r="H43" s="14">
        <f t="shared" ref="H43" si="8">H7*$V7</f>
        <v>0</v>
      </c>
      <c r="I43" s="14">
        <f t="shared" ref="I43:Q43" si="9">I7*$V7</f>
        <v>48434.952105159566</v>
      </c>
      <c r="J43" s="14">
        <f t="shared" si="9"/>
        <v>1351.5744379456712</v>
      </c>
      <c r="K43" s="14">
        <f t="shared" si="9"/>
        <v>0</v>
      </c>
      <c r="L43" s="14">
        <f t="shared" si="9"/>
        <v>238.34837092731823</v>
      </c>
      <c r="M43" s="14">
        <f t="shared" si="9"/>
        <v>20042.757195823491</v>
      </c>
      <c r="N43" s="14">
        <f t="shared" si="9"/>
        <v>0</v>
      </c>
      <c r="O43" s="14">
        <f t="shared" si="9"/>
        <v>0</v>
      </c>
      <c r="P43" s="14">
        <f t="shared" si="9"/>
        <v>0</v>
      </c>
      <c r="Q43" s="14">
        <f t="shared" si="9"/>
        <v>0</v>
      </c>
      <c r="R43" s="14">
        <f t="shared" ref="R43:T43" si="10">R7*$V7</f>
        <v>0</v>
      </c>
      <c r="S43" s="14">
        <f t="shared" si="10"/>
        <v>0</v>
      </c>
      <c r="T43" s="14">
        <f t="shared" si="10"/>
        <v>0</v>
      </c>
      <c r="U43" s="13"/>
      <c r="V43" s="14">
        <f t="shared" si="6"/>
        <v>80141</v>
      </c>
      <c r="W43" s="47">
        <f t="shared" si="7"/>
        <v>0</v>
      </c>
      <c r="X43" s="22">
        <v>1983</v>
      </c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</row>
    <row r="44" spans="1:81" x14ac:dyDescent="0.2">
      <c r="A44" s="18">
        <v>1984</v>
      </c>
      <c r="B44" s="14">
        <f t="shared" si="2"/>
        <v>0</v>
      </c>
      <c r="C44" s="14">
        <f t="shared" si="2"/>
        <v>0</v>
      </c>
      <c r="D44" s="14">
        <f t="shared" si="2"/>
        <v>0</v>
      </c>
      <c r="E44" s="14">
        <f t="shared" si="2"/>
        <v>0</v>
      </c>
      <c r="F44" s="14">
        <f t="shared" si="2"/>
        <v>4712.4296932183697</v>
      </c>
      <c r="G44" s="14">
        <f t="shared" si="2"/>
        <v>0</v>
      </c>
      <c r="H44" s="14">
        <f t="shared" ref="H44" si="11">H8*$V8</f>
        <v>0</v>
      </c>
      <c r="I44" s="14">
        <f t="shared" ref="I44:Q44" si="12">I8*$V8</f>
        <v>86111.731052402232</v>
      </c>
      <c r="J44" s="14">
        <f t="shared" si="12"/>
        <v>344.74210824975142</v>
      </c>
      <c r="K44" s="14">
        <f t="shared" si="12"/>
        <v>0</v>
      </c>
      <c r="L44" s="14">
        <f t="shared" si="12"/>
        <v>977.20056592596825</v>
      </c>
      <c r="M44" s="14">
        <f t="shared" si="12"/>
        <v>8634.8965802036764</v>
      </c>
      <c r="N44" s="14">
        <f t="shared" si="12"/>
        <v>0</v>
      </c>
      <c r="O44" s="14">
        <f t="shared" si="12"/>
        <v>0</v>
      </c>
      <c r="P44" s="14">
        <f t="shared" si="12"/>
        <v>0</v>
      </c>
      <c r="Q44" s="14">
        <f t="shared" si="12"/>
        <v>0</v>
      </c>
      <c r="R44" s="14">
        <f t="shared" ref="R44:T44" si="13">R8*$V8</f>
        <v>0</v>
      </c>
      <c r="S44" s="14">
        <f t="shared" si="13"/>
        <v>0</v>
      </c>
      <c r="T44" s="14">
        <f t="shared" si="13"/>
        <v>0</v>
      </c>
      <c r="U44" s="13"/>
      <c r="V44" s="14">
        <f t="shared" si="6"/>
        <v>100781</v>
      </c>
      <c r="W44" s="47">
        <f t="shared" si="7"/>
        <v>0</v>
      </c>
      <c r="X44" s="22">
        <v>1984</v>
      </c>
      <c r="Y44" s="6">
        <f t="shared" ref="Y44:AD53" si="14">Y8*$AS8</f>
        <v>0</v>
      </c>
      <c r="Z44" s="6">
        <f t="shared" si="14"/>
        <v>0</v>
      </c>
      <c r="AA44" s="6">
        <f t="shared" si="14"/>
        <v>0</v>
      </c>
      <c r="AB44" s="6">
        <f t="shared" si="14"/>
        <v>0</v>
      </c>
      <c r="AC44" s="6">
        <f t="shared" si="14"/>
        <v>5196.9849168961327</v>
      </c>
      <c r="AD44" s="6">
        <f t="shared" si="14"/>
        <v>0</v>
      </c>
      <c r="AE44" s="6">
        <f t="shared" ref="AE44" si="15">AE8*$AS8</f>
        <v>0</v>
      </c>
      <c r="AF44" s="6">
        <f t="shared" ref="AF44:AN44" si="16">AF8*$AS8</f>
        <v>206252.01339775443</v>
      </c>
      <c r="AG44" s="6">
        <f t="shared" si="16"/>
        <v>269.67859268084305</v>
      </c>
      <c r="AH44" s="6">
        <f t="shared" si="16"/>
        <v>0</v>
      </c>
      <c r="AI44" s="6">
        <f t="shared" si="16"/>
        <v>419.16882254064234</v>
      </c>
      <c r="AJ44" s="6">
        <f t="shared" si="16"/>
        <v>13335.121047679004</v>
      </c>
      <c r="AK44" s="6">
        <f t="shared" si="16"/>
        <v>0</v>
      </c>
      <c r="AL44" s="6">
        <f t="shared" si="16"/>
        <v>0</v>
      </c>
      <c r="AM44" s="6">
        <f t="shared" si="16"/>
        <v>161.33801752464842</v>
      </c>
      <c r="AN44" s="6">
        <f t="shared" si="16"/>
        <v>0</v>
      </c>
      <c r="AO44" s="6">
        <f t="shared" ref="AO44:AQ44" si="17">AO8*$AS8</f>
        <v>0</v>
      </c>
      <c r="AP44" s="6">
        <f t="shared" si="17"/>
        <v>0</v>
      </c>
      <c r="AQ44" s="6">
        <f t="shared" si="17"/>
        <v>0</v>
      </c>
      <c r="AR44" s="20"/>
      <c r="AS44" s="6">
        <f t="shared" ref="AS44:AS73" si="18">SUM(Y44:AP44)</f>
        <v>225634.3047950757</v>
      </c>
      <c r="AT44" s="39">
        <f>AS44-Harvest!C13</f>
        <v>0</v>
      </c>
      <c r="AV44" s="85"/>
    </row>
    <row r="45" spans="1:81" x14ac:dyDescent="0.2">
      <c r="A45" s="18">
        <v>1985</v>
      </c>
      <c r="B45" s="14">
        <f t="shared" si="2"/>
        <v>0</v>
      </c>
      <c r="C45" s="14">
        <f t="shared" si="2"/>
        <v>0</v>
      </c>
      <c r="D45" s="14">
        <f t="shared" si="2"/>
        <v>46.42723004694836</v>
      </c>
      <c r="E45" s="14">
        <f t="shared" si="2"/>
        <v>0</v>
      </c>
      <c r="F45" s="14">
        <f t="shared" si="2"/>
        <v>8131.5912409461589</v>
      </c>
      <c r="G45" s="14">
        <f t="shared" si="2"/>
        <v>0</v>
      </c>
      <c r="H45" s="14">
        <f t="shared" ref="H45" si="19">H9*$V9</f>
        <v>0</v>
      </c>
      <c r="I45" s="14">
        <f t="shared" ref="I45:Q45" si="20">I9*$V9</f>
        <v>45674.641491212591</v>
      </c>
      <c r="J45" s="14">
        <f t="shared" si="20"/>
        <v>1660.8178011629229</v>
      </c>
      <c r="K45" s="14">
        <f t="shared" si="20"/>
        <v>0</v>
      </c>
      <c r="L45" s="14">
        <f t="shared" si="20"/>
        <v>1857.3962006826619</v>
      </c>
      <c r="M45" s="14">
        <f t="shared" si="20"/>
        <v>11517.340627870382</v>
      </c>
      <c r="N45" s="14">
        <f t="shared" si="20"/>
        <v>45.245161290322578</v>
      </c>
      <c r="O45" s="14">
        <f t="shared" si="20"/>
        <v>0</v>
      </c>
      <c r="P45" s="14">
        <f t="shared" si="20"/>
        <v>207.54024678801824</v>
      </c>
      <c r="Q45" s="14">
        <f t="shared" si="20"/>
        <v>0</v>
      </c>
      <c r="R45" s="14">
        <f t="shared" ref="R45:T45" si="21">R9*$V9</f>
        <v>0</v>
      </c>
      <c r="S45" s="14">
        <f t="shared" si="21"/>
        <v>0</v>
      </c>
      <c r="T45" s="14">
        <f t="shared" si="21"/>
        <v>0</v>
      </c>
      <c r="U45" s="13"/>
      <c r="V45" s="14">
        <f t="shared" si="6"/>
        <v>69141</v>
      </c>
      <c r="W45" s="47">
        <f t="shared" si="7"/>
        <v>0</v>
      </c>
      <c r="X45" s="22">
        <v>1985</v>
      </c>
      <c r="Y45" s="6">
        <f t="shared" si="14"/>
        <v>0</v>
      </c>
      <c r="Z45" s="6">
        <f t="shared" si="14"/>
        <v>0</v>
      </c>
      <c r="AA45" s="6">
        <f t="shared" si="14"/>
        <v>72.436939959736307</v>
      </c>
      <c r="AB45" s="6">
        <f t="shared" si="14"/>
        <v>0</v>
      </c>
      <c r="AC45" s="6">
        <f t="shared" si="14"/>
        <v>7994.249418584126</v>
      </c>
      <c r="AD45" s="6">
        <f t="shared" si="14"/>
        <v>5.8475390156062419</v>
      </c>
      <c r="AE45" s="6">
        <f t="shared" ref="AE45" si="22">AE9*$AS9</f>
        <v>0</v>
      </c>
      <c r="AF45" s="6">
        <f t="shared" ref="AF45:AK54" si="23">AF9*$AS9</f>
        <v>121399.1059586152</v>
      </c>
      <c r="AG45" s="6">
        <f t="shared" si="23"/>
        <v>1312.090831118096</v>
      </c>
      <c r="AH45" s="6">
        <f t="shared" si="23"/>
        <v>0</v>
      </c>
      <c r="AI45" s="6">
        <f t="shared" si="23"/>
        <v>2651.9996291824627</v>
      </c>
      <c r="AJ45" s="6">
        <f t="shared" si="23"/>
        <v>19893.642410058117</v>
      </c>
      <c r="AK45" s="6">
        <f t="shared" si="23"/>
        <v>10.296715741789356</v>
      </c>
      <c r="AL45" s="6">
        <f t="shared" ref="AL45" si="24">AL9*$AS9</f>
        <v>0</v>
      </c>
      <c r="AM45" s="6">
        <f t="shared" ref="AM45:AN74" si="25">AM9*$AS9</f>
        <v>140.28975380849306</v>
      </c>
      <c r="AN45" s="6">
        <f t="shared" si="25"/>
        <v>52.659639524847194</v>
      </c>
      <c r="AO45" s="6">
        <f t="shared" ref="AO45:AQ45" si="26">AO9*$AS9</f>
        <v>0</v>
      </c>
      <c r="AP45" s="6">
        <f t="shared" si="26"/>
        <v>0</v>
      </c>
      <c r="AQ45" s="6">
        <f t="shared" si="26"/>
        <v>0</v>
      </c>
      <c r="AR45" s="20"/>
      <c r="AS45" s="6">
        <f t="shared" si="18"/>
        <v>153532.61883560847</v>
      </c>
      <c r="AT45" s="39">
        <f>AS45-Harvest!C14</f>
        <v>0</v>
      </c>
      <c r="AV45" s="85"/>
    </row>
    <row r="46" spans="1:81" x14ac:dyDescent="0.2">
      <c r="A46" s="18">
        <v>1986</v>
      </c>
      <c r="B46" s="14">
        <f t="shared" si="2"/>
        <v>0</v>
      </c>
      <c r="C46" s="14">
        <f t="shared" si="2"/>
        <v>0</v>
      </c>
      <c r="D46" s="14">
        <f t="shared" si="2"/>
        <v>42.520446096654275</v>
      </c>
      <c r="E46" s="14">
        <f t="shared" si="2"/>
        <v>0</v>
      </c>
      <c r="F46" s="14">
        <f t="shared" si="2"/>
        <v>11398.393396806774</v>
      </c>
      <c r="G46" s="14">
        <f t="shared" si="2"/>
        <v>0</v>
      </c>
      <c r="H46" s="14">
        <f t="shared" ref="H46" si="27">H10*$V10</f>
        <v>0</v>
      </c>
      <c r="I46" s="14">
        <f t="shared" ref="I46:Q46" si="28">I10*$V10</f>
        <v>59561.352783952818</v>
      </c>
      <c r="J46" s="14">
        <f t="shared" si="28"/>
        <v>1934.340484901546</v>
      </c>
      <c r="K46" s="14">
        <f t="shared" si="28"/>
        <v>0</v>
      </c>
      <c r="L46" s="14">
        <f t="shared" si="28"/>
        <v>492.79766975578099</v>
      </c>
      <c r="M46" s="14">
        <f t="shared" si="28"/>
        <v>14424.935495753034</v>
      </c>
      <c r="N46" s="14">
        <f t="shared" si="28"/>
        <v>0</v>
      </c>
      <c r="O46" s="14">
        <f t="shared" si="28"/>
        <v>0</v>
      </c>
      <c r="P46" s="14">
        <f t="shared" si="28"/>
        <v>102.32993549935176</v>
      </c>
      <c r="Q46" s="14">
        <f t="shared" si="28"/>
        <v>67.329787234042556</v>
      </c>
      <c r="R46" s="14">
        <f t="shared" ref="R46:T46" si="29">R10*$V10</f>
        <v>0</v>
      </c>
      <c r="S46" s="14">
        <f t="shared" si="29"/>
        <v>0</v>
      </c>
      <c r="T46" s="14">
        <f t="shared" si="29"/>
        <v>0</v>
      </c>
      <c r="U46" s="13"/>
      <c r="V46" s="14">
        <f t="shared" si="6"/>
        <v>88024</v>
      </c>
      <c r="W46" s="47">
        <f t="shared" si="7"/>
        <v>0</v>
      </c>
      <c r="X46" s="22">
        <v>1986</v>
      </c>
      <c r="Y46" s="6">
        <f t="shared" si="14"/>
        <v>0</v>
      </c>
      <c r="Z46" s="6">
        <f t="shared" si="14"/>
        <v>0</v>
      </c>
      <c r="AA46" s="6">
        <f t="shared" si="14"/>
        <v>0</v>
      </c>
      <c r="AB46" s="6">
        <f t="shared" si="14"/>
        <v>0</v>
      </c>
      <c r="AC46" s="6">
        <f t="shared" si="14"/>
        <v>7073.5755301755116</v>
      </c>
      <c r="AD46" s="6">
        <f t="shared" si="14"/>
        <v>0</v>
      </c>
      <c r="AE46" s="6">
        <f t="shared" ref="AE46" si="30">AE10*$AS10</f>
        <v>0</v>
      </c>
      <c r="AF46" s="6">
        <f t="shared" si="23"/>
        <v>85759.624452904303</v>
      </c>
      <c r="AG46" s="6">
        <f t="shared" si="23"/>
        <v>1286.8426439222703</v>
      </c>
      <c r="AH46" s="6">
        <f t="shared" si="23"/>
        <v>0</v>
      </c>
      <c r="AI46" s="6">
        <f t="shared" si="23"/>
        <v>529.1397683641153</v>
      </c>
      <c r="AJ46" s="6">
        <f t="shared" si="23"/>
        <v>15117.027711856621</v>
      </c>
      <c r="AK46" s="6">
        <f t="shared" si="23"/>
        <v>0</v>
      </c>
      <c r="AL46" s="6">
        <f t="shared" ref="AL46" si="31">AL10*$AS10</f>
        <v>0</v>
      </c>
      <c r="AM46" s="6">
        <f t="shared" si="25"/>
        <v>206.6601206132141</v>
      </c>
      <c r="AN46" s="6">
        <f t="shared" si="25"/>
        <v>141.44815305124618</v>
      </c>
      <c r="AO46" s="6">
        <f t="shared" ref="AO46:AQ46" si="32">AO10*$AS10</f>
        <v>0</v>
      </c>
      <c r="AP46" s="6">
        <f t="shared" si="32"/>
        <v>0</v>
      </c>
      <c r="AQ46" s="6">
        <f t="shared" si="32"/>
        <v>0</v>
      </c>
      <c r="AR46" s="20"/>
      <c r="AS46" s="6">
        <f t="shared" si="18"/>
        <v>110114.31838088727</v>
      </c>
      <c r="AT46" s="39">
        <f>AS46-Harvest!C15</f>
        <v>0</v>
      </c>
      <c r="AV46" s="85"/>
    </row>
    <row r="47" spans="1:81" x14ac:dyDescent="0.2">
      <c r="A47" s="18">
        <v>1987</v>
      </c>
      <c r="B47" s="14">
        <f t="shared" si="2"/>
        <v>0</v>
      </c>
      <c r="C47" s="14">
        <f t="shared" si="2"/>
        <v>0</v>
      </c>
      <c r="D47" s="14">
        <f t="shared" si="2"/>
        <v>0</v>
      </c>
      <c r="E47" s="14">
        <f t="shared" si="2"/>
        <v>0</v>
      </c>
      <c r="F47" s="14">
        <f t="shared" si="2"/>
        <v>7705.6088451475498</v>
      </c>
      <c r="G47" s="14">
        <f t="shared" si="2"/>
        <v>0</v>
      </c>
      <c r="H47" s="14">
        <f t="shared" ref="H47" si="33">H11*$V11</f>
        <v>0</v>
      </c>
      <c r="I47" s="14">
        <f t="shared" ref="I47:Q47" si="34">I11*$V11</f>
        <v>62152.897433366968</v>
      </c>
      <c r="J47" s="14">
        <f t="shared" si="34"/>
        <v>2074.3480214608089</v>
      </c>
      <c r="K47" s="14">
        <f t="shared" si="34"/>
        <v>0</v>
      </c>
      <c r="L47" s="14">
        <f t="shared" si="34"/>
        <v>283.28825446764432</v>
      </c>
      <c r="M47" s="14">
        <f t="shared" si="34"/>
        <v>21773.227660695266</v>
      </c>
      <c r="N47" s="14">
        <f t="shared" si="34"/>
        <v>0</v>
      </c>
      <c r="O47" s="14">
        <f t="shared" si="34"/>
        <v>0</v>
      </c>
      <c r="P47" s="14">
        <f t="shared" si="34"/>
        <v>139.4192585459798</v>
      </c>
      <c r="Q47" s="14">
        <f t="shared" si="34"/>
        <v>79.21052631578948</v>
      </c>
      <c r="R47" s="14">
        <f t="shared" ref="R47:T47" si="35">R11*$V11</f>
        <v>0</v>
      </c>
      <c r="S47" s="14">
        <f t="shared" si="35"/>
        <v>0</v>
      </c>
      <c r="T47" s="14">
        <f t="shared" si="35"/>
        <v>0</v>
      </c>
      <c r="U47" s="13"/>
      <c r="V47" s="14">
        <f t="shared" si="6"/>
        <v>94208</v>
      </c>
      <c r="W47" s="47">
        <f t="shared" si="7"/>
        <v>0</v>
      </c>
      <c r="X47" s="22">
        <v>1987</v>
      </c>
      <c r="Y47" s="6">
        <f t="shared" si="14"/>
        <v>0</v>
      </c>
      <c r="Z47" s="6">
        <f t="shared" si="14"/>
        <v>0</v>
      </c>
      <c r="AA47" s="6">
        <f t="shared" si="14"/>
        <v>27.126252505010012</v>
      </c>
      <c r="AB47" s="6">
        <f t="shared" si="14"/>
        <v>0</v>
      </c>
      <c r="AC47" s="6">
        <f t="shared" si="14"/>
        <v>19355.844081062853</v>
      </c>
      <c r="AD47" s="6">
        <f t="shared" si="14"/>
        <v>0</v>
      </c>
      <c r="AE47" s="6">
        <f t="shared" ref="AE47" si="36">AE11*$AS11</f>
        <v>0</v>
      </c>
      <c r="AF47" s="6">
        <f t="shared" si="23"/>
        <v>220580.25775932314</v>
      </c>
      <c r="AG47" s="6">
        <f t="shared" si="23"/>
        <v>2490.2248729481416</v>
      </c>
      <c r="AH47" s="6">
        <f t="shared" si="23"/>
        <v>0</v>
      </c>
      <c r="AI47" s="6">
        <f t="shared" si="23"/>
        <v>410.70769007430891</v>
      </c>
      <c r="AJ47" s="6">
        <f t="shared" si="23"/>
        <v>84078.806088349054</v>
      </c>
      <c r="AK47" s="6">
        <f t="shared" si="23"/>
        <v>0</v>
      </c>
      <c r="AL47" s="6">
        <f t="shared" ref="AL47" si="37">AL11*$AS11</f>
        <v>0</v>
      </c>
      <c r="AM47" s="6">
        <f t="shared" si="25"/>
        <v>159.94907876951734</v>
      </c>
      <c r="AN47" s="6">
        <f t="shared" si="25"/>
        <v>219.69430431399095</v>
      </c>
      <c r="AO47" s="6">
        <f t="shared" ref="AO47:AQ47" si="38">AO11*$AS11</f>
        <v>0</v>
      </c>
      <c r="AP47" s="6">
        <f t="shared" si="38"/>
        <v>0</v>
      </c>
      <c r="AQ47" s="6">
        <f t="shared" si="38"/>
        <v>0</v>
      </c>
      <c r="AR47" s="20"/>
      <c r="AS47" s="6">
        <f t="shared" si="18"/>
        <v>327322.61012734601</v>
      </c>
      <c r="AT47" s="39">
        <f>AS47-Harvest!C16</f>
        <v>0</v>
      </c>
      <c r="AV47" s="85"/>
    </row>
    <row r="48" spans="1:81" x14ac:dyDescent="0.2">
      <c r="A48" s="18">
        <v>1988</v>
      </c>
      <c r="B48" s="14">
        <f t="shared" si="2"/>
        <v>0</v>
      </c>
      <c r="C48" s="14">
        <f t="shared" si="2"/>
        <v>0</v>
      </c>
      <c r="D48" s="14">
        <f t="shared" si="2"/>
        <v>0</v>
      </c>
      <c r="E48" s="14">
        <f t="shared" si="2"/>
        <v>0</v>
      </c>
      <c r="F48" s="14">
        <f t="shared" si="2"/>
        <v>3264.9989547332298</v>
      </c>
      <c r="G48" s="14">
        <f t="shared" si="2"/>
        <v>0</v>
      </c>
      <c r="H48" s="14">
        <f t="shared" ref="H48" si="39">H12*$V12</f>
        <v>0</v>
      </c>
      <c r="I48" s="14">
        <f t="shared" ref="I48:Q48" si="40">I12*$V12</f>
        <v>63380.688769565641</v>
      </c>
      <c r="J48" s="14">
        <f t="shared" si="40"/>
        <v>2102.9997580868671</v>
      </c>
      <c r="K48" s="14">
        <f t="shared" si="40"/>
        <v>0</v>
      </c>
      <c r="L48" s="14">
        <f t="shared" si="40"/>
        <v>1115.3282106008205</v>
      </c>
      <c r="M48" s="14">
        <f t="shared" si="40"/>
        <v>11059.79487489122</v>
      </c>
      <c r="N48" s="14">
        <f t="shared" si="40"/>
        <v>0</v>
      </c>
      <c r="O48" s="14">
        <f t="shared" si="40"/>
        <v>0</v>
      </c>
      <c r="P48" s="14">
        <f t="shared" si="40"/>
        <v>298.6183260274139</v>
      </c>
      <c r="Q48" s="14">
        <f t="shared" si="40"/>
        <v>51.571106094808115</v>
      </c>
      <c r="R48" s="14">
        <f t="shared" ref="R48:T48" si="41">R12*$V12</f>
        <v>0</v>
      </c>
      <c r="S48" s="14">
        <f t="shared" si="41"/>
        <v>0</v>
      </c>
      <c r="T48" s="14">
        <f t="shared" si="41"/>
        <v>0</v>
      </c>
      <c r="U48" s="13"/>
      <c r="V48" s="14">
        <f t="shared" si="6"/>
        <v>81274</v>
      </c>
      <c r="W48" s="47">
        <f t="shared" si="7"/>
        <v>0</v>
      </c>
      <c r="X48" s="22">
        <v>1988</v>
      </c>
      <c r="Y48" s="6">
        <f t="shared" si="14"/>
        <v>0</v>
      </c>
      <c r="Z48" s="6">
        <f t="shared" si="14"/>
        <v>0</v>
      </c>
      <c r="AA48" s="6">
        <f t="shared" si="14"/>
        <v>0</v>
      </c>
      <c r="AB48" s="6">
        <f t="shared" si="14"/>
        <v>0</v>
      </c>
      <c r="AC48" s="6">
        <f t="shared" si="14"/>
        <v>18607.423213967224</v>
      </c>
      <c r="AD48" s="6">
        <f t="shared" si="14"/>
        <v>33.738782051282051</v>
      </c>
      <c r="AE48" s="6">
        <f t="shared" ref="AE48" si="42">AE12*$AS12</f>
        <v>0</v>
      </c>
      <c r="AF48" s="6">
        <f t="shared" si="23"/>
        <v>195645.41616115527</v>
      </c>
      <c r="AG48" s="6">
        <f t="shared" si="23"/>
        <v>8276.9261110440839</v>
      </c>
      <c r="AH48" s="6">
        <f t="shared" si="23"/>
        <v>0</v>
      </c>
      <c r="AI48" s="6">
        <f t="shared" si="23"/>
        <v>955.10757959214448</v>
      </c>
      <c r="AJ48" s="6">
        <f t="shared" si="23"/>
        <v>24743.134921646513</v>
      </c>
      <c r="AK48" s="6">
        <f t="shared" si="23"/>
        <v>0</v>
      </c>
      <c r="AL48" s="6">
        <f t="shared" ref="AL48" si="43">AL12*$AS12</f>
        <v>0</v>
      </c>
      <c r="AM48" s="6">
        <f t="shared" si="25"/>
        <v>377.91435117933952</v>
      </c>
      <c r="AN48" s="6">
        <f t="shared" si="25"/>
        <v>0</v>
      </c>
      <c r="AO48" s="6">
        <f t="shared" ref="AO48:AQ48" si="44">AO12*$AS12</f>
        <v>0</v>
      </c>
      <c r="AP48" s="6">
        <f t="shared" si="44"/>
        <v>0</v>
      </c>
      <c r="AQ48" s="6">
        <f t="shared" si="44"/>
        <v>0</v>
      </c>
      <c r="AR48" s="20"/>
      <c r="AS48" s="6">
        <f t="shared" si="18"/>
        <v>248639.66112063584</v>
      </c>
      <c r="AT48" s="39">
        <f>AS48-Harvest!C17</f>
        <v>0</v>
      </c>
      <c r="AV48" s="85"/>
    </row>
    <row r="49" spans="1:48" x14ac:dyDescent="0.2">
      <c r="A49" s="18">
        <v>1989</v>
      </c>
      <c r="B49" s="14">
        <f t="shared" si="2"/>
        <v>0</v>
      </c>
      <c r="C49" s="14">
        <f t="shared" si="2"/>
        <v>0</v>
      </c>
      <c r="D49" s="14">
        <f t="shared" si="2"/>
        <v>0</v>
      </c>
      <c r="E49" s="14">
        <f t="shared" si="2"/>
        <v>0</v>
      </c>
      <c r="F49" s="14">
        <f t="shared" si="2"/>
        <v>1743.2637089599139</v>
      </c>
      <c r="G49" s="14">
        <f t="shared" si="2"/>
        <v>0</v>
      </c>
      <c r="H49" s="14">
        <f t="shared" ref="H49" si="45">H13*$V13</f>
        <v>0</v>
      </c>
      <c r="I49" s="14">
        <f t="shared" ref="I49:Q49" si="46">I13*$V13</f>
        <v>30583.817004729859</v>
      </c>
      <c r="J49" s="14">
        <f t="shared" si="46"/>
        <v>2169.1907731244191</v>
      </c>
      <c r="K49" s="14">
        <f t="shared" si="46"/>
        <v>0</v>
      </c>
      <c r="L49" s="14">
        <f t="shared" si="46"/>
        <v>648.60357649302523</v>
      </c>
      <c r="M49" s="14">
        <f t="shared" si="46"/>
        <v>19212.990221743981</v>
      </c>
      <c r="N49" s="14">
        <f t="shared" si="46"/>
        <v>0</v>
      </c>
      <c r="O49" s="14">
        <f t="shared" si="46"/>
        <v>0</v>
      </c>
      <c r="P49" s="14">
        <f t="shared" si="46"/>
        <v>238.22464403602714</v>
      </c>
      <c r="Q49" s="14">
        <f t="shared" si="46"/>
        <v>303.91007091277567</v>
      </c>
      <c r="R49" s="14">
        <f t="shared" ref="R49:T49" si="47">R13*$V13</f>
        <v>0</v>
      </c>
      <c r="S49" s="14">
        <f t="shared" si="47"/>
        <v>0</v>
      </c>
      <c r="T49" s="14">
        <f t="shared" si="47"/>
        <v>0</v>
      </c>
      <c r="U49" s="13"/>
      <c r="V49" s="14">
        <f t="shared" si="6"/>
        <v>54900</v>
      </c>
      <c r="W49" s="47">
        <f t="shared" si="7"/>
        <v>0</v>
      </c>
      <c r="X49" s="22">
        <v>1989</v>
      </c>
      <c r="Y49" s="6">
        <f t="shared" si="14"/>
        <v>0</v>
      </c>
      <c r="Z49" s="6">
        <f t="shared" si="14"/>
        <v>0</v>
      </c>
      <c r="AA49" s="6">
        <f t="shared" si="14"/>
        <v>62.418010752688183</v>
      </c>
      <c r="AB49" s="6">
        <f t="shared" si="14"/>
        <v>0</v>
      </c>
      <c r="AC49" s="6">
        <f t="shared" si="14"/>
        <v>10816.451145527017</v>
      </c>
      <c r="AD49" s="6">
        <f t="shared" si="14"/>
        <v>0</v>
      </c>
      <c r="AE49" s="6">
        <f t="shared" ref="AE49" si="48">AE13*$AS13</f>
        <v>0</v>
      </c>
      <c r="AF49" s="6">
        <f t="shared" si="23"/>
        <v>165699.31384385331</v>
      </c>
      <c r="AG49" s="6">
        <f t="shared" si="23"/>
        <v>12664.723136505523</v>
      </c>
      <c r="AH49" s="6">
        <f t="shared" si="23"/>
        <v>0</v>
      </c>
      <c r="AI49" s="6">
        <f t="shared" si="23"/>
        <v>598.99688149009432</v>
      </c>
      <c r="AJ49" s="6">
        <f t="shared" si="23"/>
        <v>100825.07336844083</v>
      </c>
      <c r="AK49" s="6">
        <f t="shared" si="23"/>
        <v>0</v>
      </c>
      <c r="AL49" s="6">
        <f t="shared" ref="AL49" si="49">AL13*$AS13</f>
        <v>0</v>
      </c>
      <c r="AM49" s="6">
        <f t="shared" si="25"/>
        <v>202.79434224661279</v>
      </c>
      <c r="AN49" s="6">
        <f t="shared" si="25"/>
        <v>1960.6826850824391</v>
      </c>
      <c r="AO49" s="6">
        <f t="shared" ref="AO49:AQ49" si="50">AO13*$AS13</f>
        <v>0</v>
      </c>
      <c r="AP49" s="6">
        <f t="shared" si="50"/>
        <v>0</v>
      </c>
      <c r="AQ49" s="6">
        <f t="shared" si="50"/>
        <v>0</v>
      </c>
      <c r="AR49" s="20"/>
      <c r="AS49" s="6">
        <f t="shared" si="18"/>
        <v>292830.45341389853</v>
      </c>
      <c r="AT49" s="39">
        <f>AS49-Harvest!C18</f>
        <v>0</v>
      </c>
      <c r="AV49" s="85"/>
    </row>
    <row r="50" spans="1:48" x14ac:dyDescent="0.2">
      <c r="A50" s="18">
        <v>1990</v>
      </c>
      <c r="B50" s="14">
        <f t="shared" si="2"/>
        <v>0</v>
      </c>
      <c r="C50" s="14">
        <f t="shared" si="2"/>
        <v>0</v>
      </c>
      <c r="D50" s="14">
        <f t="shared" si="2"/>
        <v>0</v>
      </c>
      <c r="E50" s="14">
        <f t="shared" si="2"/>
        <v>0</v>
      </c>
      <c r="F50" s="14">
        <f t="shared" si="2"/>
        <v>1226.7429355927211</v>
      </c>
      <c r="G50" s="14">
        <f t="shared" si="2"/>
        <v>0</v>
      </c>
      <c r="H50" s="14">
        <f t="shared" ref="H50" si="51">H14*$V14</f>
        <v>0</v>
      </c>
      <c r="I50" s="14">
        <f t="shared" ref="I50:Q50" si="52">I14*$V14</f>
        <v>35537.123866232156</v>
      </c>
      <c r="J50" s="14">
        <f t="shared" si="52"/>
        <v>1006.0286761592212</v>
      </c>
      <c r="K50" s="14">
        <f t="shared" si="52"/>
        <v>0</v>
      </c>
      <c r="L50" s="14">
        <f t="shared" si="52"/>
        <v>736.36453291870566</v>
      </c>
      <c r="M50" s="14">
        <f t="shared" si="52"/>
        <v>36830.127545599149</v>
      </c>
      <c r="N50" s="14">
        <f t="shared" si="52"/>
        <v>10.528409090909092</v>
      </c>
      <c r="O50" s="14">
        <f t="shared" si="52"/>
        <v>0</v>
      </c>
      <c r="P50" s="14">
        <f t="shared" si="52"/>
        <v>707.59452998944812</v>
      </c>
      <c r="Q50" s="14">
        <f t="shared" si="52"/>
        <v>64.489504417686007</v>
      </c>
      <c r="R50" s="14">
        <f t="shared" ref="R50:T50" si="53">R14*$V14</f>
        <v>0</v>
      </c>
      <c r="S50" s="14">
        <f t="shared" si="53"/>
        <v>0</v>
      </c>
      <c r="T50" s="14">
        <f t="shared" si="53"/>
        <v>0</v>
      </c>
      <c r="U50" s="13"/>
      <c r="V50" s="14">
        <f t="shared" si="6"/>
        <v>76119</v>
      </c>
      <c r="W50" s="47">
        <f t="shared" si="7"/>
        <v>0</v>
      </c>
      <c r="X50" s="22">
        <v>1990</v>
      </c>
      <c r="Y50" s="6">
        <f t="shared" si="14"/>
        <v>0</v>
      </c>
      <c r="Z50" s="6">
        <f t="shared" si="14"/>
        <v>0</v>
      </c>
      <c r="AA50" s="6">
        <f t="shared" si="14"/>
        <v>75.535570469798657</v>
      </c>
      <c r="AB50" s="6">
        <f t="shared" si="14"/>
        <v>0</v>
      </c>
      <c r="AC50" s="6">
        <f t="shared" si="14"/>
        <v>8361.2810219974854</v>
      </c>
      <c r="AD50" s="6">
        <f t="shared" si="14"/>
        <v>0</v>
      </c>
      <c r="AE50" s="6">
        <f t="shared" ref="AE50" si="54">AE14*$AS14</f>
        <v>0</v>
      </c>
      <c r="AF50" s="6">
        <f t="shared" si="23"/>
        <v>90538.202460165659</v>
      </c>
      <c r="AG50" s="6">
        <f t="shared" si="23"/>
        <v>3511.8782147422339</v>
      </c>
      <c r="AH50" s="6">
        <f t="shared" si="23"/>
        <v>0</v>
      </c>
      <c r="AI50" s="6">
        <f t="shared" si="23"/>
        <v>566.43540276543422</v>
      </c>
      <c r="AJ50" s="6">
        <f t="shared" si="23"/>
        <v>77273.628380836904</v>
      </c>
      <c r="AK50" s="6">
        <f t="shared" si="23"/>
        <v>0</v>
      </c>
      <c r="AL50" s="6">
        <f t="shared" ref="AL50" si="55">AL14*$AS14</f>
        <v>0</v>
      </c>
      <c r="AM50" s="6">
        <f t="shared" si="25"/>
        <v>808.00569097687037</v>
      </c>
      <c r="AN50" s="6">
        <f t="shared" si="25"/>
        <v>124.82156134851235</v>
      </c>
      <c r="AO50" s="6">
        <f t="shared" ref="AO50:AQ50" si="56">AO14*$AS14</f>
        <v>0</v>
      </c>
      <c r="AP50" s="6">
        <f t="shared" si="56"/>
        <v>0</v>
      </c>
      <c r="AQ50" s="6">
        <f t="shared" si="56"/>
        <v>0</v>
      </c>
      <c r="AR50" s="6"/>
      <c r="AS50" s="6">
        <f t="shared" si="18"/>
        <v>181259.78830330289</v>
      </c>
      <c r="AT50" s="39">
        <f>AS50-Harvest!C19</f>
        <v>0</v>
      </c>
      <c r="AV50" s="85"/>
    </row>
    <row r="51" spans="1:48" x14ac:dyDescent="0.2">
      <c r="A51" s="18">
        <v>1991</v>
      </c>
      <c r="B51" s="14">
        <f t="shared" si="2"/>
        <v>0</v>
      </c>
      <c r="C51" s="14">
        <f t="shared" si="2"/>
        <v>0</v>
      </c>
      <c r="D51" s="14">
        <f t="shared" si="2"/>
        <v>0</v>
      </c>
      <c r="E51" s="14">
        <f t="shared" si="2"/>
        <v>0</v>
      </c>
      <c r="F51" s="14">
        <f t="shared" si="2"/>
        <v>12536.758839265012</v>
      </c>
      <c r="G51" s="14">
        <f t="shared" si="2"/>
        <v>0</v>
      </c>
      <c r="H51" s="14">
        <f t="shared" ref="H51" si="57">H15*$V15</f>
        <v>0</v>
      </c>
      <c r="I51" s="14">
        <f t="shared" ref="I51:Q51" si="58">I15*$V15</f>
        <v>50513.284590916031</v>
      </c>
      <c r="J51" s="14">
        <f t="shared" si="58"/>
        <v>4647.6933405163318</v>
      </c>
      <c r="K51" s="14">
        <f t="shared" si="58"/>
        <v>0</v>
      </c>
      <c r="L51" s="14">
        <f t="shared" si="58"/>
        <v>158.29366885610494</v>
      </c>
      <c r="M51" s="14">
        <f t="shared" si="58"/>
        <v>24249.062236766684</v>
      </c>
      <c r="N51" s="14">
        <f t="shared" si="58"/>
        <v>0</v>
      </c>
      <c r="O51" s="14">
        <f t="shared" si="58"/>
        <v>0</v>
      </c>
      <c r="P51" s="14">
        <f t="shared" si="58"/>
        <v>169.49923255650759</v>
      </c>
      <c r="Q51" s="14">
        <f t="shared" si="58"/>
        <v>100.40809112333071</v>
      </c>
      <c r="R51" s="14">
        <f t="shared" ref="R51:T51" si="59">R15*$V15</f>
        <v>0</v>
      </c>
      <c r="S51" s="14">
        <f t="shared" si="59"/>
        <v>0</v>
      </c>
      <c r="T51" s="14">
        <f t="shared" si="59"/>
        <v>0</v>
      </c>
      <c r="U51" s="13"/>
      <c r="V51" s="14">
        <f t="shared" si="6"/>
        <v>92375</v>
      </c>
      <c r="W51" s="47">
        <f t="shared" si="7"/>
        <v>0</v>
      </c>
      <c r="X51" s="22">
        <v>1991</v>
      </c>
      <c r="Y51" s="6">
        <f t="shared" si="14"/>
        <v>0</v>
      </c>
      <c r="Z51" s="6">
        <f t="shared" si="14"/>
        <v>0</v>
      </c>
      <c r="AA51" s="6">
        <f t="shared" si="14"/>
        <v>18.848754448398573</v>
      </c>
      <c r="AB51" s="6">
        <f t="shared" si="14"/>
        <v>0</v>
      </c>
      <c r="AC51" s="6">
        <f t="shared" si="14"/>
        <v>12223.561951442103</v>
      </c>
      <c r="AD51" s="6">
        <f t="shared" si="14"/>
        <v>0</v>
      </c>
      <c r="AE51" s="6">
        <f t="shared" ref="AE51" si="60">AE15*$AS15</f>
        <v>0</v>
      </c>
      <c r="AF51" s="6">
        <f t="shared" si="23"/>
        <v>156030.18622441404</v>
      </c>
      <c r="AG51" s="6">
        <f t="shared" si="23"/>
        <v>3376.4604707465492</v>
      </c>
      <c r="AH51" s="6">
        <f t="shared" si="23"/>
        <v>0</v>
      </c>
      <c r="AI51" s="6">
        <f t="shared" si="23"/>
        <v>404.70798467280082</v>
      </c>
      <c r="AJ51" s="6">
        <f t="shared" si="23"/>
        <v>56210.374518403361</v>
      </c>
      <c r="AK51" s="6">
        <f t="shared" si="23"/>
        <v>76.031746031746025</v>
      </c>
      <c r="AL51" s="6">
        <f t="shared" ref="AL51" si="61">AL15*$AS15</f>
        <v>0</v>
      </c>
      <c r="AM51" s="6">
        <f t="shared" si="25"/>
        <v>125.87409157308528</v>
      </c>
      <c r="AN51" s="6">
        <f t="shared" si="25"/>
        <v>140.74361851608347</v>
      </c>
      <c r="AO51" s="6">
        <f t="shared" ref="AO51:AQ51" si="62">AO15*$AS15</f>
        <v>0</v>
      </c>
      <c r="AP51" s="6">
        <f t="shared" si="62"/>
        <v>0</v>
      </c>
      <c r="AQ51" s="6">
        <f t="shared" si="62"/>
        <v>0</v>
      </c>
      <c r="AR51" s="6"/>
      <c r="AS51" s="6">
        <f t="shared" si="18"/>
        <v>228606.78936024819</v>
      </c>
      <c r="AT51" s="39">
        <f>AS51-Harvest!C20</f>
        <v>0</v>
      </c>
      <c r="AV51" s="85"/>
    </row>
    <row r="52" spans="1:48" x14ac:dyDescent="0.2">
      <c r="A52" s="18">
        <v>1992</v>
      </c>
      <c r="B52" s="14">
        <f t="shared" ref="B52:G61" si="63">B16*$V16</f>
        <v>0</v>
      </c>
      <c r="C52" s="14">
        <f t="shared" si="63"/>
        <v>0</v>
      </c>
      <c r="D52" s="14">
        <f t="shared" si="63"/>
        <v>0</v>
      </c>
      <c r="E52" s="14">
        <f t="shared" si="63"/>
        <v>16.970760233918128</v>
      </c>
      <c r="F52" s="14">
        <f t="shared" si="63"/>
        <v>1823.6672617587376</v>
      </c>
      <c r="G52" s="14">
        <f t="shared" si="63"/>
        <v>0</v>
      </c>
      <c r="H52" s="14">
        <f t="shared" ref="H52" si="64">H16*$V16</f>
        <v>0</v>
      </c>
      <c r="I52" s="14">
        <f t="shared" ref="I52:Q52" si="65">I16*$V16</f>
        <v>52400.296590179343</v>
      </c>
      <c r="J52" s="14">
        <f t="shared" si="65"/>
        <v>4027.6182136640309</v>
      </c>
      <c r="K52" s="14">
        <f t="shared" si="65"/>
        <v>0</v>
      </c>
      <c r="L52" s="14">
        <f t="shared" si="65"/>
        <v>419.25464039708419</v>
      </c>
      <c r="M52" s="14">
        <f t="shared" si="65"/>
        <v>18410.450715557243</v>
      </c>
      <c r="N52" s="14">
        <f t="shared" si="65"/>
        <v>55.677718832891244</v>
      </c>
      <c r="O52" s="14">
        <f t="shared" si="65"/>
        <v>0</v>
      </c>
      <c r="P52" s="14">
        <f t="shared" si="65"/>
        <v>341.7304334944144</v>
      </c>
      <c r="Q52" s="14">
        <f t="shared" si="65"/>
        <v>105.33366588233591</v>
      </c>
      <c r="R52" s="14">
        <f t="shared" ref="R52:T52" si="66">R16*$V16</f>
        <v>0</v>
      </c>
      <c r="S52" s="14">
        <f t="shared" si="66"/>
        <v>0</v>
      </c>
      <c r="T52" s="14">
        <f t="shared" si="66"/>
        <v>0</v>
      </c>
      <c r="U52" s="13"/>
      <c r="V52" s="14">
        <f t="shared" si="6"/>
        <v>77601</v>
      </c>
      <c r="W52" s="47">
        <f t="shared" si="7"/>
        <v>0</v>
      </c>
      <c r="X52" s="22">
        <v>1992</v>
      </c>
      <c r="Y52" s="6">
        <f t="shared" si="14"/>
        <v>0</v>
      </c>
      <c r="Z52" s="6">
        <f t="shared" si="14"/>
        <v>0</v>
      </c>
      <c r="AA52" s="6">
        <f t="shared" si="14"/>
        <v>0</v>
      </c>
      <c r="AB52" s="6">
        <f t="shared" si="14"/>
        <v>0</v>
      </c>
      <c r="AC52" s="6">
        <f t="shared" si="14"/>
        <v>2631.7594919738744</v>
      </c>
      <c r="AD52" s="6">
        <f t="shared" si="14"/>
        <v>0</v>
      </c>
      <c r="AE52" s="6">
        <f t="shared" ref="AE52" si="67">AE16*$AS16</f>
        <v>0</v>
      </c>
      <c r="AF52" s="6">
        <f t="shared" si="23"/>
        <v>87804.769142190795</v>
      </c>
      <c r="AG52" s="6">
        <f t="shared" si="23"/>
        <v>3980.9802468514945</v>
      </c>
      <c r="AH52" s="6">
        <f t="shared" si="23"/>
        <v>0</v>
      </c>
      <c r="AI52" s="6">
        <f t="shared" si="23"/>
        <v>1125.4497757997419</v>
      </c>
      <c r="AJ52" s="6">
        <f t="shared" si="23"/>
        <v>46492.208720592964</v>
      </c>
      <c r="AK52" s="6">
        <f t="shared" si="23"/>
        <v>38.957264957264947</v>
      </c>
      <c r="AL52" s="6">
        <f t="shared" ref="AL52" si="68">AL16*$AS16</f>
        <v>0</v>
      </c>
      <c r="AM52" s="6">
        <f t="shared" si="25"/>
        <v>177.69785038026609</v>
      </c>
      <c r="AN52" s="6">
        <f t="shared" si="25"/>
        <v>218.96355144454299</v>
      </c>
      <c r="AO52" s="6">
        <f t="shared" ref="AO52:AQ52" si="69">AO16*$AS16</f>
        <v>0</v>
      </c>
      <c r="AP52" s="6">
        <f t="shared" si="69"/>
        <v>0</v>
      </c>
      <c r="AQ52" s="6">
        <f t="shared" si="69"/>
        <v>0</v>
      </c>
      <c r="AR52" s="6"/>
      <c r="AS52" s="6">
        <f t="shared" si="18"/>
        <v>142470.78604419096</v>
      </c>
      <c r="AT52" s="39">
        <f>AS52-Harvest!C21</f>
        <v>0</v>
      </c>
      <c r="AV52" s="85"/>
    </row>
    <row r="53" spans="1:48" x14ac:dyDescent="0.2">
      <c r="A53" s="18">
        <v>1993</v>
      </c>
      <c r="B53" s="14">
        <f t="shared" si="63"/>
        <v>0</v>
      </c>
      <c r="C53" s="14">
        <f t="shared" si="63"/>
        <v>0</v>
      </c>
      <c r="D53" s="14">
        <f t="shared" si="63"/>
        <v>0</v>
      </c>
      <c r="E53" s="14">
        <f t="shared" si="63"/>
        <v>0</v>
      </c>
      <c r="F53" s="14">
        <f t="shared" si="63"/>
        <v>1559.9572137900595</v>
      </c>
      <c r="G53" s="14">
        <f t="shared" si="63"/>
        <v>0</v>
      </c>
      <c r="H53" s="14">
        <f t="shared" ref="H53" si="70">H17*$V17</f>
        <v>0</v>
      </c>
      <c r="I53" s="14">
        <f t="shared" ref="I53:Q53" si="71">I17*$V17</f>
        <v>18692.958067992789</v>
      </c>
      <c r="J53" s="14">
        <f t="shared" si="71"/>
        <v>901.4420943064215</v>
      </c>
      <c r="K53" s="14">
        <f t="shared" si="71"/>
        <v>18.991452991452999</v>
      </c>
      <c r="L53" s="14">
        <f t="shared" si="71"/>
        <v>179.864753191804</v>
      </c>
      <c r="M53" s="14">
        <f t="shared" si="71"/>
        <v>30396.36012189676</v>
      </c>
      <c r="N53" s="14">
        <f t="shared" si="71"/>
        <v>0</v>
      </c>
      <c r="O53" s="14">
        <f t="shared" si="71"/>
        <v>0</v>
      </c>
      <c r="P53" s="14">
        <f t="shared" si="71"/>
        <v>239.3796288573171</v>
      </c>
      <c r="Q53" s="14">
        <f t="shared" si="71"/>
        <v>91.04666697340069</v>
      </c>
      <c r="R53" s="14">
        <f t="shared" ref="R53:T53" si="72">R17*$V17</f>
        <v>0</v>
      </c>
      <c r="S53" s="14">
        <f t="shared" si="72"/>
        <v>0</v>
      </c>
      <c r="T53" s="14">
        <f t="shared" si="72"/>
        <v>0</v>
      </c>
      <c r="U53" s="13"/>
      <c r="V53" s="14">
        <f t="shared" si="6"/>
        <v>52080.000000000007</v>
      </c>
      <c r="W53" s="47">
        <f t="shared" si="7"/>
        <v>0</v>
      </c>
      <c r="X53" s="22">
        <v>1993</v>
      </c>
      <c r="Y53" s="6">
        <f t="shared" si="14"/>
        <v>0</v>
      </c>
      <c r="Z53" s="6">
        <f t="shared" si="14"/>
        <v>0</v>
      </c>
      <c r="AA53" s="6">
        <f t="shared" si="14"/>
        <v>0</v>
      </c>
      <c r="AB53" s="6">
        <f t="shared" si="14"/>
        <v>0</v>
      </c>
      <c r="AC53" s="6">
        <f t="shared" si="14"/>
        <v>1089.0043947129338</v>
      </c>
      <c r="AD53" s="6">
        <f t="shared" si="14"/>
        <v>0</v>
      </c>
      <c r="AE53" s="6">
        <f t="shared" ref="AE53" si="73">AE17*$AS17</f>
        <v>0</v>
      </c>
      <c r="AF53" s="6">
        <f t="shared" si="23"/>
        <v>24701.919211940076</v>
      </c>
      <c r="AG53" s="6">
        <f t="shared" si="23"/>
        <v>549.62643169217711</v>
      </c>
      <c r="AH53" s="6">
        <f t="shared" si="23"/>
        <v>0</v>
      </c>
      <c r="AI53" s="6">
        <f t="shared" si="23"/>
        <v>143.5756756557812</v>
      </c>
      <c r="AJ53" s="6">
        <f t="shared" si="23"/>
        <v>25438.300411429347</v>
      </c>
      <c r="AK53" s="6">
        <f t="shared" si="23"/>
        <v>0</v>
      </c>
      <c r="AL53" s="6">
        <f t="shared" ref="AL53" si="74">AL17*$AS17</f>
        <v>0</v>
      </c>
      <c r="AM53" s="6">
        <f t="shared" si="25"/>
        <v>107.41871572780522</v>
      </c>
      <c r="AN53" s="6">
        <f t="shared" si="25"/>
        <v>50.339568482794135</v>
      </c>
      <c r="AO53" s="6">
        <f t="shared" ref="AO53:AQ53" si="75">AO17*$AS17</f>
        <v>0</v>
      </c>
      <c r="AP53" s="6">
        <f t="shared" si="75"/>
        <v>0</v>
      </c>
      <c r="AQ53" s="6">
        <f t="shared" si="75"/>
        <v>0</v>
      </c>
      <c r="AR53" s="6"/>
      <c r="AS53" s="6">
        <f t="shared" si="18"/>
        <v>52080.184409640911</v>
      </c>
      <c r="AT53" s="39">
        <f>AS53-Harvest!C22</f>
        <v>0</v>
      </c>
      <c r="AV53" s="85"/>
    </row>
    <row r="54" spans="1:48" x14ac:dyDescent="0.2">
      <c r="A54" s="18">
        <v>1994</v>
      </c>
      <c r="B54" s="14">
        <f t="shared" si="63"/>
        <v>0</v>
      </c>
      <c r="C54" s="14">
        <f t="shared" si="63"/>
        <v>0</v>
      </c>
      <c r="D54" s="14">
        <f t="shared" si="63"/>
        <v>0</v>
      </c>
      <c r="E54" s="14">
        <f t="shared" si="63"/>
        <v>48.44084158415842</v>
      </c>
      <c r="F54" s="14">
        <f t="shared" si="63"/>
        <v>671.41030373591593</v>
      </c>
      <c r="G54" s="14">
        <f t="shared" si="63"/>
        <v>0</v>
      </c>
      <c r="H54" s="14">
        <f t="shared" ref="H54" si="76">H18*$V18</f>
        <v>0</v>
      </c>
      <c r="I54" s="14">
        <f t="shared" ref="I54:Q54" si="77">I18*$V18</f>
        <v>24876.336615774864</v>
      </c>
      <c r="J54" s="14">
        <f t="shared" si="77"/>
        <v>549.15574370875731</v>
      </c>
      <c r="K54" s="14">
        <f t="shared" si="77"/>
        <v>0</v>
      </c>
      <c r="L54" s="14">
        <f t="shared" si="77"/>
        <v>194.21678806046245</v>
      </c>
      <c r="M54" s="14">
        <f t="shared" si="77"/>
        <v>10572.682887239505</v>
      </c>
      <c r="N54" s="14">
        <f t="shared" si="77"/>
        <v>23.024999999999999</v>
      </c>
      <c r="O54" s="14">
        <f t="shared" si="77"/>
        <v>0</v>
      </c>
      <c r="P54" s="14">
        <f t="shared" si="77"/>
        <v>50.077973742486556</v>
      </c>
      <c r="Q54" s="14">
        <f t="shared" si="77"/>
        <v>21.653846153846153</v>
      </c>
      <c r="R54" s="14">
        <f t="shared" ref="R54:T54" si="78">R18*$V18</f>
        <v>0</v>
      </c>
      <c r="S54" s="14">
        <f t="shared" si="78"/>
        <v>0</v>
      </c>
      <c r="T54" s="14">
        <f t="shared" si="78"/>
        <v>0</v>
      </c>
      <c r="U54" s="13"/>
      <c r="V54" s="14">
        <f t="shared" si="6"/>
        <v>37006.999999999993</v>
      </c>
      <c r="W54" s="47">
        <f t="shared" si="7"/>
        <v>0</v>
      </c>
      <c r="X54" s="22">
        <v>1994</v>
      </c>
      <c r="Y54" s="6">
        <f t="shared" ref="Y54:AD63" si="79">Y18*$AS18</f>
        <v>0</v>
      </c>
      <c r="Z54" s="6">
        <f t="shared" si="79"/>
        <v>0</v>
      </c>
      <c r="AA54" s="6">
        <f t="shared" si="79"/>
        <v>23.114021571648689</v>
      </c>
      <c r="AB54" s="6">
        <f t="shared" si="79"/>
        <v>0</v>
      </c>
      <c r="AC54" s="6">
        <f t="shared" si="79"/>
        <v>317.51103332325528</v>
      </c>
      <c r="AD54" s="6">
        <f t="shared" si="79"/>
        <v>0</v>
      </c>
      <c r="AE54" s="6">
        <f t="shared" ref="AE54" si="80">AE18*$AS18</f>
        <v>0</v>
      </c>
      <c r="AF54" s="6">
        <f t="shared" si="23"/>
        <v>18638.257919469765</v>
      </c>
      <c r="AG54" s="6">
        <f t="shared" si="23"/>
        <v>174.70846289605919</v>
      </c>
      <c r="AH54" s="6">
        <f t="shared" si="23"/>
        <v>0</v>
      </c>
      <c r="AI54" s="6">
        <f t="shared" si="23"/>
        <v>156.69069290271011</v>
      </c>
      <c r="AJ54" s="6">
        <f t="shared" si="23"/>
        <v>6033.3449100834887</v>
      </c>
      <c r="AK54" s="6">
        <f t="shared" si="23"/>
        <v>0</v>
      </c>
      <c r="AL54" s="6">
        <f t="shared" ref="AL54:AL74" si="81">AL18*$AS18</f>
        <v>0</v>
      </c>
      <c r="AM54" s="6">
        <f t="shared" si="25"/>
        <v>22.883544303797468</v>
      </c>
      <c r="AN54" s="6">
        <f t="shared" si="25"/>
        <v>0</v>
      </c>
      <c r="AO54" s="6">
        <f t="shared" ref="AO54:AQ54" si="82">AO18*$AS18</f>
        <v>0</v>
      </c>
      <c r="AP54" s="6">
        <f t="shared" si="82"/>
        <v>0</v>
      </c>
      <c r="AQ54" s="6">
        <f t="shared" si="82"/>
        <v>0</v>
      </c>
      <c r="AR54" s="6"/>
      <c r="AS54" s="6">
        <f t="shared" si="18"/>
        <v>25366.510584550721</v>
      </c>
      <c r="AT54" s="39">
        <f>AS54-Harvest!C23</f>
        <v>0</v>
      </c>
      <c r="AV54" s="85"/>
    </row>
    <row r="55" spans="1:48" x14ac:dyDescent="0.2">
      <c r="A55" s="18">
        <v>1995</v>
      </c>
      <c r="B55" s="14">
        <f t="shared" si="63"/>
        <v>0</v>
      </c>
      <c r="C55" s="14">
        <f t="shared" si="63"/>
        <v>0</v>
      </c>
      <c r="D55" s="14">
        <f t="shared" si="63"/>
        <v>0</v>
      </c>
      <c r="E55" s="14">
        <f t="shared" si="63"/>
        <v>0</v>
      </c>
      <c r="F55" s="14">
        <f t="shared" si="63"/>
        <v>3359.9303395613792</v>
      </c>
      <c r="G55" s="14">
        <f t="shared" si="63"/>
        <v>0</v>
      </c>
      <c r="H55" s="14">
        <f t="shared" ref="H55" si="83">H19*$V19</f>
        <v>0</v>
      </c>
      <c r="I55" s="14">
        <f t="shared" ref="I55:Q55" si="84">I19*$V19</f>
        <v>2176.1892584829429</v>
      </c>
      <c r="J55" s="14">
        <f t="shared" si="84"/>
        <v>298.24399681016484</v>
      </c>
      <c r="K55" s="14">
        <f t="shared" si="84"/>
        <v>0</v>
      </c>
      <c r="L55" s="14">
        <f t="shared" si="84"/>
        <v>77.511961733817969</v>
      </c>
      <c r="M55" s="14">
        <f t="shared" si="84"/>
        <v>1219.4321357193874</v>
      </c>
      <c r="N55" s="14">
        <f t="shared" si="84"/>
        <v>0</v>
      </c>
      <c r="O55" s="14">
        <f t="shared" si="84"/>
        <v>0</v>
      </c>
      <c r="P55" s="14">
        <f t="shared" si="84"/>
        <v>45.692307692307693</v>
      </c>
      <c r="Q55" s="14">
        <f t="shared" si="84"/>
        <v>0</v>
      </c>
      <c r="R55" s="14">
        <f t="shared" ref="R55:T55" si="85">R19*$V19</f>
        <v>0</v>
      </c>
      <c r="S55" s="14">
        <f t="shared" si="85"/>
        <v>0</v>
      </c>
      <c r="T55" s="14">
        <f t="shared" si="85"/>
        <v>0</v>
      </c>
      <c r="U55" s="13"/>
      <c r="V55" s="14">
        <f t="shared" si="6"/>
        <v>7177</v>
      </c>
      <c r="W55" s="47">
        <f t="shared" si="7"/>
        <v>0</v>
      </c>
      <c r="X55" s="22">
        <v>1995</v>
      </c>
      <c r="Y55" s="6">
        <f t="shared" si="79"/>
        <v>0</v>
      </c>
      <c r="Z55" s="6">
        <f t="shared" si="79"/>
        <v>0</v>
      </c>
      <c r="AA55" s="6">
        <f t="shared" si="79"/>
        <v>0</v>
      </c>
      <c r="AB55" s="6">
        <f t="shared" si="79"/>
        <v>0</v>
      </c>
      <c r="AC55" s="6">
        <f t="shared" si="79"/>
        <v>3022.1727943012529</v>
      </c>
      <c r="AD55" s="6">
        <f t="shared" si="79"/>
        <v>0</v>
      </c>
      <c r="AE55" s="6">
        <f t="shared" ref="AE55" si="86">AE19*$AS19</f>
        <v>0</v>
      </c>
      <c r="AF55" s="6">
        <f t="shared" ref="AF55:AK64" si="87">AF19*$AS19</f>
        <v>4149.7935186094237</v>
      </c>
      <c r="AG55" s="6">
        <f t="shared" si="87"/>
        <v>227.96775937390956</v>
      </c>
      <c r="AH55" s="6">
        <f t="shared" si="87"/>
        <v>0</v>
      </c>
      <c r="AI55" s="6">
        <f t="shared" si="87"/>
        <v>114.27742277398316</v>
      </c>
      <c r="AJ55" s="6">
        <f t="shared" si="87"/>
        <v>2104.8862073259133</v>
      </c>
      <c r="AK55" s="6">
        <f t="shared" si="87"/>
        <v>0</v>
      </c>
      <c r="AL55" s="6">
        <f t="shared" si="81"/>
        <v>0</v>
      </c>
      <c r="AM55" s="6">
        <f t="shared" si="25"/>
        <v>9.0451263537906144</v>
      </c>
      <c r="AN55" s="6">
        <f t="shared" si="25"/>
        <v>9.0451263537906144</v>
      </c>
      <c r="AO55" s="6">
        <f t="shared" ref="AO55:AQ55" si="88">AO19*$AS19</f>
        <v>0</v>
      </c>
      <c r="AP55" s="6">
        <f t="shared" si="88"/>
        <v>0</v>
      </c>
      <c r="AQ55" s="6">
        <f t="shared" si="88"/>
        <v>0</v>
      </c>
      <c r="AR55" s="6"/>
      <c r="AS55" s="6">
        <f t="shared" si="18"/>
        <v>9637.1879550920639</v>
      </c>
      <c r="AT55" s="39">
        <f>AS55-Harvest!C24</f>
        <v>0</v>
      </c>
      <c r="AV55" s="85"/>
    </row>
    <row r="56" spans="1:48" x14ac:dyDescent="0.2">
      <c r="A56" s="18">
        <v>1996</v>
      </c>
      <c r="B56" s="14">
        <f t="shared" si="63"/>
        <v>0</v>
      </c>
      <c r="C56" s="14">
        <f t="shared" si="63"/>
        <v>0</v>
      </c>
      <c r="D56" s="14">
        <f t="shared" si="63"/>
        <v>0</v>
      </c>
      <c r="E56" s="14">
        <f t="shared" si="63"/>
        <v>10.742000820566476</v>
      </c>
      <c r="F56" s="14">
        <f t="shared" si="63"/>
        <v>3364.4750287259631</v>
      </c>
      <c r="G56" s="14">
        <f t="shared" si="63"/>
        <v>0</v>
      </c>
      <c r="H56" s="14">
        <f t="shared" ref="H56" si="89">H20*$V20</f>
        <v>0</v>
      </c>
      <c r="I56" s="14">
        <f t="shared" ref="I56:Q56" si="90">I20*$V20</f>
        <v>43230.147615260059</v>
      </c>
      <c r="J56" s="14">
        <f t="shared" si="90"/>
        <v>516.99577602099976</v>
      </c>
      <c r="K56" s="14">
        <f t="shared" si="90"/>
        <v>0</v>
      </c>
      <c r="L56" s="14">
        <f t="shared" si="90"/>
        <v>35.182622737721353</v>
      </c>
      <c r="M56" s="14">
        <f t="shared" si="90"/>
        <v>3558.8438126985479</v>
      </c>
      <c r="N56" s="14">
        <f t="shared" si="90"/>
        <v>22.6131437361461</v>
      </c>
      <c r="O56" s="14">
        <f t="shared" si="90"/>
        <v>0</v>
      </c>
      <c r="P56" s="14">
        <f t="shared" si="90"/>
        <v>0</v>
      </c>
      <c r="Q56" s="14">
        <f t="shared" si="90"/>
        <v>0</v>
      </c>
      <c r="R56" s="14">
        <f t="shared" ref="R56:T56" si="91">R20*$V20</f>
        <v>0</v>
      </c>
      <c r="S56" s="14">
        <f t="shared" si="91"/>
        <v>0</v>
      </c>
      <c r="T56" s="14">
        <f t="shared" si="91"/>
        <v>0</v>
      </c>
      <c r="U56" s="13"/>
      <c r="V56" s="14">
        <f t="shared" si="6"/>
        <v>50739.000000000007</v>
      </c>
      <c r="W56" s="47">
        <f t="shared" si="7"/>
        <v>0</v>
      </c>
      <c r="X56" s="22">
        <v>1996</v>
      </c>
      <c r="Y56" s="6">
        <f t="shared" si="79"/>
        <v>0</v>
      </c>
      <c r="Z56" s="6">
        <f t="shared" si="79"/>
        <v>0</v>
      </c>
      <c r="AA56" s="6">
        <f t="shared" si="79"/>
        <v>0</v>
      </c>
      <c r="AB56" s="6">
        <f t="shared" si="79"/>
        <v>0</v>
      </c>
      <c r="AC56" s="6">
        <f t="shared" si="79"/>
        <v>1607.7966541959051</v>
      </c>
      <c r="AD56" s="6">
        <f t="shared" si="79"/>
        <v>0</v>
      </c>
      <c r="AE56" s="6">
        <f t="shared" ref="AE56" si="92">AE20*$AS20</f>
        <v>0</v>
      </c>
      <c r="AF56" s="6">
        <f t="shared" si="87"/>
        <v>16482.162539531688</v>
      </c>
      <c r="AG56" s="6">
        <f t="shared" si="87"/>
        <v>306.03357393862876</v>
      </c>
      <c r="AH56" s="6">
        <f t="shared" si="87"/>
        <v>0</v>
      </c>
      <c r="AI56" s="6">
        <f t="shared" si="87"/>
        <v>7.6063829787234027</v>
      </c>
      <c r="AJ56" s="6">
        <f t="shared" si="87"/>
        <v>1478.4988776550576</v>
      </c>
      <c r="AK56" s="6">
        <f t="shared" si="87"/>
        <v>0</v>
      </c>
      <c r="AL56" s="6">
        <f t="shared" si="81"/>
        <v>0</v>
      </c>
      <c r="AM56" s="6">
        <f t="shared" si="25"/>
        <v>0</v>
      </c>
      <c r="AN56" s="6">
        <f t="shared" si="25"/>
        <v>0</v>
      </c>
      <c r="AO56" s="6">
        <f t="shared" ref="AO56:AQ56" si="93">AO20*$AS20</f>
        <v>0</v>
      </c>
      <c r="AP56" s="6">
        <f t="shared" si="93"/>
        <v>0</v>
      </c>
      <c r="AQ56" s="6">
        <f t="shared" si="93"/>
        <v>0</v>
      </c>
      <c r="AR56" s="6"/>
      <c r="AS56" s="6">
        <f t="shared" si="18"/>
        <v>19882.098028300003</v>
      </c>
      <c r="AT56" s="39">
        <f>AS56-Harvest!C25</f>
        <v>0</v>
      </c>
      <c r="AV56" s="85"/>
    </row>
    <row r="57" spans="1:48" x14ac:dyDescent="0.2">
      <c r="A57" s="18">
        <v>1997</v>
      </c>
      <c r="B57" s="14">
        <f t="shared" si="63"/>
        <v>0</v>
      </c>
      <c r="C57" s="14">
        <f t="shared" si="63"/>
        <v>0</v>
      </c>
      <c r="D57" s="14">
        <f t="shared" si="63"/>
        <v>0</v>
      </c>
      <c r="E57" s="14">
        <f t="shared" si="63"/>
        <v>23.040268456375834</v>
      </c>
      <c r="F57" s="14">
        <f t="shared" si="63"/>
        <v>1021.7763397972238</v>
      </c>
      <c r="G57" s="14">
        <f t="shared" si="63"/>
        <v>0</v>
      </c>
      <c r="H57" s="14">
        <f t="shared" ref="H57" si="94">H21*$V21</f>
        <v>0</v>
      </c>
      <c r="I57" s="14">
        <f t="shared" ref="I57:Q57" si="95">I21*$V21</f>
        <v>39858.228437914659</v>
      </c>
      <c r="J57" s="14">
        <f t="shared" si="95"/>
        <v>183.2579253523113</v>
      </c>
      <c r="K57" s="14">
        <f t="shared" si="95"/>
        <v>0</v>
      </c>
      <c r="L57" s="14">
        <f t="shared" si="95"/>
        <v>44.891719745222915</v>
      </c>
      <c r="M57" s="14">
        <f t="shared" si="95"/>
        <v>3114.3294051197431</v>
      </c>
      <c r="N57" s="14">
        <f t="shared" si="95"/>
        <v>0</v>
      </c>
      <c r="O57" s="14">
        <f t="shared" si="95"/>
        <v>0</v>
      </c>
      <c r="P57" s="14">
        <f t="shared" si="95"/>
        <v>0</v>
      </c>
      <c r="Q57" s="14">
        <f t="shared" si="95"/>
        <v>8.4759036144578292</v>
      </c>
      <c r="R57" s="14">
        <f t="shared" ref="R57:T57" si="96">R21*$V21</f>
        <v>0</v>
      </c>
      <c r="S57" s="14">
        <f t="shared" si="96"/>
        <v>0</v>
      </c>
      <c r="T57" s="14">
        <f t="shared" si="96"/>
        <v>0</v>
      </c>
      <c r="U57" s="13"/>
      <c r="V57" s="14">
        <f t="shared" si="6"/>
        <v>44254</v>
      </c>
      <c r="W57" s="47">
        <f t="shared" si="7"/>
        <v>0</v>
      </c>
      <c r="X57" s="22">
        <v>1997</v>
      </c>
      <c r="Y57" s="6">
        <f t="shared" si="79"/>
        <v>0</v>
      </c>
      <c r="Z57" s="6">
        <f t="shared" si="79"/>
        <v>0</v>
      </c>
      <c r="AA57" s="6">
        <f t="shared" si="79"/>
        <v>0</v>
      </c>
      <c r="AB57" s="6">
        <f t="shared" si="79"/>
        <v>0</v>
      </c>
      <c r="AC57" s="6">
        <f t="shared" si="79"/>
        <v>967.94301032836324</v>
      </c>
      <c r="AD57" s="6">
        <f t="shared" si="79"/>
        <v>0</v>
      </c>
      <c r="AE57" s="6">
        <f t="shared" ref="AE57" si="97">AE21*$AS21</f>
        <v>0</v>
      </c>
      <c r="AF57" s="6">
        <f t="shared" si="87"/>
        <v>28061.141725626541</v>
      </c>
      <c r="AG57" s="6">
        <f t="shared" si="87"/>
        <v>132.97585575630171</v>
      </c>
      <c r="AH57" s="6">
        <f t="shared" si="87"/>
        <v>0</v>
      </c>
      <c r="AI57" s="6">
        <f t="shared" si="87"/>
        <v>66.576999354410219</v>
      </c>
      <c r="AJ57" s="6">
        <f t="shared" si="87"/>
        <v>2592.8837218602694</v>
      </c>
      <c r="AK57" s="6">
        <f t="shared" si="87"/>
        <v>0</v>
      </c>
      <c r="AL57" s="6">
        <f t="shared" si="81"/>
        <v>0</v>
      </c>
      <c r="AM57" s="6">
        <f t="shared" si="25"/>
        <v>0</v>
      </c>
      <c r="AN57" s="6">
        <f t="shared" si="25"/>
        <v>0</v>
      </c>
      <c r="AO57" s="6">
        <f t="shared" ref="AO57:AQ57" si="98">AO21*$AS21</f>
        <v>0</v>
      </c>
      <c r="AP57" s="6">
        <f t="shared" si="98"/>
        <v>0</v>
      </c>
      <c r="AQ57" s="6">
        <f t="shared" si="98"/>
        <v>0</v>
      </c>
      <c r="AR57" s="6"/>
      <c r="AS57" s="6">
        <f t="shared" si="18"/>
        <v>31821.521312925885</v>
      </c>
      <c r="AT57" s="39">
        <f>AS57-Harvest!C26</f>
        <v>0</v>
      </c>
      <c r="AV57" s="85"/>
    </row>
    <row r="58" spans="1:48" x14ac:dyDescent="0.2">
      <c r="A58" s="18">
        <v>1998</v>
      </c>
      <c r="B58" s="14">
        <f t="shared" si="63"/>
        <v>15.035087719298248</v>
      </c>
      <c r="C58" s="14">
        <f t="shared" si="63"/>
        <v>0</v>
      </c>
      <c r="D58" s="14">
        <f t="shared" si="63"/>
        <v>0</v>
      </c>
      <c r="E58" s="14">
        <f t="shared" si="63"/>
        <v>0</v>
      </c>
      <c r="F58" s="14">
        <f t="shared" si="63"/>
        <v>631.10659541038547</v>
      </c>
      <c r="G58" s="14">
        <f t="shared" si="63"/>
        <v>0</v>
      </c>
      <c r="H58" s="14">
        <f t="shared" ref="H58" si="99">H22*$V22</f>
        <v>0</v>
      </c>
      <c r="I58" s="14">
        <f t="shared" ref="I58:Q58" si="100">I22*$V22</f>
        <v>7477.8209897153338</v>
      </c>
      <c r="J58" s="14">
        <f t="shared" si="100"/>
        <v>267.57948270238768</v>
      </c>
      <c r="K58" s="14">
        <f t="shared" si="100"/>
        <v>0</v>
      </c>
      <c r="L58" s="14">
        <f t="shared" si="100"/>
        <v>164.57781511200733</v>
      </c>
      <c r="M58" s="14">
        <f t="shared" si="100"/>
        <v>3752.7200293405881</v>
      </c>
      <c r="N58" s="14">
        <f t="shared" si="100"/>
        <v>0</v>
      </c>
      <c r="O58" s="14">
        <f t="shared" si="100"/>
        <v>0</v>
      </c>
      <c r="P58" s="14">
        <f t="shared" si="100"/>
        <v>13.08</v>
      </c>
      <c r="Q58" s="14">
        <f t="shared" si="100"/>
        <v>13.08</v>
      </c>
      <c r="R58" s="14">
        <f t="shared" ref="R58:T58" si="101">R22*$V22</f>
        <v>0</v>
      </c>
      <c r="S58" s="14">
        <f t="shared" si="101"/>
        <v>0</v>
      </c>
      <c r="T58" s="14">
        <f t="shared" si="101"/>
        <v>0</v>
      </c>
      <c r="U58" s="13"/>
      <c r="V58" s="14">
        <f t="shared" si="6"/>
        <v>12335</v>
      </c>
      <c r="W58" s="47">
        <f t="shared" si="7"/>
        <v>0</v>
      </c>
      <c r="X58" s="22">
        <v>1998</v>
      </c>
      <c r="Y58" s="6">
        <f t="shared" si="79"/>
        <v>0</v>
      </c>
      <c r="Z58" s="6">
        <f t="shared" si="79"/>
        <v>0</v>
      </c>
      <c r="AA58" s="6">
        <f t="shared" si="79"/>
        <v>0</v>
      </c>
      <c r="AB58" s="6">
        <f t="shared" si="79"/>
        <v>0</v>
      </c>
      <c r="AC58" s="6">
        <f t="shared" si="79"/>
        <v>143.67638736130601</v>
      </c>
      <c r="AD58" s="6">
        <f t="shared" si="79"/>
        <v>0</v>
      </c>
      <c r="AE58" s="6">
        <f t="shared" ref="AE58" si="102">AE22*$AS22</f>
        <v>0</v>
      </c>
      <c r="AF58" s="6">
        <f t="shared" si="87"/>
        <v>2161.1339519165294</v>
      </c>
      <c r="AG58" s="6">
        <f t="shared" si="87"/>
        <v>173.01748027445115</v>
      </c>
      <c r="AH58" s="6">
        <f t="shared" si="87"/>
        <v>0</v>
      </c>
      <c r="AI58" s="6">
        <f t="shared" si="87"/>
        <v>9.9538106235565795</v>
      </c>
      <c r="AJ58" s="6">
        <f t="shared" si="87"/>
        <v>350.11671236257718</v>
      </c>
      <c r="AK58" s="6">
        <f t="shared" si="87"/>
        <v>0</v>
      </c>
      <c r="AL58" s="6">
        <f t="shared" si="81"/>
        <v>0</v>
      </c>
      <c r="AM58" s="6">
        <f t="shared" si="25"/>
        <v>0</v>
      </c>
      <c r="AN58" s="6">
        <f t="shared" si="25"/>
        <v>0</v>
      </c>
      <c r="AO58" s="6">
        <f t="shared" ref="AO58:AQ58" si="103">AO22*$AS22</f>
        <v>0</v>
      </c>
      <c r="AP58" s="6">
        <f t="shared" si="103"/>
        <v>0</v>
      </c>
      <c r="AQ58" s="6">
        <f t="shared" si="103"/>
        <v>0</v>
      </c>
      <c r="AR58" s="6"/>
      <c r="AS58" s="6">
        <f t="shared" si="18"/>
        <v>2837.8983425384199</v>
      </c>
      <c r="AT58" s="39">
        <f>AS58-Harvest!C27</f>
        <v>0</v>
      </c>
      <c r="AV58" s="85"/>
    </row>
    <row r="59" spans="1:48" x14ac:dyDescent="0.2">
      <c r="A59" s="18">
        <v>1999</v>
      </c>
      <c r="B59" s="14">
        <f t="shared" si="63"/>
        <v>0</v>
      </c>
      <c r="C59" s="14">
        <f t="shared" si="63"/>
        <v>0</v>
      </c>
      <c r="D59" s="14">
        <f t="shared" si="63"/>
        <v>0</v>
      </c>
      <c r="E59" s="14">
        <f t="shared" si="63"/>
        <v>0</v>
      </c>
      <c r="F59" s="14">
        <f t="shared" si="63"/>
        <v>5933.9986624243311</v>
      </c>
      <c r="G59" s="14">
        <f t="shared" si="63"/>
        <v>0</v>
      </c>
      <c r="H59" s="14">
        <f t="shared" ref="H59" si="104">H23*$V23</f>
        <v>0</v>
      </c>
      <c r="I59" s="14">
        <f t="shared" ref="I59:Q59" si="105">I23*$V23</f>
        <v>8550.1083983495228</v>
      </c>
      <c r="J59" s="14">
        <f t="shared" si="105"/>
        <v>1596.9276704086953</v>
      </c>
      <c r="K59" s="14">
        <f t="shared" si="105"/>
        <v>0</v>
      </c>
      <c r="L59" s="14">
        <f t="shared" si="105"/>
        <v>33.570399404413408</v>
      </c>
      <c r="M59" s="14">
        <f t="shared" si="105"/>
        <v>3135.8429798781544</v>
      </c>
      <c r="N59" s="14">
        <f t="shared" si="105"/>
        <v>0</v>
      </c>
      <c r="O59" s="14">
        <f t="shared" si="105"/>
        <v>0</v>
      </c>
      <c r="P59" s="14">
        <f t="shared" si="105"/>
        <v>33.551889534883721</v>
      </c>
      <c r="Q59" s="14">
        <f t="shared" si="105"/>
        <v>0</v>
      </c>
      <c r="R59" s="14">
        <f t="shared" ref="R59:T59" si="106">R23*$V23</f>
        <v>0</v>
      </c>
      <c r="S59" s="14">
        <f t="shared" si="106"/>
        <v>0</v>
      </c>
      <c r="T59" s="14">
        <f t="shared" si="106"/>
        <v>0</v>
      </c>
      <c r="U59" s="13"/>
      <c r="V59" s="14">
        <f t="shared" si="6"/>
        <v>19284.000000000004</v>
      </c>
      <c r="W59" s="47">
        <f t="shared" si="7"/>
        <v>0</v>
      </c>
      <c r="X59" s="22">
        <v>1999</v>
      </c>
      <c r="Y59" s="6">
        <f t="shared" si="79"/>
        <v>0</v>
      </c>
      <c r="Z59" s="6">
        <f t="shared" si="79"/>
        <v>0</v>
      </c>
      <c r="AA59" s="6">
        <f t="shared" si="79"/>
        <v>0</v>
      </c>
      <c r="AB59" s="6">
        <f t="shared" si="79"/>
        <v>0</v>
      </c>
      <c r="AC59" s="6">
        <f t="shared" si="79"/>
        <v>829.32210334528281</v>
      </c>
      <c r="AD59" s="6">
        <f t="shared" si="79"/>
        <v>0</v>
      </c>
      <c r="AE59" s="6">
        <f t="shared" ref="AE59" si="107">AE23*$AS23</f>
        <v>0</v>
      </c>
      <c r="AF59" s="6">
        <f t="shared" si="87"/>
        <v>2433.133929699768</v>
      </c>
      <c r="AG59" s="6">
        <f t="shared" si="87"/>
        <v>321.03958875936172</v>
      </c>
      <c r="AH59" s="6">
        <f t="shared" si="87"/>
        <v>0</v>
      </c>
      <c r="AI59" s="6">
        <f t="shared" si="87"/>
        <v>7.8305489260143188</v>
      </c>
      <c r="AJ59" s="6">
        <f t="shared" si="87"/>
        <v>1012.6341160991363</v>
      </c>
      <c r="AK59" s="6">
        <f t="shared" si="87"/>
        <v>0</v>
      </c>
      <c r="AL59" s="6">
        <f t="shared" si="81"/>
        <v>0</v>
      </c>
      <c r="AM59" s="6">
        <f t="shared" si="25"/>
        <v>0</v>
      </c>
      <c r="AN59" s="6">
        <f t="shared" si="25"/>
        <v>0</v>
      </c>
      <c r="AO59" s="6">
        <f t="shared" ref="AO59:AQ59" si="108">AO23*$AS23</f>
        <v>0</v>
      </c>
      <c r="AP59" s="6">
        <f t="shared" si="108"/>
        <v>0</v>
      </c>
      <c r="AQ59" s="6">
        <f t="shared" si="108"/>
        <v>0</v>
      </c>
      <c r="AR59" s="6"/>
      <c r="AS59" s="6">
        <f t="shared" si="18"/>
        <v>4603.9602868295633</v>
      </c>
      <c r="AT59" s="39">
        <f>AS59-Harvest!C28</f>
        <v>0</v>
      </c>
      <c r="AV59" s="85"/>
    </row>
    <row r="60" spans="1:48" x14ac:dyDescent="0.2">
      <c r="A60" s="18">
        <v>2000</v>
      </c>
      <c r="B60" s="14">
        <f t="shared" si="63"/>
        <v>0</v>
      </c>
      <c r="C60" s="14">
        <f t="shared" si="63"/>
        <v>24.084112149532707</v>
      </c>
      <c r="D60" s="14">
        <f t="shared" si="63"/>
        <v>0</v>
      </c>
      <c r="E60" s="14">
        <f t="shared" si="63"/>
        <v>0</v>
      </c>
      <c r="F60" s="14">
        <f t="shared" si="63"/>
        <v>6677.9821421862771</v>
      </c>
      <c r="G60" s="14">
        <f t="shared" si="63"/>
        <v>0</v>
      </c>
      <c r="H60" s="14">
        <f t="shared" ref="H60" si="109">H24*$V24</f>
        <v>0</v>
      </c>
      <c r="I60" s="14">
        <f t="shared" ref="I60:Q60" si="110">I24*$V24</f>
        <v>25864.368220835218</v>
      </c>
      <c r="J60" s="14">
        <f t="shared" si="110"/>
        <v>1040.9797756012158</v>
      </c>
      <c r="K60" s="14">
        <f t="shared" si="110"/>
        <v>0</v>
      </c>
      <c r="L60" s="14">
        <f t="shared" si="110"/>
        <v>29.465084886558326</v>
      </c>
      <c r="M60" s="14">
        <f t="shared" si="110"/>
        <v>9903.073605517664</v>
      </c>
      <c r="N60" s="14">
        <f t="shared" si="110"/>
        <v>0</v>
      </c>
      <c r="O60" s="14">
        <f t="shared" si="110"/>
        <v>0</v>
      </c>
      <c r="P60" s="14">
        <f t="shared" si="110"/>
        <v>15.047058823529412</v>
      </c>
      <c r="Q60" s="14">
        <f t="shared" si="110"/>
        <v>0</v>
      </c>
      <c r="R60" s="14">
        <f t="shared" ref="R60:T60" si="111">R24*$V24</f>
        <v>0</v>
      </c>
      <c r="S60" s="14">
        <f t="shared" si="111"/>
        <v>0</v>
      </c>
      <c r="T60" s="14">
        <f t="shared" si="111"/>
        <v>0</v>
      </c>
      <c r="U60" s="13"/>
      <c r="V60" s="14">
        <f t="shared" si="6"/>
        <v>43555</v>
      </c>
      <c r="W60" s="47">
        <f t="shared" si="7"/>
        <v>0</v>
      </c>
      <c r="X60" s="22">
        <v>2000</v>
      </c>
      <c r="Y60" s="6">
        <f t="shared" si="79"/>
        <v>0</v>
      </c>
      <c r="Z60" s="6">
        <f t="shared" si="79"/>
        <v>0</v>
      </c>
      <c r="AA60" s="6">
        <f t="shared" si="79"/>
        <v>0</v>
      </c>
      <c r="AB60" s="6">
        <f t="shared" si="79"/>
        <v>0</v>
      </c>
      <c r="AC60" s="6">
        <f t="shared" si="79"/>
        <v>2392.8574491057384</v>
      </c>
      <c r="AD60" s="6">
        <f t="shared" si="79"/>
        <v>0</v>
      </c>
      <c r="AE60" s="6">
        <f t="shared" ref="AE60" si="112">AE24*$AS24</f>
        <v>0</v>
      </c>
      <c r="AF60" s="6">
        <f t="shared" si="87"/>
        <v>9788.1863479087297</v>
      </c>
      <c r="AG60" s="6">
        <f t="shared" si="87"/>
        <v>412.11978323018354</v>
      </c>
      <c r="AH60" s="6">
        <f t="shared" si="87"/>
        <v>0</v>
      </c>
      <c r="AI60" s="6">
        <f t="shared" si="87"/>
        <v>26.232558139534884</v>
      </c>
      <c r="AJ60" s="6">
        <f t="shared" si="87"/>
        <v>2002.6396265550479</v>
      </c>
      <c r="AK60" s="6">
        <f t="shared" si="87"/>
        <v>0</v>
      </c>
      <c r="AL60" s="6">
        <f t="shared" si="81"/>
        <v>0</v>
      </c>
      <c r="AM60" s="6">
        <f t="shared" si="25"/>
        <v>0</v>
      </c>
      <c r="AN60" s="6">
        <f t="shared" si="25"/>
        <v>0</v>
      </c>
      <c r="AO60" s="6">
        <f t="shared" ref="AO60:AQ60" si="113">AO24*$AS24</f>
        <v>0</v>
      </c>
      <c r="AP60" s="6">
        <f t="shared" si="113"/>
        <v>0</v>
      </c>
      <c r="AQ60" s="6">
        <f t="shared" si="113"/>
        <v>0</v>
      </c>
      <c r="AR60" s="6"/>
      <c r="AS60" s="6">
        <f t="shared" si="18"/>
        <v>14622.035764939235</v>
      </c>
      <c r="AT60" s="39">
        <f>AS60-Harvest!C29</f>
        <v>0</v>
      </c>
      <c r="AV60" s="85"/>
    </row>
    <row r="61" spans="1:48" x14ac:dyDescent="0.2">
      <c r="A61" s="18">
        <v>2001</v>
      </c>
      <c r="B61" s="14">
        <f t="shared" si="63"/>
        <v>0</v>
      </c>
      <c r="C61" s="14">
        <f t="shared" si="63"/>
        <v>0</v>
      </c>
      <c r="D61" s="14">
        <f t="shared" si="63"/>
        <v>0</v>
      </c>
      <c r="E61" s="14">
        <f t="shared" si="63"/>
        <v>156.96250592461732</v>
      </c>
      <c r="F61" s="14">
        <f t="shared" si="63"/>
        <v>3564.8636423716721</v>
      </c>
      <c r="G61" s="14">
        <f t="shared" si="63"/>
        <v>0</v>
      </c>
      <c r="H61" s="14">
        <f t="shared" ref="H61" si="114">H25*$V25</f>
        <v>0</v>
      </c>
      <c r="I61" s="14">
        <f t="shared" ref="I61:Q61" si="115">I25*$V25</f>
        <v>68858.853542810495</v>
      </c>
      <c r="J61" s="14">
        <f t="shared" si="115"/>
        <v>49.973164035689777</v>
      </c>
      <c r="K61" s="14">
        <f t="shared" si="115"/>
        <v>0</v>
      </c>
      <c r="L61" s="14">
        <f t="shared" si="115"/>
        <v>52.727699530516432</v>
      </c>
      <c r="M61" s="14">
        <f t="shared" si="115"/>
        <v>3599.6194453270168</v>
      </c>
      <c r="N61" s="14">
        <f t="shared" si="115"/>
        <v>0</v>
      </c>
      <c r="O61" s="14">
        <f t="shared" si="115"/>
        <v>0</v>
      </c>
      <c r="P61" s="14">
        <f t="shared" si="115"/>
        <v>0</v>
      </c>
      <c r="Q61" s="14">
        <f t="shared" si="115"/>
        <v>0</v>
      </c>
      <c r="R61" s="14">
        <f t="shared" ref="R61:T61" si="116">R25*$V25</f>
        <v>0</v>
      </c>
      <c r="S61" s="14">
        <f t="shared" si="116"/>
        <v>0</v>
      </c>
      <c r="T61" s="14">
        <f t="shared" si="116"/>
        <v>0</v>
      </c>
      <c r="U61" s="13"/>
      <c r="V61" s="14">
        <f t="shared" si="6"/>
        <v>76283</v>
      </c>
      <c r="W61" s="47">
        <f t="shared" si="7"/>
        <v>0</v>
      </c>
      <c r="X61" s="22">
        <v>2001</v>
      </c>
      <c r="Y61" s="6">
        <f t="shared" si="79"/>
        <v>0</v>
      </c>
      <c r="Z61" s="6">
        <f t="shared" si="79"/>
        <v>0</v>
      </c>
      <c r="AA61" s="6">
        <f t="shared" si="79"/>
        <v>0</v>
      </c>
      <c r="AB61" s="6">
        <f t="shared" si="79"/>
        <v>0</v>
      </c>
      <c r="AC61" s="6">
        <f t="shared" si="79"/>
        <v>1451.8563895403161</v>
      </c>
      <c r="AD61" s="6">
        <f t="shared" si="79"/>
        <v>0</v>
      </c>
      <c r="AE61" s="6">
        <f t="shared" ref="AE61" si="117">AE25*$AS25</f>
        <v>0</v>
      </c>
      <c r="AF61" s="6">
        <f t="shared" si="87"/>
        <v>61761.138538011197</v>
      </c>
      <c r="AG61" s="6">
        <f t="shared" si="87"/>
        <v>0</v>
      </c>
      <c r="AH61" s="6">
        <f t="shared" si="87"/>
        <v>0</v>
      </c>
      <c r="AI61" s="6">
        <f t="shared" si="87"/>
        <v>26.510225563909763</v>
      </c>
      <c r="AJ61" s="6">
        <f t="shared" si="87"/>
        <v>3115.4192440053798</v>
      </c>
      <c r="AK61" s="6">
        <f t="shared" si="87"/>
        <v>0</v>
      </c>
      <c r="AL61" s="6">
        <f t="shared" si="81"/>
        <v>0</v>
      </c>
      <c r="AM61" s="6">
        <f t="shared" si="25"/>
        <v>0</v>
      </c>
      <c r="AN61" s="6">
        <f t="shared" si="25"/>
        <v>0</v>
      </c>
      <c r="AO61" s="6">
        <f t="shared" ref="AO61:AQ61" si="118">AO25*$AS25</f>
        <v>0</v>
      </c>
      <c r="AP61" s="6">
        <f t="shared" si="118"/>
        <v>0</v>
      </c>
      <c r="AQ61" s="6">
        <f t="shared" si="118"/>
        <v>0</v>
      </c>
      <c r="AR61" s="6"/>
      <c r="AS61" s="6">
        <f t="shared" si="18"/>
        <v>66354.924397120791</v>
      </c>
      <c r="AT61" s="39">
        <f>AS61-Harvest!C30</f>
        <v>0</v>
      </c>
      <c r="AV61" s="85"/>
    </row>
    <row r="62" spans="1:48" x14ac:dyDescent="0.2">
      <c r="A62" s="18">
        <v>2002</v>
      </c>
      <c r="B62" s="14">
        <f t="shared" ref="B62:G71" si="119">B26*$V26</f>
        <v>0</v>
      </c>
      <c r="C62" s="14">
        <f t="shared" si="119"/>
        <v>0</v>
      </c>
      <c r="D62" s="14">
        <f t="shared" si="119"/>
        <v>0</v>
      </c>
      <c r="E62" s="14">
        <f t="shared" si="119"/>
        <v>0</v>
      </c>
      <c r="F62" s="14">
        <f t="shared" si="119"/>
        <v>4989.4877691335096</v>
      </c>
      <c r="G62" s="14">
        <f t="shared" si="119"/>
        <v>0</v>
      </c>
      <c r="H62" s="14">
        <f t="shared" ref="H62" si="120">H26*$V26</f>
        <v>0</v>
      </c>
      <c r="I62" s="14">
        <f t="shared" ref="I62:Q62" si="121">I26*$V26</f>
        <v>50879.606029958559</v>
      </c>
      <c r="J62" s="14">
        <f t="shared" si="121"/>
        <v>799.6654511195361</v>
      </c>
      <c r="K62" s="14">
        <f t="shared" si="121"/>
        <v>0</v>
      </c>
      <c r="L62" s="14">
        <f t="shared" si="121"/>
        <v>291.81594267878916</v>
      </c>
      <c r="M62" s="14">
        <f t="shared" si="121"/>
        <v>1400.4248071096085</v>
      </c>
      <c r="N62" s="14">
        <f t="shared" si="121"/>
        <v>0</v>
      </c>
      <c r="O62" s="14">
        <f t="shared" si="121"/>
        <v>0</v>
      </c>
      <c r="P62" s="14">
        <f t="shared" si="121"/>
        <v>0</v>
      </c>
      <c r="Q62" s="14">
        <f t="shared" si="121"/>
        <v>0</v>
      </c>
      <c r="R62" s="14">
        <f t="shared" ref="R62:T62" si="122">R26*$V26</f>
        <v>0</v>
      </c>
      <c r="S62" s="14">
        <f t="shared" si="122"/>
        <v>0</v>
      </c>
      <c r="T62" s="14">
        <f t="shared" si="122"/>
        <v>0</v>
      </c>
      <c r="U62" s="13"/>
      <c r="V62" s="14">
        <f t="shared" si="6"/>
        <v>58361</v>
      </c>
      <c r="W62" s="47">
        <f t="shared" si="7"/>
        <v>0</v>
      </c>
      <c r="X62" s="22">
        <v>2002</v>
      </c>
      <c r="Y62" s="6">
        <f t="shared" si="79"/>
        <v>0</v>
      </c>
      <c r="Z62" s="6">
        <f t="shared" si="79"/>
        <v>0</v>
      </c>
      <c r="AA62" s="6">
        <f t="shared" si="79"/>
        <v>0</v>
      </c>
      <c r="AB62" s="6">
        <f t="shared" si="79"/>
        <v>0</v>
      </c>
      <c r="AC62" s="6">
        <f t="shared" si="79"/>
        <v>877.92510005226359</v>
      </c>
      <c r="AD62" s="6">
        <f t="shared" si="79"/>
        <v>0</v>
      </c>
      <c r="AE62" s="6">
        <f t="shared" ref="AE62" si="123">AE26*$AS26</f>
        <v>0</v>
      </c>
      <c r="AF62" s="6">
        <f t="shared" si="87"/>
        <v>22544.428082732698</v>
      </c>
      <c r="AG62" s="6">
        <f t="shared" si="87"/>
        <v>40.370203160270869</v>
      </c>
      <c r="AH62" s="6">
        <f t="shared" si="87"/>
        <v>0</v>
      </c>
      <c r="AI62" s="6">
        <f t="shared" si="87"/>
        <v>69.000368166367139</v>
      </c>
      <c r="AJ62" s="6">
        <f t="shared" si="87"/>
        <v>668.33337709918396</v>
      </c>
      <c r="AK62" s="6">
        <f t="shared" si="87"/>
        <v>0</v>
      </c>
      <c r="AL62" s="6">
        <f t="shared" si="81"/>
        <v>0</v>
      </c>
      <c r="AM62" s="6">
        <f t="shared" si="25"/>
        <v>0</v>
      </c>
      <c r="AN62" s="6">
        <f t="shared" si="25"/>
        <v>0</v>
      </c>
      <c r="AO62" s="6">
        <f t="shared" ref="AO62:AQ62" si="124">AO26*$AS26</f>
        <v>0</v>
      </c>
      <c r="AP62" s="6">
        <f t="shared" si="124"/>
        <v>0</v>
      </c>
      <c r="AQ62" s="6">
        <f t="shared" si="124"/>
        <v>0</v>
      </c>
      <c r="AR62" s="6"/>
      <c r="AS62" s="6">
        <f t="shared" si="18"/>
        <v>24200.057131210782</v>
      </c>
      <c r="AT62" s="39">
        <f>AS62-Harvest!C31</f>
        <v>0</v>
      </c>
      <c r="AV62" s="85"/>
    </row>
    <row r="63" spans="1:48" x14ac:dyDescent="0.2">
      <c r="A63" s="18">
        <v>2003</v>
      </c>
      <c r="B63" s="14">
        <f t="shared" si="119"/>
        <v>0</v>
      </c>
      <c r="C63" s="14">
        <f t="shared" si="119"/>
        <v>0</v>
      </c>
      <c r="D63" s="14">
        <f t="shared" si="119"/>
        <v>0</v>
      </c>
      <c r="E63" s="14">
        <f t="shared" si="119"/>
        <v>0</v>
      </c>
      <c r="F63" s="14">
        <f t="shared" si="119"/>
        <v>42647.738929753294</v>
      </c>
      <c r="G63" s="14">
        <f t="shared" si="119"/>
        <v>0</v>
      </c>
      <c r="H63" s="14">
        <f t="shared" ref="H63" si="125">H27*$V27</f>
        <v>0</v>
      </c>
      <c r="I63" s="14">
        <f t="shared" ref="I63:Q63" si="126">I27*$V27</f>
        <v>24883.211677827898</v>
      </c>
      <c r="J63" s="14">
        <f t="shared" si="126"/>
        <v>2593.5558196407242</v>
      </c>
      <c r="K63" s="14">
        <f t="shared" si="126"/>
        <v>0</v>
      </c>
      <c r="L63" s="14">
        <f t="shared" si="126"/>
        <v>132.10952966707742</v>
      </c>
      <c r="M63" s="14">
        <f t="shared" si="126"/>
        <v>4775.6249522018989</v>
      </c>
      <c r="N63" s="14">
        <f t="shared" si="126"/>
        <v>0</v>
      </c>
      <c r="O63" s="14">
        <f t="shared" si="126"/>
        <v>0</v>
      </c>
      <c r="P63" s="14">
        <f t="shared" si="126"/>
        <v>32.759090909090901</v>
      </c>
      <c r="Q63" s="14">
        <f t="shared" si="126"/>
        <v>0</v>
      </c>
      <c r="R63" s="14">
        <f t="shared" ref="R63:T63" si="127">R27*$V27</f>
        <v>0</v>
      </c>
      <c r="S63" s="14">
        <f t="shared" si="127"/>
        <v>0</v>
      </c>
      <c r="T63" s="14">
        <f t="shared" si="127"/>
        <v>0</v>
      </c>
      <c r="U63" s="13"/>
      <c r="V63" s="14">
        <f t="shared" si="6"/>
        <v>75065</v>
      </c>
      <c r="W63" s="47">
        <f t="shared" si="7"/>
        <v>0</v>
      </c>
      <c r="X63" s="22">
        <v>2003</v>
      </c>
      <c r="Y63" s="6">
        <f t="shared" si="79"/>
        <v>0</v>
      </c>
      <c r="Z63" s="6">
        <f t="shared" si="79"/>
        <v>0</v>
      </c>
      <c r="AA63" s="6">
        <f t="shared" si="79"/>
        <v>0</v>
      </c>
      <c r="AB63" s="6">
        <f t="shared" si="79"/>
        <v>0</v>
      </c>
      <c r="AC63" s="6">
        <f t="shared" si="79"/>
        <v>9492.89077599964</v>
      </c>
      <c r="AD63" s="6">
        <f t="shared" si="79"/>
        <v>0</v>
      </c>
      <c r="AE63" s="6">
        <f t="shared" ref="AE63" si="128">AE27*$AS27</f>
        <v>0</v>
      </c>
      <c r="AF63" s="6">
        <f t="shared" si="87"/>
        <v>19024.956283940061</v>
      </c>
      <c r="AG63" s="6">
        <f t="shared" si="87"/>
        <v>551.93623556325724</v>
      </c>
      <c r="AH63" s="6">
        <f t="shared" si="87"/>
        <v>0</v>
      </c>
      <c r="AI63" s="6">
        <f t="shared" si="87"/>
        <v>77.065759637188208</v>
      </c>
      <c r="AJ63" s="6">
        <f t="shared" si="87"/>
        <v>3299.5178603416962</v>
      </c>
      <c r="AK63" s="6">
        <f t="shared" si="87"/>
        <v>0</v>
      </c>
      <c r="AL63" s="6">
        <f t="shared" si="81"/>
        <v>0</v>
      </c>
      <c r="AM63" s="6">
        <f t="shared" si="25"/>
        <v>0</v>
      </c>
      <c r="AN63" s="6">
        <f t="shared" si="25"/>
        <v>0</v>
      </c>
      <c r="AO63" s="6">
        <f t="shared" ref="AO63:AQ63" si="129">AO27*$AS27</f>
        <v>0</v>
      </c>
      <c r="AP63" s="6">
        <f t="shared" si="129"/>
        <v>0</v>
      </c>
      <c r="AQ63" s="6">
        <f t="shared" si="129"/>
        <v>0</v>
      </c>
      <c r="AR63" s="6"/>
      <c r="AS63" s="6">
        <f t="shared" si="18"/>
        <v>32446.366915481845</v>
      </c>
      <c r="AT63" s="39">
        <f>AS63-Harvest!C32</f>
        <v>0</v>
      </c>
      <c r="AV63" s="85"/>
    </row>
    <row r="64" spans="1:48" x14ac:dyDescent="0.2">
      <c r="A64" s="18">
        <v>2004</v>
      </c>
      <c r="B64" s="14">
        <f t="shared" si="119"/>
        <v>0</v>
      </c>
      <c r="C64" s="14">
        <f t="shared" si="119"/>
        <v>0</v>
      </c>
      <c r="D64" s="14">
        <f t="shared" si="119"/>
        <v>0</v>
      </c>
      <c r="E64" s="14">
        <f t="shared" si="119"/>
        <v>0</v>
      </c>
      <c r="F64" s="14">
        <f t="shared" si="119"/>
        <v>11845.781493962704</v>
      </c>
      <c r="G64" s="14">
        <f t="shared" si="119"/>
        <v>0</v>
      </c>
      <c r="H64" s="14">
        <f t="shared" ref="H64" si="130">H28*$V28</f>
        <v>0</v>
      </c>
      <c r="I64" s="14">
        <f t="shared" ref="I64:Q64" si="131">I28*$V28</f>
        <v>54308.73727998299</v>
      </c>
      <c r="J64" s="14">
        <f t="shared" si="131"/>
        <v>5738.0258110867007</v>
      </c>
      <c r="K64" s="14">
        <f t="shared" si="131"/>
        <v>0</v>
      </c>
      <c r="L64" s="14">
        <f t="shared" si="131"/>
        <v>35.621594893463985</v>
      </c>
      <c r="M64" s="14">
        <f t="shared" si="131"/>
        <v>5731.8338200741364</v>
      </c>
      <c r="N64" s="14">
        <f t="shared" si="131"/>
        <v>0</v>
      </c>
      <c r="O64" s="14">
        <f t="shared" si="131"/>
        <v>0</v>
      </c>
      <c r="P64" s="14">
        <f t="shared" si="131"/>
        <v>0</v>
      </c>
      <c r="Q64" s="14">
        <f t="shared" si="131"/>
        <v>0</v>
      </c>
      <c r="R64" s="14">
        <f t="shared" ref="R64:T64" si="132">R28*$V28</f>
        <v>0</v>
      </c>
      <c r="S64" s="14">
        <f t="shared" si="132"/>
        <v>0</v>
      </c>
      <c r="T64" s="14">
        <f t="shared" si="132"/>
        <v>0</v>
      </c>
      <c r="U64" s="13"/>
      <c r="V64" s="14">
        <f t="shared" si="6"/>
        <v>77660</v>
      </c>
      <c r="W64" s="47">
        <f t="shared" si="7"/>
        <v>0</v>
      </c>
      <c r="X64" s="22">
        <v>2004</v>
      </c>
      <c r="Y64" s="6">
        <f t="shared" ref="Y64:AD73" si="133">Y28*$AS28</f>
        <v>0</v>
      </c>
      <c r="Z64" s="6">
        <f t="shared" si="133"/>
        <v>0</v>
      </c>
      <c r="AA64" s="6">
        <f t="shared" si="133"/>
        <v>0</v>
      </c>
      <c r="AB64" s="6">
        <f t="shared" si="133"/>
        <v>0</v>
      </c>
      <c r="AC64" s="6">
        <f t="shared" si="133"/>
        <v>8775.7653572845193</v>
      </c>
      <c r="AD64" s="6">
        <f t="shared" si="133"/>
        <v>0</v>
      </c>
      <c r="AE64" s="6">
        <f t="shared" ref="AE64" si="134">AE28*$AS28</f>
        <v>0</v>
      </c>
      <c r="AF64" s="6">
        <f t="shared" si="87"/>
        <v>50187.952698338646</v>
      </c>
      <c r="AG64" s="6">
        <f t="shared" si="87"/>
        <v>3039.4415022770936</v>
      </c>
      <c r="AH64" s="6">
        <f t="shared" si="87"/>
        <v>0</v>
      </c>
      <c r="AI64" s="6">
        <f t="shared" si="87"/>
        <v>72.925181974262344</v>
      </c>
      <c r="AJ64" s="6">
        <f t="shared" si="87"/>
        <v>4421.8126506929602</v>
      </c>
      <c r="AK64" s="6">
        <f t="shared" si="87"/>
        <v>0</v>
      </c>
      <c r="AL64" s="6">
        <f t="shared" si="81"/>
        <v>0</v>
      </c>
      <c r="AM64" s="6">
        <f t="shared" si="25"/>
        <v>0</v>
      </c>
      <c r="AN64" s="6">
        <f t="shared" si="25"/>
        <v>0</v>
      </c>
      <c r="AO64" s="6">
        <f t="shared" ref="AO64:AQ64" si="135">AO28*$AS28</f>
        <v>0</v>
      </c>
      <c r="AP64" s="6">
        <f t="shared" si="135"/>
        <v>0</v>
      </c>
      <c r="AQ64" s="6">
        <f t="shared" si="135"/>
        <v>0</v>
      </c>
      <c r="AR64" s="6"/>
      <c r="AS64" s="6">
        <f t="shared" si="18"/>
        <v>66497.897390567479</v>
      </c>
      <c r="AT64" s="39">
        <f>AS64-Harvest!C33</f>
        <v>0</v>
      </c>
      <c r="AV64" s="85"/>
    </row>
    <row r="65" spans="1:48" x14ac:dyDescent="0.2">
      <c r="A65" s="18">
        <v>2005</v>
      </c>
      <c r="B65" s="14">
        <f t="shared" si="119"/>
        <v>0</v>
      </c>
      <c r="C65" s="14">
        <f t="shared" si="119"/>
        <v>0</v>
      </c>
      <c r="D65" s="14">
        <f t="shared" si="119"/>
        <v>0</v>
      </c>
      <c r="E65" s="14">
        <f t="shared" si="119"/>
        <v>0</v>
      </c>
      <c r="F65" s="14">
        <f t="shared" si="119"/>
        <v>11048.388081156607</v>
      </c>
      <c r="G65" s="14">
        <f t="shared" si="119"/>
        <v>0</v>
      </c>
      <c r="H65" s="14">
        <f t="shared" ref="H65" si="136">H29*$V29</f>
        <v>0</v>
      </c>
      <c r="I65" s="14">
        <f t="shared" ref="I65:Q65" si="137">I29*$V29</f>
        <v>32907.848307358508</v>
      </c>
      <c r="J65" s="14">
        <f t="shared" si="137"/>
        <v>2241.8911372809557</v>
      </c>
      <c r="K65" s="14">
        <f t="shared" si="137"/>
        <v>0</v>
      </c>
      <c r="L65" s="14">
        <f t="shared" si="137"/>
        <v>71.274170172593216</v>
      </c>
      <c r="M65" s="14">
        <f t="shared" si="137"/>
        <v>4908.5983040313467</v>
      </c>
      <c r="N65" s="14">
        <f t="shared" si="137"/>
        <v>0</v>
      </c>
      <c r="O65" s="14">
        <f t="shared" si="137"/>
        <v>0</v>
      </c>
      <c r="P65" s="14">
        <f t="shared" si="137"/>
        <v>0</v>
      </c>
      <c r="Q65" s="14">
        <f t="shared" si="137"/>
        <v>0</v>
      </c>
      <c r="R65" s="14">
        <f t="shared" ref="R65:T65" si="138">R29*$V29</f>
        <v>0</v>
      </c>
      <c r="S65" s="14">
        <f t="shared" si="138"/>
        <v>0</v>
      </c>
      <c r="T65" s="14">
        <f t="shared" si="138"/>
        <v>0</v>
      </c>
      <c r="U65" s="13"/>
      <c r="V65" s="14">
        <f t="shared" si="6"/>
        <v>51178</v>
      </c>
      <c r="W65" s="47">
        <f t="shared" si="7"/>
        <v>0</v>
      </c>
      <c r="X65" s="22">
        <v>2005</v>
      </c>
      <c r="Y65" s="6">
        <f t="shared" si="133"/>
        <v>0</v>
      </c>
      <c r="Z65" s="6">
        <f t="shared" si="133"/>
        <v>0</v>
      </c>
      <c r="AA65" s="6">
        <f t="shared" si="133"/>
        <v>0</v>
      </c>
      <c r="AB65" s="6">
        <f t="shared" si="133"/>
        <v>0</v>
      </c>
      <c r="AC65" s="6">
        <f t="shared" si="133"/>
        <v>3306.9096484649776</v>
      </c>
      <c r="AD65" s="6">
        <f t="shared" si="133"/>
        <v>0</v>
      </c>
      <c r="AE65" s="6">
        <f t="shared" ref="AE65" si="139">AE29*$AS29</f>
        <v>0</v>
      </c>
      <c r="AF65" s="6">
        <f t="shared" ref="AF65:AK74" si="140">AF29*$AS29</f>
        <v>20884.854025687913</v>
      </c>
      <c r="AG65" s="6">
        <f t="shared" si="140"/>
        <v>677.99358334364251</v>
      </c>
      <c r="AH65" s="6">
        <f t="shared" si="140"/>
        <v>0</v>
      </c>
      <c r="AI65" s="6">
        <f t="shared" si="140"/>
        <v>86.509092027037596</v>
      </c>
      <c r="AJ65" s="6">
        <f t="shared" si="140"/>
        <v>4319.7286522513405</v>
      </c>
      <c r="AK65" s="6">
        <f t="shared" si="140"/>
        <v>0</v>
      </c>
      <c r="AL65" s="6">
        <f t="shared" si="81"/>
        <v>0</v>
      </c>
      <c r="AM65" s="6">
        <f t="shared" si="25"/>
        <v>0</v>
      </c>
      <c r="AN65" s="6">
        <f t="shared" si="25"/>
        <v>0</v>
      </c>
      <c r="AO65" s="6">
        <f t="shared" ref="AO65:AQ65" si="141">AO29*$AS29</f>
        <v>0</v>
      </c>
      <c r="AP65" s="6">
        <f t="shared" si="141"/>
        <v>0</v>
      </c>
      <c r="AQ65" s="6">
        <f t="shared" si="141"/>
        <v>0</v>
      </c>
      <c r="AR65" s="6"/>
      <c r="AS65" s="6">
        <f t="shared" si="18"/>
        <v>29275.995001774914</v>
      </c>
      <c r="AT65" s="39">
        <f>AS65-Harvest!C34</f>
        <v>0</v>
      </c>
      <c r="AV65" s="85"/>
    </row>
    <row r="66" spans="1:48" x14ac:dyDescent="0.2">
      <c r="A66" s="18">
        <v>2006</v>
      </c>
      <c r="B66" s="14">
        <f t="shared" si="119"/>
        <v>0</v>
      </c>
      <c r="C66" s="14">
        <f t="shared" si="119"/>
        <v>0</v>
      </c>
      <c r="D66" s="14">
        <f t="shared" si="119"/>
        <v>0</v>
      </c>
      <c r="E66" s="14">
        <f t="shared" si="119"/>
        <v>21.72</v>
      </c>
      <c r="F66" s="14">
        <f t="shared" si="119"/>
        <v>8492.3114963199969</v>
      </c>
      <c r="G66" s="14">
        <f t="shared" si="119"/>
        <v>0</v>
      </c>
      <c r="H66" s="14">
        <f t="shared" ref="H66" si="142">H30*$V30</f>
        <v>0</v>
      </c>
      <c r="I66" s="14">
        <f t="shared" ref="I66:Q66" si="143">I30*$V30</f>
        <v>76211.491381491083</v>
      </c>
      <c r="J66" s="14">
        <f t="shared" si="143"/>
        <v>816.50931378175608</v>
      </c>
      <c r="K66" s="14">
        <f t="shared" si="143"/>
        <v>0</v>
      </c>
      <c r="L66" s="14">
        <f t="shared" si="143"/>
        <v>48.379120879120883</v>
      </c>
      <c r="M66" s="14">
        <f t="shared" si="143"/>
        <v>10578.310337012575</v>
      </c>
      <c r="N66" s="14">
        <f t="shared" si="143"/>
        <v>0</v>
      </c>
      <c r="O66" s="14">
        <f t="shared" si="143"/>
        <v>0</v>
      </c>
      <c r="P66" s="14">
        <f t="shared" si="143"/>
        <v>34.27835051546392</v>
      </c>
      <c r="Q66" s="14">
        <f t="shared" si="143"/>
        <v>0</v>
      </c>
      <c r="R66" s="14">
        <f t="shared" ref="R66:T66" si="144">R30*$V30</f>
        <v>0</v>
      </c>
      <c r="S66" s="14">
        <f t="shared" si="144"/>
        <v>0</v>
      </c>
      <c r="T66" s="14">
        <f t="shared" si="144"/>
        <v>0</v>
      </c>
      <c r="U66" s="13"/>
      <c r="V66" s="14">
        <f t="shared" si="6"/>
        <v>96203</v>
      </c>
      <c r="W66" s="47">
        <f t="shared" si="7"/>
        <v>0</v>
      </c>
      <c r="X66" s="22">
        <v>2006</v>
      </c>
      <c r="Y66" s="6">
        <f t="shared" si="133"/>
        <v>0</v>
      </c>
      <c r="Z66" s="6">
        <f t="shared" si="133"/>
        <v>0</v>
      </c>
      <c r="AA66" s="6">
        <f t="shared" si="133"/>
        <v>0</v>
      </c>
      <c r="AB66" s="6">
        <f t="shared" si="133"/>
        <v>0</v>
      </c>
      <c r="AC66" s="6">
        <f t="shared" si="133"/>
        <v>6089.5730560558413</v>
      </c>
      <c r="AD66" s="6">
        <f t="shared" si="133"/>
        <v>0</v>
      </c>
      <c r="AE66" s="6">
        <f t="shared" ref="AE66" si="145">AE30*$AS30</f>
        <v>0</v>
      </c>
      <c r="AF66" s="6">
        <f t="shared" si="140"/>
        <v>100173.6061460255</v>
      </c>
      <c r="AG66" s="6">
        <f t="shared" si="140"/>
        <v>757.271858485758</v>
      </c>
      <c r="AH66" s="6">
        <f t="shared" si="140"/>
        <v>0</v>
      </c>
      <c r="AI66" s="6">
        <f t="shared" si="140"/>
        <v>106.58204135480753</v>
      </c>
      <c r="AJ66" s="6">
        <f t="shared" si="140"/>
        <v>12073.727798937336</v>
      </c>
      <c r="AK66" s="6">
        <f t="shared" si="140"/>
        <v>0</v>
      </c>
      <c r="AL66" s="6">
        <f t="shared" si="81"/>
        <v>0</v>
      </c>
      <c r="AM66" s="6">
        <f t="shared" si="25"/>
        <v>0</v>
      </c>
      <c r="AN66" s="6">
        <f t="shared" si="25"/>
        <v>0</v>
      </c>
      <c r="AO66" s="6">
        <f t="shared" ref="AO66:AQ66" si="146">AO30*$AS30</f>
        <v>0</v>
      </c>
      <c r="AP66" s="6">
        <f t="shared" si="146"/>
        <v>0</v>
      </c>
      <c r="AQ66" s="6">
        <f t="shared" si="146"/>
        <v>0</v>
      </c>
      <c r="AR66" s="6"/>
      <c r="AS66" s="6">
        <f t="shared" si="18"/>
        <v>119200.76090085926</v>
      </c>
      <c r="AT66" s="39">
        <f>AS66-Harvest!C35</f>
        <v>0</v>
      </c>
      <c r="AV66" s="85"/>
    </row>
    <row r="67" spans="1:48" x14ac:dyDescent="0.2">
      <c r="A67" s="18">
        <v>2007</v>
      </c>
      <c r="B67" s="14">
        <f t="shared" si="119"/>
        <v>0</v>
      </c>
      <c r="C67" s="14">
        <f t="shared" si="119"/>
        <v>0</v>
      </c>
      <c r="D67" s="14">
        <f t="shared" si="119"/>
        <v>0</v>
      </c>
      <c r="E67" s="14">
        <f t="shared" si="119"/>
        <v>0</v>
      </c>
      <c r="F67" s="14">
        <f t="shared" si="119"/>
        <v>7128.0442268082834</v>
      </c>
      <c r="G67" s="14">
        <f t="shared" si="119"/>
        <v>0</v>
      </c>
      <c r="H67" s="14">
        <f t="shared" ref="H67" si="147">H31*$V31</f>
        <v>0</v>
      </c>
      <c r="I67" s="14">
        <f t="shared" ref="I67:Q67" si="148">I31*$V31</f>
        <v>55604.125547216689</v>
      </c>
      <c r="J67" s="14">
        <f t="shared" si="148"/>
        <v>617.62529756743606</v>
      </c>
      <c r="K67" s="14">
        <f t="shared" si="148"/>
        <v>0</v>
      </c>
      <c r="L67" s="14">
        <f t="shared" si="148"/>
        <v>420.53295550383848</v>
      </c>
      <c r="M67" s="14">
        <f t="shared" si="148"/>
        <v>8907.6719729037504</v>
      </c>
      <c r="N67" s="14">
        <f t="shared" si="148"/>
        <v>0</v>
      </c>
      <c r="O67" s="14">
        <f t="shared" si="148"/>
        <v>0</v>
      </c>
      <c r="P67" s="14">
        <f t="shared" si="148"/>
        <v>0</v>
      </c>
      <c r="Q67" s="14">
        <f t="shared" si="148"/>
        <v>0</v>
      </c>
      <c r="R67" s="14">
        <f t="shared" ref="R67:T67" si="149">R31*$V31</f>
        <v>0</v>
      </c>
      <c r="S67" s="14">
        <f t="shared" si="149"/>
        <v>0</v>
      </c>
      <c r="T67" s="14">
        <f t="shared" si="149"/>
        <v>0</v>
      </c>
      <c r="U67" s="13"/>
      <c r="V67" s="14">
        <f t="shared" si="6"/>
        <v>72678</v>
      </c>
      <c r="W67" s="47">
        <f t="shared" si="7"/>
        <v>0</v>
      </c>
      <c r="X67" s="22">
        <v>2007</v>
      </c>
      <c r="Y67" s="6">
        <f t="shared" si="133"/>
        <v>0</v>
      </c>
      <c r="Z67" s="6">
        <f t="shared" si="133"/>
        <v>0</v>
      </c>
      <c r="AA67" s="6">
        <f t="shared" si="133"/>
        <v>0</v>
      </c>
      <c r="AB67" s="6">
        <f t="shared" si="133"/>
        <v>0</v>
      </c>
      <c r="AC67" s="6">
        <f t="shared" si="133"/>
        <v>6471.4336805455232</v>
      </c>
      <c r="AD67" s="6">
        <f t="shared" si="133"/>
        <v>0</v>
      </c>
      <c r="AE67" s="6">
        <f t="shared" ref="AE67" si="150">AE31*$AS31</f>
        <v>0</v>
      </c>
      <c r="AF67" s="6">
        <f t="shared" si="140"/>
        <v>102515.33270453151</v>
      </c>
      <c r="AG67" s="6">
        <f t="shared" si="140"/>
        <v>410.12358782453333</v>
      </c>
      <c r="AH67" s="6">
        <f t="shared" si="140"/>
        <v>0</v>
      </c>
      <c r="AI67" s="6">
        <f t="shared" si="140"/>
        <v>366.2021173053339</v>
      </c>
      <c r="AJ67" s="6">
        <f t="shared" si="140"/>
        <v>15402.537209431332</v>
      </c>
      <c r="AK67" s="6">
        <f t="shared" si="140"/>
        <v>0</v>
      </c>
      <c r="AL67" s="6">
        <f t="shared" si="81"/>
        <v>0</v>
      </c>
      <c r="AM67" s="6">
        <f t="shared" si="25"/>
        <v>33.665263157894735</v>
      </c>
      <c r="AN67" s="6">
        <f t="shared" si="25"/>
        <v>0</v>
      </c>
      <c r="AO67" s="6">
        <f t="shared" ref="AO67:AQ67" si="151">AO31*$AS31</f>
        <v>0</v>
      </c>
      <c r="AP67" s="6">
        <f t="shared" si="151"/>
        <v>0</v>
      </c>
      <c r="AQ67" s="6">
        <f t="shared" si="151"/>
        <v>0</v>
      </c>
      <c r="AR67" s="6"/>
      <c r="AS67" s="6">
        <f t="shared" si="18"/>
        <v>125199.29456279613</v>
      </c>
      <c r="AT67" s="39">
        <f>AS67-Harvest!C36</f>
        <v>0</v>
      </c>
      <c r="AV67" s="85"/>
    </row>
    <row r="68" spans="1:48" x14ac:dyDescent="0.2">
      <c r="A68" s="18">
        <v>2008</v>
      </c>
      <c r="B68" s="14">
        <f t="shared" si="119"/>
        <v>0</v>
      </c>
      <c r="C68" s="14">
        <f t="shared" si="119"/>
        <v>0</v>
      </c>
      <c r="D68" s="14">
        <f t="shared" si="119"/>
        <v>0</v>
      </c>
      <c r="E68" s="14">
        <f t="shared" si="119"/>
        <v>55.026162790697676</v>
      </c>
      <c r="F68" s="14">
        <f t="shared" si="119"/>
        <v>3404.8111802272174</v>
      </c>
      <c r="G68" s="14">
        <f t="shared" si="119"/>
        <v>0</v>
      </c>
      <c r="H68" s="14">
        <f t="shared" ref="H68" si="152">H32*$V32</f>
        <v>0</v>
      </c>
      <c r="I68" s="14">
        <f t="shared" ref="I68:Q68" si="153">I32*$V32</f>
        <v>26671.655235997663</v>
      </c>
      <c r="J68" s="14">
        <f t="shared" si="153"/>
        <v>330.04641888770965</v>
      </c>
      <c r="K68" s="14">
        <f t="shared" si="153"/>
        <v>0</v>
      </c>
      <c r="L68" s="14">
        <f t="shared" si="153"/>
        <v>1213.4936993057104</v>
      </c>
      <c r="M68" s="14">
        <f t="shared" si="153"/>
        <v>1403.1161400003032</v>
      </c>
      <c r="N68" s="14">
        <f t="shared" si="153"/>
        <v>0</v>
      </c>
      <c r="O68" s="14">
        <f t="shared" si="153"/>
        <v>0</v>
      </c>
      <c r="P68" s="14">
        <f t="shared" si="153"/>
        <v>38.851162790697671</v>
      </c>
      <c r="Q68" s="14">
        <f t="shared" si="153"/>
        <v>0</v>
      </c>
      <c r="R68" s="14">
        <f t="shared" ref="R68:T68" si="154">R32*$V32</f>
        <v>0</v>
      </c>
      <c r="S68" s="14">
        <f t="shared" si="154"/>
        <v>0</v>
      </c>
      <c r="T68" s="14">
        <f t="shared" si="154"/>
        <v>0</v>
      </c>
      <c r="U68" s="13"/>
      <c r="V68" s="14">
        <f t="shared" si="6"/>
        <v>33117</v>
      </c>
      <c r="W68" s="47">
        <f t="shared" si="7"/>
        <v>0</v>
      </c>
      <c r="X68" s="22">
        <v>2008</v>
      </c>
      <c r="Y68" s="6">
        <f t="shared" si="133"/>
        <v>0</v>
      </c>
      <c r="Z68" s="6">
        <f t="shared" si="133"/>
        <v>0</v>
      </c>
      <c r="AA68" s="6">
        <f t="shared" si="133"/>
        <v>0</v>
      </c>
      <c r="AB68" s="6">
        <f t="shared" si="133"/>
        <v>0</v>
      </c>
      <c r="AC68" s="6">
        <f t="shared" si="133"/>
        <v>527.53771761669191</v>
      </c>
      <c r="AD68" s="6">
        <f t="shared" si="133"/>
        <v>0</v>
      </c>
      <c r="AE68" s="6">
        <f t="shared" ref="AE68" si="155">AE32*$AS32</f>
        <v>0</v>
      </c>
      <c r="AF68" s="6">
        <f t="shared" si="140"/>
        <v>6284.6646151325722</v>
      </c>
      <c r="AG68" s="6">
        <f t="shared" si="140"/>
        <v>36.581527484143763</v>
      </c>
      <c r="AH68" s="6">
        <f t="shared" si="140"/>
        <v>0</v>
      </c>
      <c r="AI68" s="6">
        <f t="shared" si="140"/>
        <v>247.3454529050976</v>
      </c>
      <c r="AJ68" s="6">
        <f t="shared" si="140"/>
        <v>387.27536265955848</v>
      </c>
      <c r="AK68" s="6">
        <f t="shared" si="140"/>
        <v>0</v>
      </c>
      <c r="AL68" s="6">
        <f t="shared" si="81"/>
        <v>0</v>
      </c>
      <c r="AM68" s="6">
        <f t="shared" si="25"/>
        <v>7.8421052631578938</v>
      </c>
      <c r="AN68" s="6">
        <f t="shared" si="25"/>
        <v>0</v>
      </c>
      <c r="AO68" s="6">
        <f t="shared" ref="AO68:AQ68" si="156">AO32*$AS32</f>
        <v>0</v>
      </c>
      <c r="AP68" s="6">
        <f t="shared" si="156"/>
        <v>0</v>
      </c>
      <c r="AQ68" s="6">
        <f t="shared" si="156"/>
        <v>0</v>
      </c>
      <c r="AR68" s="6"/>
      <c r="AS68" s="6">
        <f t="shared" si="18"/>
        <v>7491.2467810612216</v>
      </c>
      <c r="AT68" s="39">
        <f>AS68-Harvest!C37</f>
        <v>0</v>
      </c>
      <c r="AV68" s="85"/>
    </row>
    <row r="69" spans="1:48" x14ac:dyDescent="0.2">
      <c r="A69" s="18">
        <v>2009</v>
      </c>
      <c r="B69" s="14">
        <f t="shared" si="119"/>
        <v>0</v>
      </c>
      <c r="C69" s="14">
        <f t="shared" si="119"/>
        <v>0</v>
      </c>
      <c r="D69" s="14">
        <f t="shared" si="119"/>
        <v>0</v>
      </c>
      <c r="E69" s="14">
        <f t="shared" si="119"/>
        <v>0</v>
      </c>
      <c r="F69" s="14">
        <f t="shared" si="119"/>
        <v>9538.5143148628395</v>
      </c>
      <c r="G69" s="14">
        <f t="shared" si="119"/>
        <v>0</v>
      </c>
      <c r="H69" s="14">
        <f t="shared" ref="H69" si="157">H33*$V33</f>
        <v>0</v>
      </c>
      <c r="I69" s="14">
        <f t="shared" ref="I69:Q69" si="158">I33*$V33</f>
        <v>22800.538713551738</v>
      </c>
      <c r="J69" s="14">
        <f t="shared" si="158"/>
        <v>647.43996824446413</v>
      </c>
      <c r="K69" s="14">
        <f t="shared" si="158"/>
        <v>0</v>
      </c>
      <c r="L69" s="14">
        <f t="shared" si="158"/>
        <v>103.29012179691374</v>
      </c>
      <c r="M69" s="14">
        <f t="shared" si="158"/>
        <v>615.21688154404319</v>
      </c>
      <c r="N69" s="14">
        <f t="shared" si="158"/>
        <v>0</v>
      </c>
      <c r="O69" s="14">
        <f t="shared" si="158"/>
        <v>0</v>
      </c>
      <c r="P69" s="14">
        <f t="shared" si="158"/>
        <v>0</v>
      </c>
      <c r="Q69" s="14">
        <f t="shared" si="158"/>
        <v>0</v>
      </c>
      <c r="R69" s="14">
        <f t="shared" ref="R69:T69" si="159">R33*$V33</f>
        <v>0</v>
      </c>
      <c r="S69" s="14">
        <f t="shared" si="159"/>
        <v>0</v>
      </c>
      <c r="T69" s="14">
        <f t="shared" si="159"/>
        <v>0</v>
      </c>
      <c r="U69" s="13"/>
      <c r="V69" s="14">
        <f t="shared" si="6"/>
        <v>33705</v>
      </c>
      <c r="W69" s="47">
        <f t="shared" si="7"/>
        <v>0</v>
      </c>
      <c r="X69" s="22">
        <v>2009</v>
      </c>
      <c r="Y69" s="6">
        <f t="shared" si="133"/>
        <v>0</v>
      </c>
      <c r="Z69" s="6">
        <f t="shared" si="133"/>
        <v>0</v>
      </c>
      <c r="AA69" s="6">
        <f t="shared" si="133"/>
        <v>0</v>
      </c>
      <c r="AB69" s="6">
        <f t="shared" si="133"/>
        <v>0</v>
      </c>
      <c r="AC69" s="6">
        <f t="shared" si="133"/>
        <v>1408.6348930737929</v>
      </c>
      <c r="AD69" s="6">
        <f t="shared" si="133"/>
        <v>0</v>
      </c>
      <c r="AE69" s="6">
        <f t="shared" ref="AE69" si="160">AE33*$AS33</f>
        <v>0</v>
      </c>
      <c r="AF69" s="6">
        <f t="shared" si="140"/>
        <v>14015.733867944442</v>
      </c>
      <c r="AG69" s="6">
        <f t="shared" si="140"/>
        <v>205.06285656611959</v>
      </c>
      <c r="AH69" s="6">
        <f t="shared" si="140"/>
        <v>0</v>
      </c>
      <c r="AI69" s="6">
        <f t="shared" si="140"/>
        <v>99.96258386319073</v>
      </c>
      <c r="AJ69" s="6">
        <f t="shared" si="140"/>
        <v>892.11926329121081</v>
      </c>
      <c r="AK69" s="6">
        <f t="shared" si="140"/>
        <v>0</v>
      </c>
      <c r="AL69" s="6">
        <f t="shared" si="81"/>
        <v>0</v>
      </c>
      <c r="AM69" s="6">
        <f t="shared" si="25"/>
        <v>0</v>
      </c>
      <c r="AN69" s="6">
        <f t="shared" si="25"/>
        <v>0</v>
      </c>
      <c r="AO69" s="6">
        <f t="shared" ref="AO69:AQ69" si="161">AO33*$AS33</f>
        <v>0</v>
      </c>
      <c r="AP69" s="6">
        <f t="shared" si="161"/>
        <v>0</v>
      </c>
      <c r="AQ69" s="6">
        <f t="shared" si="161"/>
        <v>0</v>
      </c>
      <c r="AR69" s="6"/>
      <c r="AS69" s="6">
        <f t="shared" si="18"/>
        <v>16621.513464738757</v>
      </c>
      <c r="AT69" s="39">
        <f>AS69-Harvest!C38</f>
        <v>0</v>
      </c>
      <c r="AV69" s="85"/>
    </row>
    <row r="70" spans="1:48" x14ac:dyDescent="0.2">
      <c r="A70" s="18">
        <v>2010</v>
      </c>
      <c r="B70" s="14">
        <f t="shared" si="119"/>
        <v>0</v>
      </c>
      <c r="C70" s="14">
        <f t="shared" si="119"/>
        <v>0</v>
      </c>
      <c r="D70" s="14">
        <f t="shared" si="119"/>
        <v>0</v>
      </c>
      <c r="E70" s="14">
        <f t="shared" si="119"/>
        <v>0</v>
      </c>
      <c r="F70" s="14">
        <f t="shared" si="119"/>
        <v>4269.2927641052038</v>
      </c>
      <c r="G70" s="14">
        <f t="shared" si="119"/>
        <v>0</v>
      </c>
      <c r="H70" s="14">
        <f t="shared" ref="H70" si="162">H34*$V34</f>
        <v>0</v>
      </c>
      <c r="I70" s="14">
        <f t="shared" ref="I70:Q70" si="163">I34*$V34</f>
        <v>58284.463270658038</v>
      </c>
      <c r="J70" s="14">
        <f t="shared" si="163"/>
        <v>2922.038794999823</v>
      </c>
      <c r="K70" s="14">
        <f t="shared" si="163"/>
        <v>0</v>
      </c>
      <c r="L70" s="14">
        <f t="shared" si="163"/>
        <v>48.297688324455287</v>
      </c>
      <c r="M70" s="14">
        <f t="shared" si="163"/>
        <v>6098.6610496411922</v>
      </c>
      <c r="N70" s="14">
        <f t="shared" si="163"/>
        <v>34.246432271295383</v>
      </c>
      <c r="O70" s="14">
        <f t="shared" si="163"/>
        <v>0</v>
      </c>
      <c r="P70" s="14">
        <f t="shared" si="163"/>
        <v>0</v>
      </c>
      <c r="Q70" s="14">
        <f t="shared" si="163"/>
        <v>0</v>
      </c>
      <c r="R70" s="14">
        <f t="shared" ref="R70:T70" si="164">R34*$V34</f>
        <v>0</v>
      </c>
      <c r="S70" s="14">
        <f t="shared" si="164"/>
        <v>0</v>
      </c>
      <c r="T70" s="14">
        <f t="shared" si="164"/>
        <v>0</v>
      </c>
      <c r="U70" s="13"/>
      <c r="V70" s="14">
        <f t="shared" si="6"/>
        <v>71657</v>
      </c>
      <c r="W70" s="47">
        <f t="shared" si="7"/>
        <v>0</v>
      </c>
      <c r="X70" s="22">
        <v>2010</v>
      </c>
      <c r="Y70" s="6">
        <f t="shared" si="133"/>
        <v>0</v>
      </c>
      <c r="Z70" s="6">
        <f t="shared" si="133"/>
        <v>0</v>
      </c>
      <c r="AA70" s="6">
        <f t="shared" si="133"/>
        <v>0</v>
      </c>
      <c r="AB70" s="6">
        <f t="shared" si="133"/>
        <v>0</v>
      </c>
      <c r="AC70" s="6">
        <f t="shared" si="133"/>
        <v>1046.8070613486304</v>
      </c>
      <c r="AD70" s="6">
        <f t="shared" si="133"/>
        <v>0</v>
      </c>
      <c r="AE70" s="6">
        <f t="shared" ref="AE70" si="165">AE34*$AS34</f>
        <v>0</v>
      </c>
      <c r="AF70" s="6">
        <f t="shared" si="140"/>
        <v>26994.788190184649</v>
      </c>
      <c r="AG70" s="6">
        <f t="shared" si="140"/>
        <v>487.61317448756603</v>
      </c>
      <c r="AH70" s="6">
        <f t="shared" si="140"/>
        <v>0</v>
      </c>
      <c r="AI70" s="6">
        <f t="shared" si="140"/>
        <v>69.514033813234704</v>
      </c>
      <c r="AJ70" s="6">
        <f t="shared" si="140"/>
        <v>3465.1319406641687</v>
      </c>
      <c r="AK70" s="6">
        <f t="shared" si="140"/>
        <v>0</v>
      </c>
      <c r="AL70" s="6">
        <f t="shared" si="81"/>
        <v>0</v>
      </c>
      <c r="AM70" s="6">
        <f t="shared" si="25"/>
        <v>0</v>
      </c>
      <c r="AN70" s="6">
        <f t="shared" si="25"/>
        <v>0</v>
      </c>
      <c r="AO70" s="6">
        <f t="shared" ref="AO70:AQ70" si="166">AO34*$AS34</f>
        <v>0</v>
      </c>
      <c r="AP70" s="6">
        <f t="shared" si="166"/>
        <v>0</v>
      </c>
      <c r="AQ70" s="6">
        <f t="shared" si="166"/>
        <v>0</v>
      </c>
      <c r="AR70" s="6"/>
      <c r="AS70" s="6">
        <f t="shared" si="18"/>
        <v>32063.854400498247</v>
      </c>
      <c r="AT70" s="39">
        <f>AS70-Harvest!C39</f>
        <v>0</v>
      </c>
      <c r="AV70" s="85"/>
    </row>
    <row r="71" spans="1:48" x14ac:dyDescent="0.2">
      <c r="A71" s="18">
        <v>2011</v>
      </c>
      <c r="B71" s="14">
        <f t="shared" si="119"/>
        <v>0</v>
      </c>
      <c r="C71" s="14">
        <f t="shared" si="119"/>
        <v>0</v>
      </c>
      <c r="D71" s="14">
        <f t="shared" si="119"/>
        <v>0</v>
      </c>
      <c r="E71" s="14">
        <f t="shared" si="119"/>
        <v>4.4639639639639652</v>
      </c>
      <c r="F71" s="14">
        <f t="shared" si="119"/>
        <v>20450.094552132603</v>
      </c>
      <c r="G71" s="14">
        <f t="shared" si="119"/>
        <v>0</v>
      </c>
      <c r="H71" s="14">
        <f t="shared" ref="H71" si="167">H35*$V35</f>
        <v>0</v>
      </c>
      <c r="I71" s="14">
        <f t="shared" ref="I71:Q71" si="168">I35*$V35</f>
        <v>32474.558829468635</v>
      </c>
      <c r="J71" s="14">
        <f t="shared" si="168"/>
        <v>1421.4451586269606</v>
      </c>
      <c r="K71" s="14">
        <f t="shared" si="168"/>
        <v>0</v>
      </c>
      <c r="L71" s="14">
        <f t="shared" si="168"/>
        <v>119.51775891098526</v>
      </c>
      <c r="M71" s="14">
        <f t="shared" si="168"/>
        <v>11301.374101625011</v>
      </c>
      <c r="N71" s="14">
        <f t="shared" si="168"/>
        <v>0</v>
      </c>
      <c r="O71" s="14">
        <f t="shared" si="168"/>
        <v>0</v>
      </c>
      <c r="P71" s="14">
        <f t="shared" si="168"/>
        <v>7.5242290748898704</v>
      </c>
      <c r="Q71" s="14">
        <f t="shared" si="168"/>
        <v>136.02140619695626</v>
      </c>
      <c r="R71" s="14">
        <f t="shared" ref="R71:T71" si="169">R35*$V35</f>
        <v>0</v>
      </c>
      <c r="S71" s="14">
        <f t="shared" si="169"/>
        <v>0</v>
      </c>
      <c r="T71" s="14">
        <f t="shared" si="169"/>
        <v>0</v>
      </c>
      <c r="U71" s="13"/>
      <c r="V71" s="14">
        <f t="shared" si="6"/>
        <v>65915</v>
      </c>
      <c r="W71" s="47">
        <f t="shared" si="7"/>
        <v>0</v>
      </c>
      <c r="X71" s="22">
        <v>2011</v>
      </c>
      <c r="Y71" s="6">
        <f t="shared" si="133"/>
        <v>0</v>
      </c>
      <c r="Z71" s="6">
        <f t="shared" si="133"/>
        <v>0</v>
      </c>
      <c r="AA71" s="6">
        <f t="shared" si="133"/>
        <v>0</v>
      </c>
      <c r="AB71" s="6">
        <f t="shared" si="133"/>
        <v>0</v>
      </c>
      <c r="AC71" s="6">
        <f t="shared" si="133"/>
        <v>5765.4443891649107</v>
      </c>
      <c r="AD71" s="6">
        <f t="shared" si="133"/>
        <v>0</v>
      </c>
      <c r="AE71" s="6">
        <f t="shared" ref="AE71" si="170">AE35*$AS35</f>
        <v>0</v>
      </c>
      <c r="AF71" s="6">
        <f t="shared" si="140"/>
        <v>15219.037020507702</v>
      </c>
      <c r="AG71" s="6">
        <f t="shared" si="140"/>
        <v>421.10486359744283</v>
      </c>
      <c r="AH71" s="6">
        <f t="shared" si="140"/>
        <v>0</v>
      </c>
      <c r="AI71" s="6">
        <f t="shared" si="140"/>
        <v>0</v>
      </c>
      <c r="AJ71" s="6">
        <f t="shared" si="140"/>
        <v>5329.548407555958</v>
      </c>
      <c r="AK71" s="6">
        <f t="shared" si="140"/>
        <v>0</v>
      </c>
      <c r="AL71" s="6">
        <f t="shared" si="81"/>
        <v>0</v>
      </c>
      <c r="AM71" s="6">
        <f t="shared" si="25"/>
        <v>0</v>
      </c>
      <c r="AN71" s="6">
        <f t="shared" si="25"/>
        <v>30.944730396611412</v>
      </c>
      <c r="AO71" s="6">
        <f t="shared" ref="AO71:AQ71" si="171">AO35*$AS35</f>
        <v>0</v>
      </c>
      <c r="AP71" s="6">
        <f t="shared" si="171"/>
        <v>0</v>
      </c>
      <c r="AQ71" s="6">
        <f t="shared" si="171"/>
        <v>0</v>
      </c>
      <c r="AR71" s="6"/>
      <c r="AS71" s="6">
        <f t="shared" si="18"/>
        <v>26766.079411222625</v>
      </c>
      <c r="AT71" s="39">
        <f>AS71-Harvest!C40</f>
        <v>0</v>
      </c>
      <c r="AV71" s="85"/>
    </row>
    <row r="72" spans="1:48" x14ac:dyDescent="0.2">
      <c r="A72" s="18">
        <v>2012</v>
      </c>
      <c r="B72" s="14">
        <f t="shared" ref="B72:G74" si="172">B36*$V36</f>
        <v>0</v>
      </c>
      <c r="C72" s="14">
        <f t="shared" si="172"/>
        <v>0</v>
      </c>
      <c r="D72" s="14">
        <f t="shared" si="172"/>
        <v>0</v>
      </c>
      <c r="E72" s="14">
        <f t="shared" si="172"/>
        <v>0</v>
      </c>
      <c r="F72" s="14">
        <f t="shared" si="172"/>
        <v>2729.934579796673</v>
      </c>
      <c r="G72" s="14">
        <f t="shared" si="172"/>
        <v>0</v>
      </c>
      <c r="H72" s="14">
        <f t="shared" ref="H72" si="173">H36*$V36</f>
        <v>0</v>
      </c>
      <c r="I72" s="14">
        <f t="shared" ref="I72:Q72" si="174">I36*$V36</f>
        <v>102953.88682604204</v>
      </c>
      <c r="J72" s="14">
        <f t="shared" si="174"/>
        <v>449.39237169863799</v>
      </c>
      <c r="K72" s="14">
        <f t="shared" si="174"/>
        <v>0</v>
      </c>
      <c r="L72" s="14">
        <f t="shared" si="174"/>
        <v>230.23342542006122</v>
      </c>
      <c r="M72" s="14">
        <f t="shared" si="174"/>
        <v>11802.552797042606</v>
      </c>
      <c r="N72" s="14">
        <f t="shared" si="174"/>
        <v>0</v>
      </c>
      <c r="O72" s="14">
        <f t="shared" si="174"/>
        <v>0</v>
      </c>
      <c r="P72" s="14">
        <f t="shared" si="174"/>
        <v>0</v>
      </c>
      <c r="Q72" s="14">
        <f t="shared" si="174"/>
        <v>0</v>
      </c>
      <c r="R72" s="14">
        <f t="shared" ref="R72:T72" si="175">R36*$V36</f>
        <v>0</v>
      </c>
      <c r="S72" s="14">
        <f t="shared" si="175"/>
        <v>0</v>
      </c>
      <c r="T72" s="14">
        <f t="shared" si="175"/>
        <v>0</v>
      </c>
      <c r="U72" s="13"/>
      <c r="V72" s="14">
        <f t="shared" si="6"/>
        <v>118166</v>
      </c>
      <c r="W72" s="47">
        <f t="shared" si="7"/>
        <v>0</v>
      </c>
      <c r="X72" s="22">
        <v>2012</v>
      </c>
      <c r="Y72" s="6">
        <f t="shared" si="133"/>
        <v>0</v>
      </c>
      <c r="Z72" s="6">
        <f t="shared" si="133"/>
        <v>0</v>
      </c>
      <c r="AA72" s="6">
        <f t="shared" si="133"/>
        <v>0</v>
      </c>
      <c r="AB72" s="6">
        <f t="shared" si="133"/>
        <v>0</v>
      </c>
      <c r="AC72" s="6">
        <f t="shared" si="133"/>
        <v>1679.9106050666621</v>
      </c>
      <c r="AD72" s="6">
        <f t="shared" si="133"/>
        <v>0</v>
      </c>
      <c r="AE72" s="6">
        <f t="shared" ref="AE72" si="176">AE36*$AS36</f>
        <v>0</v>
      </c>
      <c r="AF72" s="6">
        <f t="shared" si="140"/>
        <v>108677.19985487922</v>
      </c>
      <c r="AG72" s="6">
        <f t="shared" si="140"/>
        <v>580.03958104340632</v>
      </c>
      <c r="AH72" s="6">
        <f t="shared" si="140"/>
        <v>0</v>
      </c>
      <c r="AI72" s="6">
        <f t="shared" si="140"/>
        <v>134.59903911162746</v>
      </c>
      <c r="AJ72" s="6">
        <f t="shared" si="140"/>
        <v>13283.051208512892</v>
      </c>
      <c r="AK72" s="6">
        <f t="shared" si="140"/>
        <v>0</v>
      </c>
      <c r="AL72" s="6">
        <f t="shared" si="81"/>
        <v>0</v>
      </c>
      <c r="AM72" s="6">
        <f t="shared" si="25"/>
        <v>10.913253012048198</v>
      </c>
      <c r="AN72" s="6">
        <f t="shared" si="25"/>
        <v>0</v>
      </c>
      <c r="AO72" s="6">
        <f t="shared" ref="AO72:AQ72" si="177">AO36*$AS36</f>
        <v>0</v>
      </c>
      <c r="AP72" s="6">
        <f t="shared" si="177"/>
        <v>0</v>
      </c>
      <c r="AQ72" s="6">
        <f t="shared" si="177"/>
        <v>0</v>
      </c>
      <c r="AR72" s="6"/>
      <c r="AS72" s="6">
        <f t="shared" si="18"/>
        <v>124365.71354162585</v>
      </c>
      <c r="AT72" s="39">
        <f>AS72-Harvest!C41</f>
        <v>0</v>
      </c>
      <c r="AV72" s="85"/>
    </row>
    <row r="73" spans="1:48" x14ac:dyDescent="0.2">
      <c r="A73" s="18">
        <v>2013</v>
      </c>
      <c r="B73" s="14">
        <f t="shared" si="172"/>
        <v>0</v>
      </c>
      <c r="C73" s="14">
        <f t="shared" si="172"/>
        <v>0</v>
      </c>
      <c r="D73" s="14">
        <f t="shared" si="172"/>
        <v>0</v>
      </c>
      <c r="E73" s="14">
        <f t="shared" si="172"/>
        <v>0</v>
      </c>
      <c r="F73" s="14">
        <f t="shared" si="172"/>
        <v>13562.642690212027</v>
      </c>
      <c r="G73" s="14">
        <f t="shared" si="172"/>
        <v>0</v>
      </c>
      <c r="H73" s="14">
        <f t="shared" ref="H73" si="178">H37*$V37</f>
        <v>0</v>
      </c>
      <c r="I73" s="14">
        <f t="shared" ref="I73:Q73" si="179">I37*$V37</f>
        <v>22492.906252361317</v>
      </c>
      <c r="J73" s="14">
        <f t="shared" si="179"/>
        <v>2821.4256562513547</v>
      </c>
      <c r="K73" s="14">
        <f t="shared" si="179"/>
        <v>0</v>
      </c>
      <c r="L73" s="14">
        <f t="shared" si="179"/>
        <v>1382.692996727309</v>
      </c>
      <c r="M73" s="14">
        <f t="shared" si="179"/>
        <v>5907.9826742258574</v>
      </c>
      <c r="N73" s="14">
        <f t="shared" si="179"/>
        <v>0</v>
      </c>
      <c r="O73" s="14">
        <f t="shared" si="179"/>
        <v>0</v>
      </c>
      <c r="P73" s="14">
        <f t="shared" si="179"/>
        <v>59.124378109452735</v>
      </c>
      <c r="Q73" s="14">
        <f t="shared" si="179"/>
        <v>102.22535211267606</v>
      </c>
      <c r="R73" s="14">
        <f t="shared" ref="R73:T73" si="180">R37*$V37</f>
        <v>0</v>
      </c>
      <c r="S73" s="14">
        <f t="shared" si="180"/>
        <v>0</v>
      </c>
      <c r="T73" s="14">
        <f t="shared" si="180"/>
        <v>0</v>
      </c>
      <c r="U73" s="13"/>
      <c r="V73" s="14">
        <f t="shared" si="6"/>
        <v>46329</v>
      </c>
      <c r="W73" s="47">
        <f t="shared" si="7"/>
        <v>0</v>
      </c>
      <c r="X73" s="22">
        <v>2013</v>
      </c>
      <c r="Y73" s="6">
        <f t="shared" si="133"/>
        <v>0</v>
      </c>
      <c r="Z73" s="6">
        <f t="shared" si="133"/>
        <v>0</v>
      </c>
      <c r="AA73" s="6">
        <f t="shared" si="133"/>
        <v>0</v>
      </c>
      <c r="AB73" s="6">
        <f t="shared" si="133"/>
        <v>0</v>
      </c>
      <c r="AC73" s="6">
        <f t="shared" si="133"/>
        <v>2861.9536627250891</v>
      </c>
      <c r="AD73" s="6">
        <f t="shared" si="133"/>
        <v>0</v>
      </c>
      <c r="AE73" s="6">
        <f t="shared" ref="AE73" si="181">AE37*$AS37</f>
        <v>0</v>
      </c>
      <c r="AF73" s="6">
        <f t="shared" si="140"/>
        <v>14630.687838998198</v>
      </c>
      <c r="AG73" s="6">
        <f t="shared" si="140"/>
        <v>725.84893554902794</v>
      </c>
      <c r="AH73" s="6">
        <f t="shared" si="140"/>
        <v>0</v>
      </c>
      <c r="AI73" s="6">
        <f t="shared" si="140"/>
        <v>566.90903258661058</v>
      </c>
      <c r="AJ73" s="6">
        <f t="shared" si="140"/>
        <v>4229.3645661653782</v>
      </c>
      <c r="AK73" s="6">
        <f t="shared" si="140"/>
        <v>0</v>
      </c>
      <c r="AL73" s="6">
        <f t="shared" si="81"/>
        <v>0</v>
      </c>
      <c r="AM73" s="6">
        <f t="shared" si="25"/>
        <v>95.902868945719277</v>
      </c>
      <c r="AN73" s="6">
        <f t="shared" si="25"/>
        <v>0</v>
      </c>
      <c r="AO73" s="6">
        <f t="shared" ref="AO73:AQ73" si="182">AO37*$AS37</f>
        <v>0</v>
      </c>
      <c r="AP73" s="6">
        <f t="shared" si="182"/>
        <v>0</v>
      </c>
      <c r="AQ73" s="6">
        <f t="shared" si="182"/>
        <v>0</v>
      </c>
      <c r="AR73" s="6"/>
      <c r="AS73" s="6">
        <f t="shared" si="18"/>
        <v>23110.666904970021</v>
      </c>
      <c r="AT73" s="39">
        <f>AS73-Harvest!C42</f>
        <v>0</v>
      </c>
      <c r="AV73" s="85"/>
    </row>
    <row r="74" spans="1:48" x14ac:dyDescent="0.2">
      <c r="A74" s="18">
        <v>2014</v>
      </c>
      <c r="B74" s="14">
        <f t="shared" si="172"/>
        <v>0</v>
      </c>
      <c r="C74" s="14">
        <f t="shared" si="172"/>
        <v>0</v>
      </c>
      <c r="D74" s="14">
        <f t="shared" si="172"/>
        <v>0</v>
      </c>
      <c r="E74" s="14">
        <f t="shared" si="172"/>
        <v>0</v>
      </c>
      <c r="F74" s="14">
        <f t="shared" si="172"/>
        <v>28532.872350479578</v>
      </c>
      <c r="G74" s="14">
        <f t="shared" si="172"/>
        <v>0</v>
      </c>
      <c r="H74" s="14">
        <f t="shared" ref="H74" si="183">H38*$V38</f>
        <v>0</v>
      </c>
      <c r="I74" s="14">
        <f t="shared" ref="I74:Q74" si="184">I38*$V38</f>
        <v>64113.692062928923</v>
      </c>
      <c r="J74" s="14">
        <f t="shared" si="184"/>
        <v>5901.1360533332081</v>
      </c>
      <c r="K74" s="14">
        <f t="shared" si="184"/>
        <v>0</v>
      </c>
      <c r="L74" s="14">
        <f t="shared" si="184"/>
        <v>115.78108166343462</v>
      </c>
      <c r="M74" s="14">
        <f t="shared" si="184"/>
        <v>6768.8985420926028</v>
      </c>
      <c r="N74" s="14">
        <f t="shared" si="184"/>
        <v>0</v>
      </c>
      <c r="O74" s="14">
        <f t="shared" si="184"/>
        <v>34.619909502262445</v>
      </c>
      <c r="P74" s="14">
        <f t="shared" si="184"/>
        <v>0</v>
      </c>
      <c r="Q74" s="14">
        <f t="shared" si="184"/>
        <v>0</v>
      </c>
      <c r="R74" s="14">
        <f t="shared" ref="R74:T74" si="185">R38*$V38</f>
        <v>0</v>
      </c>
      <c r="S74" s="14">
        <f t="shared" si="185"/>
        <v>0</v>
      </c>
      <c r="T74" s="14">
        <f t="shared" si="185"/>
        <v>0</v>
      </c>
      <c r="U74" s="13"/>
      <c r="V74" s="14">
        <f t="shared" ref="V74:V75" si="186">SUM(B74:U74)</f>
        <v>105467</v>
      </c>
      <c r="W74" s="47">
        <f t="shared" si="7"/>
        <v>0</v>
      </c>
      <c r="X74" s="22">
        <v>2014</v>
      </c>
      <c r="Y74" s="6">
        <f t="shared" ref="Y74:AD74" si="187">Y38*$AS38</f>
        <v>0</v>
      </c>
      <c r="Z74" s="6">
        <f t="shared" si="187"/>
        <v>0</v>
      </c>
      <c r="AA74" s="6">
        <f t="shared" si="187"/>
        <v>0</v>
      </c>
      <c r="AB74" s="6">
        <f t="shared" si="187"/>
        <v>0</v>
      </c>
      <c r="AC74" s="6">
        <f t="shared" si="187"/>
        <v>21509.658631214555</v>
      </c>
      <c r="AD74" s="6">
        <f t="shared" si="187"/>
        <v>0</v>
      </c>
      <c r="AE74" s="6">
        <f t="shared" ref="AE74" si="188">AE38*$AS38</f>
        <v>0</v>
      </c>
      <c r="AF74" s="6">
        <f t="shared" si="140"/>
        <v>74722.011064790306</v>
      </c>
      <c r="AG74" s="6">
        <f t="shared" si="140"/>
        <v>4444.954044930425</v>
      </c>
      <c r="AH74" s="6">
        <f t="shared" si="140"/>
        <v>0</v>
      </c>
      <c r="AI74" s="6">
        <f t="shared" si="140"/>
        <v>43.455606297044277</v>
      </c>
      <c r="AJ74" s="6">
        <f t="shared" si="140"/>
        <v>9759.9159681404144</v>
      </c>
      <c r="AK74" s="6">
        <f t="shared" si="140"/>
        <v>0</v>
      </c>
      <c r="AL74" s="6">
        <f t="shared" si="81"/>
        <v>0</v>
      </c>
      <c r="AM74" s="6">
        <f t="shared" si="25"/>
        <v>7.4892601431980967</v>
      </c>
      <c r="AN74" s="6">
        <f t="shared" si="25"/>
        <v>0</v>
      </c>
      <c r="AO74" s="6">
        <f t="shared" ref="AO74:AQ74" si="189">AO38*$AS38</f>
        <v>0</v>
      </c>
      <c r="AP74" s="6">
        <f t="shared" si="189"/>
        <v>0</v>
      </c>
      <c r="AQ74" s="6">
        <f t="shared" si="189"/>
        <v>0</v>
      </c>
      <c r="AR74" s="6"/>
      <c r="AS74" s="6">
        <f t="shared" ref="AS74:AS75" si="190">SUM(Y74:AP74)</f>
        <v>110487.48457551593</v>
      </c>
      <c r="AT74" s="39">
        <f>AS74-Harvest!C43</f>
        <v>0</v>
      </c>
      <c r="AV74" s="59"/>
    </row>
    <row r="75" spans="1:48" x14ac:dyDescent="0.2">
      <c r="A75" s="18">
        <v>2015</v>
      </c>
      <c r="B75" s="14">
        <f t="shared" ref="B75:Q75" si="191">B39*$V39</f>
        <v>0</v>
      </c>
      <c r="C75" s="14">
        <f t="shared" si="191"/>
        <v>0</v>
      </c>
      <c r="D75" s="14">
        <f t="shared" si="191"/>
        <v>0</v>
      </c>
      <c r="E75" s="14">
        <f t="shared" si="191"/>
        <v>9.4491017964071862</v>
      </c>
      <c r="F75" s="14">
        <f t="shared" si="191"/>
        <v>11065.208231919542</v>
      </c>
      <c r="G75" s="14">
        <f t="shared" si="191"/>
        <v>0</v>
      </c>
      <c r="H75" s="14">
        <f t="shared" ref="H75" si="192">H39*$V39</f>
        <v>0</v>
      </c>
      <c r="I75" s="14">
        <f t="shared" si="191"/>
        <v>53958.964026078036</v>
      </c>
      <c r="J75" s="14">
        <f t="shared" si="191"/>
        <v>1496.3757913288407</v>
      </c>
      <c r="K75" s="14">
        <f t="shared" si="191"/>
        <v>0</v>
      </c>
      <c r="L75" s="14">
        <f t="shared" si="191"/>
        <v>180.20277777777775</v>
      </c>
      <c r="M75" s="14">
        <f t="shared" si="191"/>
        <v>4404.8000710993829</v>
      </c>
      <c r="N75" s="14">
        <f t="shared" si="191"/>
        <v>0</v>
      </c>
      <c r="O75" s="14">
        <f t="shared" ref="O75:P75" si="193">O39*$V39</f>
        <v>0</v>
      </c>
      <c r="P75" s="14">
        <f t="shared" si="193"/>
        <v>7</v>
      </c>
      <c r="Q75" s="14">
        <f t="shared" si="191"/>
        <v>0</v>
      </c>
      <c r="R75" s="14">
        <f t="shared" ref="R75:T75" si="194">R39*$V39</f>
        <v>0</v>
      </c>
      <c r="S75" s="14">
        <f t="shared" si="194"/>
        <v>0</v>
      </c>
      <c r="T75" s="14">
        <f t="shared" si="194"/>
        <v>0</v>
      </c>
      <c r="U75" s="13"/>
      <c r="V75" s="14">
        <f t="shared" si="186"/>
        <v>71121.999999999985</v>
      </c>
      <c r="W75" s="47">
        <f t="shared" si="7"/>
        <v>0</v>
      </c>
      <c r="X75" s="22">
        <v>2015</v>
      </c>
      <c r="Y75" s="6">
        <f t="shared" ref="Y75:AN75" si="195">Y39*$AS39</f>
        <v>0</v>
      </c>
      <c r="Z75" s="6">
        <f t="shared" si="195"/>
        <v>0</v>
      </c>
      <c r="AA75" s="6">
        <f t="shared" si="195"/>
        <v>0</v>
      </c>
      <c r="AB75" s="6">
        <f t="shared" si="195"/>
        <v>0</v>
      </c>
      <c r="AC75" s="6">
        <f t="shared" si="195"/>
        <v>1670.1681085654809</v>
      </c>
      <c r="AD75" s="6">
        <f t="shared" si="195"/>
        <v>0</v>
      </c>
      <c r="AE75" s="6">
        <f t="shared" ref="AE75" si="196">AE39*$AS39</f>
        <v>0</v>
      </c>
      <c r="AF75" s="6">
        <f t="shared" si="195"/>
        <v>52182.856580052845</v>
      </c>
      <c r="AG75" s="6">
        <f t="shared" si="195"/>
        <v>491.20356153060732</v>
      </c>
      <c r="AH75" s="6">
        <f t="shared" si="195"/>
        <v>0</v>
      </c>
      <c r="AI75" s="6">
        <f t="shared" si="195"/>
        <v>127.037609552352</v>
      </c>
      <c r="AJ75" s="6">
        <f t="shared" si="195"/>
        <v>4097.1376251709953</v>
      </c>
      <c r="AK75" s="6">
        <f t="shared" si="195"/>
        <v>0</v>
      </c>
      <c r="AL75" s="6">
        <f t="shared" si="195"/>
        <v>0</v>
      </c>
      <c r="AM75" s="6">
        <f t="shared" si="195"/>
        <v>0</v>
      </c>
      <c r="AN75" s="6">
        <f t="shared" si="195"/>
        <v>0</v>
      </c>
      <c r="AO75" s="6">
        <f t="shared" ref="AO75:AQ75" si="197">AO39*$AS39</f>
        <v>0</v>
      </c>
      <c r="AP75" s="6">
        <f t="shared" si="197"/>
        <v>0</v>
      </c>
      <c r="AQ75" s="6">
        <f t="shared" si="197"/>
        <v>0</v>
      </c>
      <c r="AR75" s="6"/>
      <c r="AS75" s="6">
        <f t="shared" si="190"/>
        <v>58568.40348487228</v>
      </c>
      <c r="AT75" s="39">
        <f>AS75-Harvest!C44</f>
        <v>0</v>
      </c>
    </row>
    <row r="76" spans="1:48" x14ac:dyDescent="0.2">
      <c r="B76" s="9"/>
      <c r="U76" s="21"/>
      <c r="W76" s="7"/>
    </row>
    <row r="77" spans="1:48" x14ac:dyDescent="0.2">
      <c r="B77" s="9"/>
      <c r="U77" s="21"/>
      <c r="W77" s="7"/>
      <c r="AS77" s="84"/>
    </row>
    <row r="78" spans="1:48" x14ac:dyDescent="0.2">
      <c r="B78" s="9"/>
      <c r="U78" s="21"/>
      <c r="W78" s="7"/>
      <c r="AS78" s="84"/>
    </row>
    <row r="79" spans="1:48" x14ac:dyDescent="0.2">
      <c r="AS79" s="84"/>
    </row>
    <row r="80" spans="1:48" x14ac:dyDescent="0.2">
      <c r="AS80" s="84"/>
    </row>
    <row r="81" spans="45:45" x14ac:dyDescent="0.2">
      <c r="AS81" s="84"/>
    </row>
    <row r="82" spans="45:45" x14ac:dyDescent="0.2">
      <c r="AS82" s="84"/>
    </row>
    <row r="83" spans="45:45" x14ac:dyDescent="0.2">
      <c r="AS83" s="84"/>
    </row>
    <row r="84" spans="45:45" x14ac:dyDescent="0.2">
      <c r="AS84" s="84"/>
    </row>
    <row r="85" spans="45:45" x14ac:dyDescent="0.2">
      <c r="AS85" s="84"/>
    </row>
    <row r="86" spans="45:45" x14ac:dyDescent="0.2">
      <c r="AS86" s="84"/>
    </row>
    <row r="87" spans="45:45" x14ac:dyDescent="0.2">
      <c r="AS87" s="84"/>
    </row>
    <row r="88" spans="45:45" x14ac:dyDescent="0.2">
      <c r="AS88" s="84"/>
    </row>
    <row r="89" spans="45:45" x14ac:dyDescent="0.2">
      <c r="AS89" s="84"/>
    </row>
    <row r="90" spans="45:45" x14ac:dyDescent="0.2">
      <c r="AS90" s="84"/>
    </row>
    <row r="91" spans="45:45" x14ac:dyDescent="0.2">
      <c r="AS91" s="84"/>
    </row>
    <row r="92" spans="45:45" x14ac:dyDescent="0.2">
      <c r="AS92" s="84"/>
    </row>
    <row r="93" spans="45:45" x14ac:dyDescent="0.2">
      <c r="AS93" s="84"/>
    </row>
    <row r="94" spans="45:45" x14ac:dyDescent="0.2">
      <c r="AS94" s="84"/>
    </row>
    <row r="95" spans="45:45" x14ac:dyDescent="0.2">
      <c r="AS95" s="84"/>
    </row>
    <row r="96" spans="45:45" x14ac:dyDescent="0.2">
      <c r="AS96" s="84"/>
    </row>
    <row r="97" spans="23:45" x14ac:dyDescent="0.2">
      <c r="AS97" s="84"/>
    </row>
    <row r="98" spans="23:45" x14ac:dyDescent="0.2">
      <c r="AS98" s="84"/>
    </row>
    <row r="99" spans="23:45" x14ac:dyDescent="0.2">
      <c r="AS99" s="84"/>
    </row>
    <row r="100" spans="23:45" x14ac:dyDescent="0.2">
      <c r="AS100" s="84"/>
    </row>
    <row r="101" spans="23:45" x14ac:dyDescent="0.2">
      <c r="AS101" s="84"/>
    </row>
    <row r="102" spans="23:45" x14ac:dyDescent="0.2">
      <c r="AS102" s="84"/>
    </row>
    <row r="103" spans="23:45" x14ac:dyDescent="0.2">
      <c r="AS103" s="84"/>
    </row>
    <row r="104" spans="23:45" x14ac:dyDescent="0.2">
      <c r="AS104" s="84"/>
    </row>
    <row r="106" spans="23:45" x14ac:dyDescent="0.2"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6"/>
      <c r="AI106" s="86"/>
      <c r="AJ106" s="86"/>
      <c r="AK106" s="86"/>
      <c r="AL106" s="86"/>
      <c r="AM106" s="86"/>
      <c r="AN106" s="86"/>
      <c r="AO106" s="86"/>
      <c r="AP106" s="86"/>
      <c r="AQ106" s="86"/>
      <c r="AR106" s="89"/>
    </row>
    <row r="107" spans="23:45" x14ac:dyDescent="0.2">
      <c r="W107" s="88"/>
      <c r="X107" s="88"/>
      <c r="Y107" s="88"/>
      <c r="Z107" s="88"/>
      <c r="AA107" s="88"/>
      <c r="AB107" s="88"/>
      <c r="AC107" s="88"/>
      <c r="AD107" s="88"/>
      <c r="AE107" s="88"/>
      <c r="AF107" s="88"/>
      <c r="AG107" s="88"/>
      <c r="AH107" s="88"/>
      <c r="AI107" s="88"/>
      <c r="AJ107" s="88"/>
      <c r="AK107" s="88"/>
      <c r="AL107" s="88"/>
      <c r="AM107" s="88"/>
      <c r="AN107" s="88"/>
      <c r="AO107" s="88"/>
      <c r="AP107" s="88"/>
      <c r="AQ107" s="88"/>
      <c r="AR107" s="88"/>
    </row>
    <row r="108" spans="23:45" x14ac:dyDescent="0.2">
      <c r="W108" s="88"/>
      <c r="X108" s="88"/>
      <c r="Y108" s="88"/>
      <c r="Z108" s="88"/>
      <c r="AA108" s="88"/>
      <c r="AB108" s="88"/>
      <c r="AC108" s="88"/>
      <c r="AD108" s="88"/>
      <c r="AE108" s="88"/>
      <c r="AF108" s="88"/>
      <c r="AG108" s="88"/>
      <c r="AH108" s="88"/>
      <c r="AI108" s="88"/>
      <c r="AJ108" s="88"/>
      <c r="AK108" s="88"/>
      <c r="AL108" s="88"/>
      <c r="AM108" s="88"/>
      <c r="AN108" s="88"/>
      <c r="AO108" s="88"/>
      <c r="AP108" s="88"/>
      <c r="AQ108" s="88"/>
      <c r="AR108" s="88"/>
    </row>
    <row r="109" spans="23:45" x14ac:dyDescent="0.2">
      <c r="W109" s="88"/>
      <c r="X109" s="88"/>
      <c r="Y109" s="88"/>
      <c r="Z109" s="88"/>
      <c r="AA109" s="88"/>
      <c r="AB109" s="88"/>
      <c r="AC109" s="88"/>
      <c r="AD109" s="88"/>
      <c r="AE109" s="88"/>
      <c r="AF109" s="88"/>
      <c r="AG109" s="88"/>
      <c r="AH109" s="88"/>
      <c r="AI109" s="88"/>
      <c r="AJ109" s="88"/>
      <c r="AK109" s="88"/>
      <c r="AL109" s="88"/>
      <c r="AM109" s="88"/>
      <c r="AN109" s="88"/>
      <c r="AO109" s="88"/>
      <c r="AP109" s="88"/>
      <c r="AQ109" s="88"/>
      <c r="AR109" s="88"/>
    </row>
    <row r="110" spans="23:45" x14ac:dyDescent="0.2">
      <c r="W110" s="88"/>
      <c r="X110" s="88"/>
      <c r="Y110" s="88"/>
      <c r="Z110" s="88"/>
      <c r="AA110" s="88"/>
      <c r="AB110" s="88"/>
      <c r="AC110" s="88"/>
      <c r="AD110" s="88"/>
      <c r="AE110" s="88"/>
      <c r="AF110" s="88"/>
      <c r="AG110" s="88"/>
      <c r="AH110" s="88"/>
      <c r="AI110" s="88"/>
      <c r="AJ110" s="88"/>
      <c r="AK110" s="88"/>
      <c r="AL110" s="88"/>
      <c r="AM110" s="88"/>
      <c r="AN110" s="88"/>
      <c r="AO110" s="88"/>
      <c r="AP110" s="88"/>
      <c r="AQ110" s="88"/>
      <c r="AR110" s="88"/>
    </row>
    <row r="111" spans="23:45" x14ac:dyDescent="0.2">
      <c r="W111" s="88"/>
      <c r="X111" s="88"/>
      <c r="Y111" s="88"/>
      <c r="Z111" s="88"/>
      <c r="AA111" s="88"/>
      <c r="AB111" s="88"/>
      <c r="AC111" s="88"/>
      <c r="AD111" s="88"/>
      <c r="AE111" s="88"/>
      <c r="AF111" s="88"/>
      <c r="AG111" s="88"/>
      <c r="AH111" s="88"/>
      <c r="AI111" s="88"/>
      <c r="AJ111" s="88"/>
      <c r="AK111" s="88"/>
      <c r="AL111" s="88"/>
      <c r="AM111" s="88"/>
      <c r="AN111" s="88"/>
      <c r="AO111" s="88"/>
      <c r="AP111" s="88"/>
      <c r="AQ111" s="88"/>
      <c r="AR111" s="88"/>
    </row>
    <row r="112" spans="23:45" x14ac:dyDescent="0.2">
      <c r="W112" s="88"/>
      <c r="X112" s="88"/>
      <c r="Y112" s="88"/>
      <c r="Z112" s="88"/>
      <c r="AA112" s="88"/>
      <c r="AB112" s="88"/>
      <c r="AC112" s="88"/>
      <c r="AD112" s="88"/>
      <c r="AE112" s="88"/>
      <c r="AF112" s="88"/>
      <c r="AG112" s="88"/>
      <c r="AH112" s="88"/>
      <c r="AI112" s="88"/>
      <c r="AJ112" s="88"/>
      <c r="AK112" s="88"/>
      <c r="AL112" s="88"/>
      <c r="AM112" s="88"/>
      <c r="AN112" s="88"/>
      <c r="AO112" s="88"/>
      <c r="AP112" s="88"/>
      <c r="AQ112" s="88"/>
      <c r="AR112" s="88"/>
    </row>
    <row r="113" spans="23:44" x14ac:dyDescent="0.2">
      <c r="W113" s="88"/>
      <c r="X113" s="88"/>
      <c r="Y113" s="88"/>
      <c r="Z113" s="88"/>
      <c r="AA113" s="88"/>
      <c r="AB113" s="88"/>
      <c r="AC113" s="88"/>
      <c r="AD113" s="88"/>
      <c r="AE113" s="88"/>
      <c r="AF113" s="88"/>
      <c r="AG113" s="88"/>
      <c r="AH113" s="88"/>
      <c r="AI113" s="88"/>
      <c r="AJ113" s="88"/>
      <c r="AK113" s="88"/>
      <c r="AL113" s="88"/>
      <c r="AM113" s="88"/>
      <c r="AN113" s="88"/>
      <c r="AO113" s="88"/>
      <c r="AP113" s="88"/>
      <c r="AQ113" s="88"/>
      <c r="AR113" s="88"/>
    </row>
    <row r="114" spans="23:44" x14ac:dyDescent="0.2">
      <c r="W114" s="88"/>
      <c r="X114" s="88"/>
      <c r="Y114" s="88"/>
      <c r="Z114" s="88"/>
      <c r="AA114" s="88"/>
      <c r="AB114" s="88"/>
      <c r="AC114" s="88"/>
      <c r="AD114" s="88"/>
      <c r="AE114" s="88"/>
      <c r="AF114" s="88"/>
      <c r="AG114" s="88"/>
      <c r="AH114" s="88"/>
      <c r="AI114" s="88"/>
      <c r="AJ114" s="88"/>
      <c r="AK114" s="88"/>
      <c r="AL114" s="88"/>
      <c r="AM114" s="88"/>
      <c r="AN114" s="88"/>
      <c r="AO114" s="88"/>
      <c r="AP114" s="88"/>
      <c r="AQ114" s="88"/>
      <c r="AR114" s="88"/>
    </row>
    <row r="115" spans="23:44" x14ac:dyDescent="0.2">
      <c r="W115" s="88"/>
      <c r="X115" s="88"/>
      <c r="Y115" s="88"/>
      <c r="Z115" s="88"/>
      <c r="AA115" s="88"/>
      <c r="AB115" s="88"/>
      <c r="AC115" s="88"/>
      <c r="AD115" s="88"/>
      <c r="AE115" s="88"/>
      <c r="AF115" s="88"/>
      <c r="AG115" s="88"/>
      <c r="AH115" s="88"/>
      <c r="AI115" s="88"/>
      <c r="AJ115" s="88"/>
      <c r="AK115" s="88"/>
      <c r="AL115" s="88"/>
      <c r="AM115" s="88"/>
      <c r="AN115" s="88"/>
      <c r="AO115" s="88"/>
      <c r="AP115" s="88"/>
      <c r="AQ115" s="88"/>
      <c r="AR115" s="88"/>
    </row>
    <row r="116" spans="23:44" x14ac:dyDescent="0.2">
      <c r="W116" s="88"/>
      <c r="X116" s="88"/>
      <c r="Y116" s="88"/>
      <c r="Z116" s="88"/>
      <c r="AA116" s="88"/>
      <c r="AB116" s="88"/>
      <c r="AC116" s="88"/>
      <c r="AD116" s="88"/>
      <c r="AE116" s="88"/>
      <c r="AF116" s="88"/>
      <c r="AG116" s="88"/>
      <c r="AH116" s="88"/>
      <c r="AI116" s="88"/>
      <c r="AJ116" s="88"/>
      <c r="AK116" s="88"/>
      <c r="AL116" s="88"/>
      <c r="AM116" s="88"/>
      <c r="AN116" s="88"/>
      <c r="AO116" s="88"/>
      <c r="AP116" s="88"/>
      <c r="AQ116" s="88"/>
      <c r="AR116" s="88"/>
    </row>
    <row r="117" spans="23:44" x14ac:dyDescent="0.2">
      <c r="W117" s="88"/>
      <c r="X117" s="88"/>
      <c r="Y117" s="88"/>
      <c r="Z117" s="88"/>
      <c r="AA117" s="88"/>
      <c r="AB117" s="88"/>
      <c r="AC117" s="88"/>
      <c r="AD117" s="88"/>
      <c r="AE117" s="88"/>
      <c r="AF117" s="88"/>
      <c r="AG117" s="88"/>
      <c r="AH117" s="88"/>
      <c r="AI117" s="88"/>
      <c r="AJ117" s="88"/>
      <c r="AK117" s="88"/>
      <c r="AL117" s="88"/>
      <c r="AM117" s="88"/>
      <c r="AN117" s="88"/>
      <c r="AO117" s="88"/>
      <c r="AP117" s="88"/>
      <c r="AQ117" s="88"/>
      <c r="AR117" s="88"/>
    </row>
    <row r="118" spans="23:44" x14ac:dyDescent="0.2">
      <c r="W118" s="88"/>
      <c r="X118" s="88"/>
      <c r="Y118" s="88"/>
      <c r="Z118" s="88"/>
      <c r="AA118" s="88"/>
      <c r="AB118" s="88"/>
      <c r="AC118" s="88"/>
      <c r="AD118" s="88"/>
      <c r="AE118" s="88"/>
      <c r="AF118" s="88"/>
      <c r="AG118" s="88"/>
      <c r="AH118" s="88"/>
      <c r="AI118" s="88"/>
      <c r="AJ118" s="88"/>
      <c r="AK118" s="88"/>
      <c r="AL118" s="88"/>
      <c r="AM118" s="88"/>
      <c r="AN118" s="88"/>
      <c r="AO118" s="88"/>
      <c r="AP118" s="88"/>
      <c r="AQ118" s="88"/>
      <c r="AR118" s="88"/>
    </row>
    <row r="119" spans="23:44" x14ac:dyDescent="0.2">
      <c r="W119" s="88"/>
      <c r="X119" s="88"/>
      <c r="Y119" s="88"/>
      <c r="Z119" s="88"/>
      <c r="AA119" s="88"/>
      <c r="AB119" s="88"/>
      <c r="AC119" s="88"/>
      <c r="AD119" s="88"/>
      <c r="AE119" s="88"/>
      <c r="AF119" s="88"/>
      <c r="AG119" s="88"/>
      <c r="AH119" s="88"/>
      <c r="AI119" s="88"/>
      <c r="AJ119" s="88"/>
      <c r="AK119" s="88"/>
      <c r="AL119" s="88"/>
      <c r="AM119" s="88"/>
      <c r="AN119" s="88"/>
      <c r="AO119" s="88"/>
      <c r="AP119" s="88"/>
      <c r="AQ119" s="88"/>
      <c r="AR119" s="88"/>
    </row>
    <row r="120" spans="23:44" x14ac:dyDescent="0.2">
      <c r="W120" s="88"/>
      <c r="X120" s="88"/>
      <c r="Y120" s="88"/>
      <c r="Z120" s="88"/>
      <c r="AA120" s="88"/>
      <c r="AB120" s="88"/>
      <c r="AC120" s="88"/>
      <c r="AD120" s="88"/>
      <c r="AE120" s="88"/>
      <c r="AF120" s="88"/>
      <c r="AG120" s="88"/>
      <c r="AH120" s="88"/>
      <c r="AI120" s="88"/>
      <c r="AJ120" s="88"/>
      <c r="AK120" s="88"/>
      <c r="AL120" s="88"/>
      <c r="AM120" s="88"/>
      <c r="AN120" s="88"/>
      <c r="AO120" s="88"/>
      <c r="AP120" s="88"/>
      <c r="AQ120" s="88"/>
      <c r="AR120" s="88"/>
    </row>
    <row r="121" spans="23:44" x14ac:dyDescent="0.2">
      <c r="W121" s="88"/>
      <c r="X121" s="88"/>
      <c r="Y121" s="88"/>
      <c r="Z121" s="88"/>
      <c r="AA121" s="88"/>
      <c r="AB121" s="88"/>
      <c r="AC121" s="88"/>
      <c r="AD121" s="88"/>
      <c r="AE121" s="88"/>
      <c r="AF121" s="88"/>
      <c r="AG121" s="88"/>
      <c r="AH121" s="88"/>
      <c r="AI121" s="88"/>
      <c r="AJ121" s="88"/>
      <c r="AK121" s="88"/>
      <c r="AL121" s="88"/>
      <c r="AM121" s="88"/>
      <c r="AN121" s="88"/>
      <c r="AO121" s="88"/>
      <c r="AP121" s="88"/>
      <c r="AQ121" s="88"/>
      <c r="AR121" s="88"/>
    </row>
    <row r="122" spans="23:44" x14ac:dyDescent="0.2">
      <c r="W122" s="88"/>
      <c r="X122" s="88"/>
      <c r="Y122" s="88"/>
      <c r="Z122" s="88"/>
      <c r="AA122" s="88"/>
      <c r="AB122" s="88"/>
      <c r="AC122" s="88"/>
      <c r="AD122" s="88"/>
      <c r="AE122" s="88"/>
      <c r="AF122" s="88"/>
      <c r="AG122" s="88"/>
      <c r="AH122" s="88"/>
      <c r="AI122" s="88"/>
      <c r="AJ122" s="88"/>
      <c r="AK122" s="88"/>
      <c r="AL122" s="88"/>
      <c r="AM122" s="88"/>
      <c r="AN122" s="88"/>
      <c r="AO122" s="88"/>
      <c r="AP122" s="88"/>
      <c r="AQ122" s="88"/>
      <c r="AR122" s="88"/>
    </row>
    <row r="123" spans="23:44" x14ac:dyDescent="0.2">
      <c r="W123" s="88"/>
      <c r="X123" s="88"/>
      <c r="Y123" s="88"/>
      <c r="Z123" s="88"/>
      <c r="AA123" s="88"/>
      <c r="AB123" s="88"/>
      <c r="AC123" s="88"/>
      <c r="AD123" s="88"/>
      <c r="AE123" s="88"/>
      <c r="AF123" s="88"/>
      <c r="AG123" s="88"/>
      <c r="AH123" s="88"/>
      <c r="AI123" s="88"/>
      <c r="AJ123" s="88"/>
      <c r="AK123" s="88"/>
      <c r="AL123" s="88"/>
      <c r="AM123" s="88"/>
      <c r="AN123" s="88"/>
      <c r="AO123" s="88"/>
      <c r="AP123" s="88"/>
      <c r="AQ123" s="88"/>
      <c r="AR123" s="88"/>
    </row>
    <row r="124" spans="23:44" x14ac:dyDescent="0.2">
      <c r="W124" s="88"/>
      <c r="X124" s="88"/>
      <c r="Y124" s="88"/>
      <c r="Z124" s="88"/>
      <c r="AA124" s="88"/>
      <c r="AB124" s="88"/>
      <c r="AC124" s="88"/>
      <c r="AD124" s="88"/>
      <c r="AE124" s="88"/>
      <c r="AF124" s="88"/>
      <c r="AG124" s="88"/>
      <c r="AH124" s="88"/>
      <c r="AI124" s="88"/>
      <c r="AJ124" s="88"/>
      <c r="AK124" s="88"/>
      <c r="AL124" s="88"/>
      <c r="AM124" s="88"/>
      <c r="AN124" s="88"/>
      <c r="AO124" s="88"/>
      <c r="AP124" s="88"/>
      <c r="AQ124" s="88"/>
      <c r="AR124" s="88"/>
    </row>
    <row r="125" spans="23:44" x14ac:dyDescent="0.2">
      <c r="W125" s="88"/>
      <c r="X125" s="88"/>
      <c r="Y125" s="88"/>
      <c r="Z125" s="88"/>
      <c r="AA125" s="88"/>
      <c r="AB125" s="88"/>
      <c r="AC125" s="88"/>
      <c r="AD125" s="88"/>
      <c r="AE125" s="88"/>
      <c r="AF125" s="88"/>
      <c r="AG125" s="88"/>
      <c r="AH125" s="88"/>
      <c r="AI125" s="88"/>
      <c r="AJ125" s="88"/>
      <c r="AK125" s="88"/>
      <c r="AL125" s="88"/>
      <c r="AM125" s="88"/>
      <c r="AN125" s="88"/>
      <c r="AO125" s="88"/>
      <c r="AP125" s="88"/>
      <c r="AQ125" s="88"/>
      <c r="AR125" s="88"/>
    </row>
    <row r="126" spans="23:44" x14ac:dyDescent="0.2">
      <c r="W126" s="88"/>
      <c r="X126" s="88"/>
      <c r="Y126" s="88"/>
      <c r="Z126" s="88"/>
      <c r="AA126" s="88"/>
      <c r="AB126" s="88"/>
      <c r="AC126" s="88"/>
      <c r="AD126" s="88"/>
      <c r="AE126" s="88"/>
      <c r="AF126" s="88"/>
      <c r="AG126" s="88"/>
      <c r="AH126" s="88"/>
      <c r="AI126" s="88"/>
      <c r="AJ126" s="88"/>
      <c r="AK126" s="88"/>
      <c r="AL126" s="88"/>
      <c r="AM126" s="88"/>
      <c r="AN126" s="88"/>
      <c r="AO126" s="88"/>
      <c r="AP126" s="88"/>
      <c r="AQ126" s="88"/>
      <c r="AR126" s="88"/>
    </row>
    <row r="127" spans="23:44" x14ac:dyDescent="0.2">
      <c r="W127" s="88"/>
      <c r="X127" s="88"/>
      <c r="Y127" s="88"/>
      <c r="Z127" s="88"/>
      <c r="AA127" s="88"/>
      <c r="AB127" s="88"/>
      <c r="AC127" s="88"/>
      <c r="AD127" s="88"/>
      <c r="AE127" s="88"/>
      <c r="AF127" s="88"/>
      <c r="AG127" s="88"/>
      <c r="AH127" s="88"/>
      <c r="AI127" s="88"/>
      <c r="AJ127" s="88"/>
      <c r="AK127" s="88"/>
      <c r="AL127" s="88"/>
      <c r="AM127" s="88"/>
      <c r="AN127" s="88"/>
      <c r="AO127" s="88"/>
      <c r="AP127" s="88"/>
      <c r="AQ127" s="88"/>
      <c r="AR127" s="88"/>
    </row>
    <row r="128" spans="23:44" x14ac:dyDescent="0.2">
      <c r="W128" s="88"/>
      <c r="X128" s="88"/>
      <c r="Y128" s="88"/>
      <c r="Z128" s="88"/>
      <c r="AA128" s="88"/>
      <c r="AB128" s="88"/>
      <c r="AC128" s="88"/>
      <c r="AD128" s="88"/>
      <c r="AE128" s="88"/>
      <c r="AF128" s="88"/>
      <c r="AG128" s="88"/>
      <c r="AH128" s="88"/>
      <c r="AI128" s="88"/>
      <c r="AJ128" s="88"/>
      <c r="AK128" s="88"/>
      <c r="AL128" s="88"/>
      <c r="AM128" s="88"/>
      <c r="AN128" s="88"/>
      <c r="AO128" s="88"/>
      <c r="AP128" s="88"/>
      <c r="AQ128" s="88"/>
      <c r="AR128" s="88"/>
    </row>
    <row r="129" spans="23:44" x14ac:dyDescent="0.2">
      <c r="W129" s="87"/>
      <c r="X129" s="87"/>
      <c r="Y129" s="87"/>
      <c r="Z129" s="87"/>
      <c r="AA129" s="87"/>
      <c r="AB129" s="87"/>
      <c r="AC129" s="87"/>
      <c r="AD129" s="87"/>
      <c r="AE129" s="87"/>
      <c r="AF129" s="87"/>
      <c r="AG129" s="87"/>
      <c r="AH129" s="87"/>
      <c r="AI129" s="87"/>
      <c r="AJ129" s="87"/>
      <c r="AK129" s="87"/>
      <c r="AL129" s="87"/>
      <c r="AM129" s="87"/>
      <c r="AN129" s="87"/>
      <c r="AO129" s="87"/>
      <c r="AP129" s="87"/>
      <c r="AQ129" s="87"/>
      <c r="AR129" s="87"/>
    </row>
    <row r="130" spans="23:44" x14ac:dyDescent="0.2">
      <c r="W130" s="87"/>
      <c r="X130" s="87"/>
      <c r="Y130" s="87"/>
      <c r="Z130" s="87"/>
      <c r="AA130" s="87"/>
      <c r="AB130" s="87"/>
      <c r="AC130" s="87"/>
      <c r="AD130" s="87"/>
      <c r="AE130" s="87"/>
      <c r="AF130" s="87"/>
      <c r="AG130" s="87"/>
      <c r="AH130" s="87"/>
      <c r="AI130" s="87"/>
      <c r="AJ130" s="87"/>
      <c r="AK130" s="87"/>
      <c r="AL130" s="87"/>
      <c r="AM130" s="87"/>
      <c r="AN130" s="87"/>
      <c r="AO130" s="87"/>
      <c r="AP130" s="87"/>
      <c r="AQ130" s="87"/>
      <c r="AR130" s="87"/>
    </row>
    <row r="131" spans="23:44" x14ac:dyDescent="0.2">
      <c r="W131" s="87"/>
      <c r="X131" s="87"/>
      <c r="Y131" s="87"/>
      <c r="Z131" s="87"/>
      <c r="AA131" s="87"/>
      <c r="AB131" s="87"/>
      <c r="AC131" s="87"/>
      <c r="AD131" s="87"/>
      <c r="AE131" s="87"/>
      <c r="AF131" s="87"/>
      <c r="AG131" s="87"/>
      <c r="AH131" s="87"/>
      <c r="AI131" s="87"/>
      <c r="AJ131" s="87"/>
      <c r="AK131" s="87"/>
      <c r="AL131" s="87"/>
      <c r="AM131" s="87"/>
      <c r="AN131" s="87"/>
      <c r="AO131" s="87"/>
      <c r="AP131" s="87"/>
      <c r="AQ131" s="87"/>
      <c r="AR131" s="87"/>
    </row>
    <row r="132" spans="23:44" x14ac:dyDescent="0.2">
      <c r="W132" s="87"/>
      <c r="X132" s="87"/>
      <c r="Y132" s="87"/>
      <c r="Z132" s="87"/>
      <c r="AA132" s="87"/>
      <c r="AB132" s="87"/>
      <c r="AC132" s="87"/>
      <c r="AD132" s="87"/>
      <c r="AE132" s="87"/>
      <c r="AF132" s="87"/>
      <c r="AG132" s="87"/>
      <c r="AH132" s="87"/>
      <c r="AI132" s="87"/>
      <c r="AJ132" s="87"/>
      <c r="AK132" s="87"/>
      <c r="AL132" s="87"/>
      <c r="AM132" s="87"/>
      <c r="AN132" s="87"/>
      <c r="AO132" s="87"/>
      <c r="AP132" s="87"/>
      <c r="AQ132" s="87"/>
      <c r="AR132" s="87"/>
    </row>
    <row r="133" spans="23:44" x14ac:dyDescent="0.2">
      <c r="W133" s="87"/>
      <c r="X133" s="87"/>
      <c r="Y133" s="87"/>
      <c r="Z133" s="87"/>
      <c r="AA133" s="87"/>
      <c r="AB133" s="87"/>
      <c r="AC133" s="87"/>
      <c r="AD133" s="87"/>
      <c r="AE133" s="87"/>
      <c r="AF133" s="87"/>
      <c r="AG133" s="87"/>
      <c r="AH133" s="87"/>
      <c r="AI133" s="87"/>
      <c r="AJ133" s="87"/>
      <c r="AK133" s="87"/>
      <c r="AL133" s="87"/>
      <c r="AM133" s="87"/>
      <c r="AN133" s="87"/>
      <c r="AO133" s="87"/>
      <c r="AP133" s="87"/>
      <c r="AQ133" s="87"/>
      <c r="AR133" s="87"/>
    </row>
    <row r="134" spans="23:44" x14ac:dyDescent="0.2">
      <c r="W134" s="87"/>
      <c r="X134" s="87"/>
      <c r="Y134" s="87"/>
      <c r="Z134" s="87"/>
      <c r="AA134" s="87"/>
      <c r="AB134" s="87"/>
      <c r="AC134" s="87"/>
      <c r="AD134" s="87"/>
      <c r="AE134" s="87"/>
      <c r="AF134" s="87"/>
      <c r="AG134" s="87"/>
      <c r="AH134" s="87"/>
      <c r="AI134" s="87"/>
      <c r="AJ134" s="87"/>
      <c r="AK134" s="87"/>
      <c r="AL134" s="87"/>
      <c r="AM134" s="87"/>
      <c r="AN134" s="87"/>
      <c r="AO134" s="87"/>
      <c r="AP134" s="87"/>
      <c r="AQ134" s="87"/>
      <c r="AR134" s="8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1"/>
  <sheetViews>
    <sheetView tabSelected="1" zoomScale="85" zoomScaleNormal="8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V7" sqref="V7:X10"/>
    </sheetView>
  </sheetViews>
  <sheetFormatPr defaultRowHeight="12.75" x14ac:dyDescent="0.2"/>
  <cols>
    <col min="1" max="1" width="9.140625" style="2"/>
    <col min="2" max="2" width="10.42578125" style="2" bestFit="1" customWidth="1"/>
    <col min="3" max="16384" width="9.140625" style="2"/>
  </cols>
  <sheetData>
    <row r="1" spans="1:27" ht="15.75" x14ac:dyDescent="0.25">
      <c r="A1" s="71" t="s">
        <v>5</v>
      </c>
      <c r="Z1" s="122" t="s">
        <v>67</v>
      </c>
      <c r="AA1" s="122"/>
    </row>
    <row r="2" spans="1:27" ht="15.75" x14ac:dyDescent="0.25">
      <c r="A2" s="71" t="s">
        <v>29</v>
      </c>
      <c r="Z2" s="122">
        <v>0</v>
      </c>
      <c r="AA2" s="122">
        <v>0</v>
      </c>
    </row>
    <row r="3" spans="1:27" x14ac:dyDescent="0.2">
      <c r="Z3" s="122">
        <v>450000</v>
      </c>
      <c r="AA3" s="122">
        <v>450000</v>
      </c>
    </row>
    <row r="4" spans="1:27" x14ac:dyDescent="0.2">
      <c r="A4" s="77"/>
      <c r="B4" s="78"/>
      <c r="C4" s="79" t="s">
        <v>28</v>
      </c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78"/>
      <c r="W4" s="78"/>
    </row>
    <row r="5" spans="1:27" x14ac:dyDescent="0.2">
      <c r="A5" s="74" t="s">
        <v>30</v>
      </c>
      <c r="B5" s="75" t="s">
        <v>31</v>
      </c>
      <c r="C5" s="74">
        <v>2</v>
      </c>
      <c r="D5" s="32">
        <v>3</v>
      </c>
      <c r="E5" s="32">
        <v>3</v>
      </c>
      <c r="F5" s="32">
        <v>4</v>
      </c>
      <c r="G5" s="32">
        <v>4</v>
      </c>
      <c r="H5" s="32">
        <v>4</v>
      </c>
      <c r="I5" s="32">
        <v>5</v>
      </c>
      <c r="J5" s="32">
        <v>5</v>
      </c>
      <c r="K5" s="32">
        <v>5</v>
      </c>
      <c r="L5" s="32">
        <v>5</v>
      </c>
      <c r="M5" s="32">
        <v>6</v>
      </c>
      <c r="N5" s="32">
        <v>6</v>
      </c>
      <c r="O5" s="32">
        <v>6</v>
      </c>
      <c r="P5" s="32">
        <v>7</v>
      </c>
      <c r="Q5" s="32">
        <v>7</v>
      </c>
      <c r="R5" s="32">
        <v>7</v>
      </c>
      <c r="S5" s="32">
        <v>7</v>
      </c>
      <c r="T5" s="32">
        <v>8</v>
      </c>
      <c r="U5" s="32">
        <v>8</v>
      </c>
      <c r="V5" s="73"/>
      <c r="W5" s="73"/>
    </row>
    <row r="6" spans="1:27" x14ac:dyDescent="0.2">
      <c r="A6" s="76" t="s">
        <v>2</v>
      </c>
      <c r="B6" s="76" t="s">
        <v>7</v>
      </c>
      <c r="C6" s="48">
        <v>0.1</v>
      </c>
      <c r="D6" s="48">
        <v>0.2</v>
      </c>
      <c r="E6" s="48">
        <v>1.1000000000000001</v>
      </c>
      <c r="F6" s="48">
        <v>0.3</v>
      </c>
      <c r="G6" s="48">
        <v>1.2</v>
      </c>
      <c r="H6" s="48">
        <v>2.1</v>
      </c>
      <c r="I6" s="48">
        <v>0.4</v>
      </c>
      <c r="J6" s="48">
        <v>1.3</v>
      </c>
      <c r="K6" s="48">
        <v>2.2000000000000002</v>
      </c>
      <c r="L6" s="48">
        <v>3.1</v>
      </c>
      <c r="M6" s="48">
        <v>1.4</v>
      </c>
      <c r="N6" s="48">
        <v>2.2999999999999998</v>
      </c>
      <c r="O6" s="48">
        <v>3.2</v>
      </c>
      <c r="P6" s="48">
        <v>1.5</v>
      </c>
      <c r="Q6" s="48">
        <v>2.4</v>
      </c>
      <c r="R6" s="48">
        <v>3.3</v>
      </c>
      <c r="S6" s="48">
        <v>4.2</v>
      </c>
      <c r="T6" s="48">
        <v>2.5</v>
      </c>
      <c r="U6" s="48">
        <v>4.3</v>
      </c>
      <c r="V6" s="76" t="s">
        <v>6</v>
      </c>
      <c r="W6" s="76" t="s">
        <v>32</v>
      </c>
    </row>
    <row r="7" spans="1:27" x14ac:dyDescent="0.2">
      <c r="A7" s="3">
        <v>1976</v>
      </c>
      <c r="B7" s="63">
        <f>Escapement!B5</f>
        <v>71291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>
        <f>Age!S44+Age!AP44</f>
        <v>0</v>
      </c>
      <c r="U7" s="1">
        <f>Age!T44+Age!AQ44</f>
        <v>0</v>
      </c>
      <c r="V7" s="44">
        <v>123362</v>
      </c>
      <c r="W7" s="135">
        <f t="shared" ref="W7:W10" si="0">V7/B7</f>
        <v>1.7304007518480593</v>
      </c>
      <c r="X7" s="136" t="s">
        <v>97</v>
      </c>
    </row>
    <row r="8" spans="1:27" x14ac:dyDescent="0.2">
      <c r="A8" s="3">
        <v>1977</v>
      </c>
      <c r="B8" s="63">
        <f>Escapement!B6</f>
        <v>97368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>
        <f>Age!O44+Age!AL44</f>
        <v>0</v>
      </c>
      <c r="Q8" s="1">
        <f>Age!P44+Age!AM44</f>
        <v>161.33801752464842</v>
      </c>
      <c r="R8" s="1">
        <f>Age!Q44+Age!AN44</f>
        <v>0</v>
      </c>
      <c r="S8" s="1">
        <f>Age!R44+Age!AO44</f>
        <v>0</v>
      </c>
      <c r="T8" s="1">
        <f>Age!S45+Age!AP45</f>
        <v>0</v>
      </c>
      <c r="U8" s="1">
        <f>Age!T45+Age!AQ45</f>
        <v>0</v>
      </c>
      <c r="V8" s="44">
        <v>292305</v>
      </c>
      <c r="W8" s="135">
        <f t="shared" si="0"/>
        <v>3.0020643332511709</v>
      </c>
      <c r="X8" s="136" t="s">
        <v>97</v>
      </c>
    </row>
    <row r="9" spans="1:27" x14ac:dyDescent="0.2">
      <c r="A9" s="3">
        <v>1978</v>
      </c>
      <c r="B9" s="63">
        <f>Escapement!B7</f>
        <v>35454</v>
      </c>
      <c r="C9" s="1"/>
      <c r="D9" s="1"/>
      <c r="E9" s="1"/>
      <c r="F9" s="1"/>
      <c r="G9" s="1"/>
      <c r="H9" s="1"/>
      <c r="I9" s="1"/>
      <c r="J9" s="1"/>
      <c r="K9" s="1"/>
      <c r="L9" s="1"/>
      <c r="M9" s="1">
        <f>Age!L44+Age!AI44</f>
        <v>1396.3693884666106</v>
      </c>
      <c r="N9" s="1">
        <f>Age!M44+Age!AJ44</f>
        <v>21970.01762788268</v>
      </c>
      <c r="O9" s="1">
        <f>Age!N44+Age!AK44</f>
        <v>0</v>
      </c>
      <c r="P9" s="1">
        <f>Age!O45+Age!AL45</f>
        <v>0</v>
      </c>
      <c r="Q9" s="1">
        <f>Age!P45+Age!AM45</f>
        <v>347.8300005965113</v>
      </c>
      <c r="R9" s="1">
        <f>Age!Q45+Age!AN45</f>
        <v>52.659639524847194</v>
      </c>
      <c r="S9" s="1">
        <f>Age!R45+Age!AO45</f>
        <v>0</v>
      </c>
      <c r="T9" s="1">
        <f>Age!S46+Age!AP46</f>
        <v>0</v>
      </c>
      <c r="U9" s="1">
        <f>Age!T46+Age!AQ46</f>
        <v>0</v>
      </c>
      <c r="V9" s="44">
        <v>279209</v>
      </c>
      <c r="W9" s="135">
        <f t="shared" si="0"/>
        <v>7.8752467986686971</v>
      </c>
      <c r="X9" s="136" t="s">
        <v>97</v>
      </c>
    </row>
    <row r="10" spans="1:27" x14ac:dyDescent="0.2">
      <c r="A10" s="3">
        <v>1979</v>
      </c>
      <c r="B10" s="63">
        <f>Escapement!B8</f>
        <v>96122</v>
      </c>
      <c r="C10" s="44"/>
      <c r="D10" s="44"/>
      <c r="E10" s="44"/>
      <c r="F10" s="44"/>
      <c r="G10" s="44"/>
      <c r="H10" s="44"/>
      <c r="I10" s="1">
        <f>Age!H44+Age!AE44</f>
        <v>0</v>
      </c>
      <c r="J10" s="1">
        <f>Age!I44+Age!AF44</f>
        <v>292363.74445015669</v>
      </c>
      <c r="K10" s="1">
        <f>Age!J44+Age!AG44</f>
        <v>614.42070093059442</v>
      </c>
      <c r="L10" s="1">
        <f>Age!K44+Age!AH44</f>
        <v>0</v>
      </c>
      <c r="M10" s="1">
        <f>Age!L45+Age!AI45</f>
        <v>4509.3958298651251</v>
      </c>
      <c r="N10" s="1">
        <f>Age!M45+Age!AJ45</f>
        <v>31410.983037928498</v>
      </c>
      <c r="O10" s="1">
        <f>Age!N45+Age!AK45</f>
        <v>55.541877032111934</v>
      </c>
      <c r="P10" s="1">
        <f>Age!O46+Age!AL46</f>
        <v>0</v>
      </c>
      <c r="Q10" s="1">
        <f>Age!P46+Age!AM46</f>
        <v>308.99005611256587</v>
      </c>
      <c r="R10" s="1">
        <f>Age!Q46+Age!AN46</f>
        <v>208.77794028528874</v>
      </c>
      <c r="S10" s="1">
        <f>Age!R46+Age!AO46</f>
        <v>0</v>
      </c>
      <c r="T10" s="1">
        <f>Age!S47+Age!AP47</f>
        <v>0</v>
      </c>
      <c r="U10" s="1">
        <f>Age!T47+Age!AQ47</f>
        <v>0</v>
      </c>
      <c r="V10" s="44">
        <v>350528</v>
      </c>
      <c r="W10" s="135">
        <f t="shared" si="0"/>
        <v>3.6466989867043966</v>
      </c>
      <c r="X10" s="136" t="s">
        <v>97</v>
      </c>
      <c r="Y10" s="25"/>
    </row>
    <row r="11" spans="1:27" x14ac:dyDescent="0.2">
      <c r="A11" s="3">
        <v>1980</v>
      </c>
      <c r="B11" s="63">
        <f>Escapement!B9</f>
        <v>98673</v>
      </c>
      <c r="C11" s="44">
        <v>0.8584944457219269</v>
      </c>
      <c r="D11" s="44">
        <v>2.2288927342646021</v>
      </c>
      <c r="E11" s="44">
        <v>13.5395674368834</v>
      </c>
      <c r="F11" s="1">
        <f>Age!E44+Age!AB44</f>
        <v>0</v>
      </c>
      <c r="G11" s="1">
        <f>Age!F44+Age!AC44</f>
        <v>9909.4146101145016</v>
      </c>
      <c r="H11" s="1">
        <f>Age!G44+Age!AD44</f>
        <v>0</v>
      </c>
      <c r="I11" s="1">
        <f>Age!H45+Age!AE45</f>
        <v>0</v>
      </c>
      <c r="J11" s="1">
        <f>Age!I45+Age!AF45</f>
        <v>167073.74744982779</v>
      </c>
      <c r="K11" s="1">
        <f>Age!J45+Age!AG45</f>
        <v>2972.908632281019</v>
      </c>
      <c r="L11" s="1">
        <f>Age!K45+Age!AH45</f>
        <v>0</v>
      </c>
      <c r="M11" s="1">
        <f>Age!L46+Age!AI46</f>
        <v>1021.9374381198963</v>
      </c>
      <c r="N11" s="1">
        <f>Age!M46+Age!AJ46</f>
        <v>29541.963207609653</v>
      </c>
      <c r="O11" s="1">
        <f>Age!N46+Age!AK46</f>
        <v>0</v>
      </c>
      <c r="P11" s="1">
        <f>Age!O47+Age!AL47</f>
        <v>0</v>
      </c>
      <c r="Q11" s="1">
        <f>Age!P47+Age!AM47</f>
        <v>299.36833731549712</v>
      </c>
      <c r="R11" s="1">
        <f>Age!Q47+Age!AN47</f>
        <v>298.90483062978046</v>
      </c>
      <c r="S11" s="1">
        <f>Age!R47+Age!AO47</f>
        <v>0</v>
      </c>
      <c r="T11" s="1">
        <f>Age!S48+Age!AP48</f>
        <v>0</v>
      </c>
      <c r="U11" s="1">
        <f>Age!T48+Age!AQ48</f>
        <v>0</v>
      </c>
      <c r="V11" s="63">
        <f t="shared" ref="V11:V37" si="1">SUM(C11:T11)</f>
        <v>211134.87146051505</v>
      </c>
      <c r="W11" s="64">
        <f t="shared" ref="W11:W37" si="2">V11/B11</f>
        <v>2.139743105616684</v>
      </c>
      <c r="X11" s="25"/>
      <c r="Y11" s="25"/>
    </row>
    <row r="12" spans="1:27" x14ac:dyDescent="0.2">
      <c r="A12" s="3">
        <v>1981</v>
      </c>
      <c r="B12" s="63">
        <f>Escapement!B10</f>
        <v>84407</v>
      </c>
      <c r="C12" s="44">
        <v>1.1057708269159967</v>
      </c>
      <c r="D12" s="1">
        <v>0</v>
      </c>
      <c r="E12" s="1">
        <v>0</v>
      </c>
      <c r="F12" s="1">
        <f>Age!E45+Age!AB45</f>
        <v>0</v>
      </c>
      <c r="G12" s="1">
        <f>Age!F45+Age!AC45</f>
        <v>16125.840659530284</v>
      </c>
      <c r="H12" s="1">
        <f>Age!G45+Age!AD45</f>
        <v>5.8475390156062419</v>
      </c>
      <c r="I12" s="1">
        <f>Age!H46+Age!AE46</f>
        <v>0</v>
      </c>
      <c r="J12" s="1">
        <f>Age!I46+Age!AF46</f>
        <v>145320.97723685711</v>
      </c>
      <c r="K12" s="1">
        <f>Age!J46+Age!AG46</f>
        <v>3221.1831288238163</v>
      </c>
      <c r="L12" s="1">
        <f>Age!K46+Age!AH46</f>
        <v>0</v>
      </c>
      <c r="M12" s="1">
        <f>Age!L47+Age!AI47</f>
        <v>693.99594454195324</v>
      </c>
      <c r="N12" s="1">
        <f>Age!M47+Age!AJ47</f>
        <v>105852.03374904432</v>
      </c>
      <c r="O12" s="1">
        <f>Age!N47+Age!AK47</f>
        <v>0</v>
      </c>
      <c r="P12" s="1">
        <f>Age!O48+Age!AL48</f>
        <v>0</v>
      </c>
      <c r="Q12" s="1">
        <f>Age!P48+Age!AM48</f>
        <v>676.53267720675342</v>
      </c>
      <c r="R12" s="1">
        <f>Age!Q48+Age!AN48</f>
        <v>51.571106094808115</v>
      </c>
      <c r="S12" s="1">
        <f>Age!R48+Age!AO48</f>
        <v>0</v>
      </c>
      <c r="T12" s="1">
        <f>Age!S49+Age!AP49</f>
        <v>0</v>
      </c>
      <c r="U12" s="1">
        <f>Age!T49+Age!AQ49</f>
        <v>0</v>
      </c>
      <c r="V12" s="63">
        <f t="shared" si="1"/>
        <v>271949.08781194157</v>
      </c>
      <c r="W12" s="64">
        <f t="shared" si="2"/>
        <v>3.2218783727882947</v>
      </c>
      <c r="X12" s="25"/>
      <c r="Y12" s="25"/>
    </row>
    <row r="13" spans="1:27" x14ac:dyDescent="0.2">
      <c r="A13" s="3">
        <v>1982</v>
      </c>
      <c r="B13" s="63">
        <f>Escapement!B11</f>
        <v>103038</v>
      </c>
      <c r="C13" s="1">
        <f>Age!B44+Age!Y44</f>
        <v>0</v>
      </c>
      <c r="D13" s="1">
        <f>Age!C45+Age!Z45</f>
        <v>0</v>
      </c>
      <c r="E13" s="1">
        <f>Age!D45+Age!AA45</f>
        <v>118.86417000668467</v>
      </c>
      <c r="F13" s="1">
        <f>Age!E46+Age!AB46</f>
        <v>0</v>
      </c>
      <c r="G13" s="1">
        <f>Age!F46+Age!AC46</f>
        <v>18471.968926982285</v>
      </c>
      <c r="H13" s="1">
        <f>Age!G46+Age!AD46</f>
        <v>0</v>
      </c>
      <c r="I13" s="1">
        <f>Age!H47+Age!AE47</f>
        <v>0</v>
      </c>
      <c r="J13" s="1">
        <f>Age!I47+Age!AF47</f>
        <v>282733.15519269009</v>
      </c>
      <c r="K13" s="1">
        <f>Age!J47+Age!AG47</f>
        <v>4564.5728944089506</v>
      </c>
      <c r="L13" s="1">
        <f>Age!K47+Age!AH47</f>
        <v>0</v>
      </c>
      <c r="M13" s="1">
        <f>Age!L48+Age!AI48</f>
        <v>2070.4357901929652</v>
      </c>
      <c r="N13" s="1">
        <f>Age!M48+Age!AJ48</f>
        <v>35802.929796537734</v>
      </c>
      <c r="O13" s="1">
        <f>Age!N48+Age!AK48</f>
        <v>0</v>
      </c>
      <c r="P13" s="1">
        <f>Age!O49+Age!AL49</f>
        <v>0</v>
      </c>
      <c r="Q13" s="1">
        <f>Age!P49+Age!AM49</f>
        <v>441.01898628263996</v>
      </c>
      <c r="R13" s="1">
        <f>Age!Q49+Age!AN49</f>
        <v>2264.5927559952147</v>
      </c>
      <c r="S13" s="1">
        <f>Age!R49+Age!AO49</f>
        <v>0</v>
      </c>
      <c r="T13" s="1">
        <f>Age!S50+Age!AP50</f>
        <v>0</v>
      </c>
      <c r="U13" s="1">
        <f>Age!T50+Age!AQ50</f>
        <v>0</v>
      </c>
      <c r="V13" s="63">
        <f t="shared" si="1"/>
        <v>346467.53851309657</v>
      </c>
      <c r="W13" s="64">
        <f t="shared" si="2"/>
        <v>3.3625219677506997</v>
      </c>
    </row>
    <row r="14" spans="1:27" x14ac:dyDescent="0.2">
      <c r="A14" s="3">
        <v>1983</v>
      </c>
      <c r="B14" s="63">
        <f>Escapement!B12</f>
        <v>80141</v>
      </c>
      <c r="C14" s="1">
        <f>Age!B45+Age!Y45</f>
        <v>0</v>
      </c>
      <c r="D14" s="1">
        <f>Age!C46+Age!Z46</f>
        <v>0</v>
      </c>
      <c r="E14" s="1">
        <f>Age!D46+Age!AA46</f>
        <v>42.520446096654275</v>
      </c>
      <c r="F14" s="1">
        <f>Age!E47+Age!AB47</f>
        <v>0</v>
      </c>
      <c r="G14" s="1">
        <f>Age!F47+Age!AC47</f>
        <v>27061.452926210404</v>
      </c>
      <c r="H14" s="1">
        <f>Age!G47+Age!AD47</f>
        <v>0</v>
      </c>
      <c r="I14" s="1">
        <f>Age!H48+Age!AE48</f>
        <v>0</v>
      </c>
      <c r="J14" s="1">
        <f>Age!I48+Age!AF48</f>
        <v>259026.1049307209</v>
      </c>
      <c r="K14" s="1">
        <f>Age!J48+Age!AG48</f>
        <v>10379.925869130951</v>
      </c>
      <c r="L14" s="1">
        <f>Age!K48+Age!AH48</f>
        <v>0</v>
      </c>
      <c r="M14" s="1">
        <f>Age!L49+Age!AI49</f>
        <v>1247.6004579831197</v>
      </c>
      <c r="N14" s="1">
        <f>Age!M49+Age!AJ49</f>
        <v>120038.06359018481</v>
      </c>
      <c r="O14" s="1">
        <f>Age!N49+Age!AK49</f>
        <v>0</v>
      </c>
      <c r="P14" s="1">
        <f>Age!O50+Age!AL50</f>
        <v>0</v>
      </c>
      <c r="Q14" s="1">
        <f>Age!P50+Age!AM50</f>
        <v>1515.6002209663184</v>
      </c>
      <c r="R14" s="1">
        <f>Age!Q50+Age!AN50</f>
        <v>189.31106576619834</v>
      </c>
      <c r="S14" s="1">
        <f>Age!R50+Age!AO50</f>
        <v>0</v>
      </c>
      <c r="T14" s="1">
        <f>Age!S51+Age!AP51</f>
        <v>0</v>
      </c>
      <c r="U14" s="1">
        <f>Age!T51+Age!AQ51</f>
        <v>0</v>
      </c>
      <c r="V14" s="63">
        <f t="shared" si="1"/>
        <v>419500.5795070593</v>
      </c>
      <c r="W14" s="64">
        <f t="shared" si="2"/>
        <v>5.2345313822769777</v>
      </c>
    </row>
    <row r="15" spans="1:27" x14ac:dyDescent="0.2">
      <c r="A15" s="3">
        <v>1984</v>
      </c>
      <c r="B15" s="63">
        <f>Escapement!B13</f>
        <v>100781</v>
      </c>
      <c r="C15" s="1">
        <f>Age!B46+Age!Y46</f>
        <v>0</v>
      </c>
      <c r="D15" s="1">
        <f>Age!C47+Age!Z47</f>
        <v>0</v>
      </c>
      <c r="E15" s="1">
        <f>Age!D47+Age!AA47</f>
        <v>27.126252505010012</v>
      </c>
      <c r="F15" s="1">
        <f>Age!E48+Age!AB48</f>
        <v>0</v>
      </c>
      <c r="G15" s="1">
        <f>Age!F48+Age!AC48</f>
        <v>21872.422168700454</v>
      </c>
      <c r="H15" s="1">
        <f>Age!G48+Age!AD48</f>
        <v>33.738782051282051</v>
      </c>
      <c r="I15" s="1">
        <f>Age!H49+Age!AE49</f>
        <v>0</v>
      </c>
      <c r="J15" s="1">
        <f>Age!I49+Age!AF49</f>
        <v>196283.13084858315</v>
      </c>
      <c r="K15" s="1">
        <f>Age!J49+Age!AG49</f>
        <v>14833.913909629942</v>
      </c>
      <c r="L15" s="1">
        <f>Age!K49+Age!AH49</f>
        <v>0</v>
      </c>
      <c r="M15" s="1">
        <f>Age!L50+Age!AI50</f>
        <v>1302.7999356841399</v>
      </c>
      <c r="N15" s="1">
        <f>Age!M50+Age!AJ50</f>
        <v>114103.75592643605</v>
      </c>
      <c r="O15" s="1">
        <f>Age!N50+Age!AK50</f>
        <v>10.528409090909092</v>
      </c>
      <c r="P15" s="1">
        <f>Age!O51+Age!AL51</f>
        <v>0</v>
      </c>
      <c r="Q15" s="1">
        <f>Age!P51+Age!AM51</f>
        <v>295.3733241295929</v>
      </c>
      <c r="R15" s="1">
        <f>Age!Q51+Age!AN51</f>
        <v>241.15170963941418</v>
      </c>
      <c r="S15" s="1">
        <f>Age!R51+Age!AO51</f>
        <v>0</v>
      </c>
      <c r="T15" s="1">
        <f>Age!S52+Age!AP52</f>
        <v>0</v>
      </c>
      <c r="U15" s="1">
        <f>Age!T52+Age!AQ52</f>
        <v>0</v>
      </c>
      <c r="V15" s="63">
        <f t="shared" si="1"/>
        <v>349003.94126644993</v>
      </c>
      <c r="W15" s="64">
        <f t="shared" si="2"/>
        <v>3.4629934339453858</v>
      </c>
    </row>
    <row r="16" spans="1:27" x14ac:dyDescent="0.2">
      <c r="A16" s="3">
        <v>1985</v>
      </c>
      <c r="B16" s="63">
        <f>Escapement!B14</f>
        <v>69141</v>
      </c>
      <c r="C16" s="1">
        <f>Age!B47+Age!Y47</f>
        <v>0</v>
      </c>
      <c r="D16" s="1">
        <f>Age!C48+Age!Z48</f>
        <v>0</v>
      </c>
      <c r="E16" s="1">
        <f>Age!D48+Age!AA48</f>
        <v>0</v>
      </c>
      <c r="F16" s="1">
        <f>Age!E49+Age!AB49</f>
        <v>0</v>
      </c>
      <c r="G16" s="1">
        <f>Age!F49+Age!AC49</f>
        <v>12559.714854486931</v>
      </c>
      <c r="H16" s="1">
        <f>Age!G49+Age!AD49</f>
        <v>0</v>
      </c>
      <c r="I16" s="1">
        <f>Age!H50+Age!AE50</f>
        <v>0</v>
      </c>
      <c r="J16" s="1">
        <f>Age!I50+Age!AF50</f>
        <v>126075.32632639782</v>
      </c>
      <c r="K16" s="1">
        <f>Age!J50+Age!AG50</f>
        <v>4517.906890901455</v>
      </c>
      <c r="L16" s="1">
        <f>Age!K50+Age!AH50</f>
        <v>0</v>
      </c>
      <c r="M16" s="1">
        <f>Age!L51+Age!AI51</f>
        <v>563.00165352890576</v>
      </c>
      <c r="N16" s="1">
        <f>Age!M51+Age!AJ51</f>
        <v>80459.436755170042</v>
      </c>
      <c r="O16" s="1">
        <f>Age!N51+Age!AK51</f>
        <v>76.031746031746025</v>
      </c>
      <c r="P16" s="1">
        <f>Age!O52+Age!AL52</f>
        <v>0</v>
      </c>
      <c r="Q16" s="1">
        <f>Age!P52+Age!AM52</f>
        <v>519.42828387468046</v>
      </c>
      <c r="R16" s="1">
        <f>Age!Q52+Age!AN52</f>
        <v>324.29721732687892</v>
      </c>
      <c r="S16" s="1">
        <f>Age!R52+Age!AO52</f>
        <v>0</v>
      </c>
      <c r="T16" s="1">
        <f>Age!S53+Age!AP53</f>
        <v>0</v>
      </c>
      <c r="U16" s="1">
        <f>Age!T53+Age!AQ53</f>
        <v>0</v>
      </c>
      <c r="V16" s="63">
        <f t="shared" si="1"/>
        <v>225095.14372771845</v>
      </c>
      <c r="W16" s="64">
        <f t="shared" si="2"/>
        <v>3.2555957207404931</v>
      </c>
    </row>
    <row r="17" spans="1:23" x14ac:dyDescent="0.2">
      <c r="A17" s="3">
        <v>1986</v>
      </c>
      <c r="B17" s="63">
        <f>Escapement!B15</f>
        <v>88024</v>
      </c>
      <c r="C17" s="1">
        <f>Age!B48+Age!Y48</f>
        <v>0</v>
      </c>
      <c r="D17" s="1">
        <f>Age!C49+Age!Z49</f>
        <v>0</v>
      </c>
      <c r="E17" s="1">
        <f>Age!D49+Age!AA49</f>
        <v>62.418010752688183</v>
      </c>
      <c r="F17" s="1">
        <f>Age!E50+Age!AB50</f>
        <v>0</v>
      </c>
      <c r="G17" s="1">
        <f>Age!F50+Age!AC50</f>
        <v>9588.0239575902069</v>
      </c>
      <c r="H17" s="1">
        <f>Age!G50+Age!AD50</f>
        <v>0</v>
      </c>
      <c r="I17" s="1">
        <f>Age!H51+Age!AE51</f>
        <v>0</v>
      </c>
      <c r="J17" s="1">
        <f>Age!I51+Age!AF51</f>
        <v>206543.47081533007</v>
      </c>
      <c r="K17" s="1">
        <f>Age!J51+Age!AG51</f>
        <v>8024.1538112628805</v>
      </c>
      <c r="L17" s="1">
        <f>Age!K51+Age!AH51</f>
        <v>0</v>
      </c>
      <c r="M17" s="1">
        <f>Age!L52+Age!AI52</f>
        <v>1544.7044161968261</v>
      </c>
      <c r="N17" s="1">
        <f>Age!M52+Age!AJ52</f>
        <v>64902.659436150207</v>
      </c>
      <c r="O17" s="1">
        <f>Age!N52+Age!AK52</f>
        <v>94.634983790156184</v>
      </c>
      <c r="P17" s="1">
        <f>Age!O53+Age!AL53</f>
        <v>0</v>
      </c>
      <c r="Q17" s="1">
        <f>Age!P53+Age!AM53</f>
        <v>346.79834458512232</v>
      </c>
      <c r="R17" s="1">
        <f>Age!Q53+Age!AN53</f>
        <v>141.38623545619481</v>
      </c>
      <c r="S17" s="1">
        <f>Age!R53+Age!AO53</f>
        <v>0</v>
      </c>
      <c r="T17" s="1">
        <f>Age!S54+Age!AP54</f>
        <v>0</v>
      </c>
      <c r="U17" s="1">
        <f>Age!T54+Age!AQ54</f>
        <v>0</v>
      </c>
      <c r="V17" s="63">
        <f t="shared" si="1"/>
        <v>291248.2500111144</v>
      </c>
      <c r="W17" s="64">
        <f t="shared" si="2"/>
        <v>3.3087368219021451</v>
      </c>
    </row>
    <row r="18" spans="1:23" x14ac:dyDescent="0.2">
      <c r="A18" s="3">
        <v>1987</v>
      </c>
      <c r="B18" s="63">
        <f>Escapement!B16</f>
        <v>94208</v>
      </c>
      <c r="C18" s="1">
        <f>Age!B49+Age!Y49</f>
        <v>0</v>
      </c>
      <c r="D18" s="1">
        <f>Age!C50+Age!Z50</f>
        <v>0</v>
      </c>
      <c r="E18" s="1">
        <f>Age!D50+Age!AA50</f>
        <v>75.535570469798657</v>
      </c>
      <c r="F18" s="1">
        <f>Age!E51+Age!AB51</f>
        <v>0</v>
      </c>
      <c r="G18" s="1">
        <f>Age!F51+Age!AC51</f>
        <v>24760.320790707116</v>
      </c>
      <c r="H18" s="1">
        <f>Age!G51+Age!AD51</f>
        <v>0</v>
      </c>
      <c r="I18" s="1">
        <f>Age!H52+Age!AE52</f>
        <v>0</v>
      </c>
      <c r="J18" s="1">
        <f>Age!I52+Age!AF52</f>
        <v>140205.06573237013</v>
      </c>
      <c r="K18" s="1">
        <f>Age!J52+Age!AG52</f>
        <v>8008.5984605155254</v>
      </c>
      <c r="L18" s="1">
        <f>Age!K52+Age!AH52</f>
        <v>0</v>
      </c>
      <c r="M18" s="1">
        <f>Age!L53+Age!AI53</f>
        <v>323.44042884758517</v>
      </c>
      <c r="N18" s="1">
        <f>Age!M53+Age!AJ53</f>
        <v>55834.66053332611</v>
      </c>
      <c r="O18" s="1">
        <f>Age!N53+Age!AK53</f>
        <v>0</v>
      </c>
      <c r="P18" s="1">
        <f>Age!O54+Age!AL54</f>
        <v>0</v>
      </c>
      <c r="Q18" s="1">
        <f>Age!P54+Age!AM54</f>
        <v>72.961518046284027</v>
      </c>
      <c r="R18" s="1">
        <f>Age!Q54+Age!AN54</f>
        <v>21.653846153846153</v>
      </c>
      <c r="S18" s="1">
        <f>Age!R54+Age!AO54</f>
        <v>0</v>
      </c>
      <c r="T18" s="1">
        <f>Age!S55+Age!AP55</f>
        <v>0</v>
      </c>
      <c r="U18" s="1">
        <f>Age!T55+Age!AQ55</f>
        <v>0</v>
      </c>
      <c r="V18" s="63">
        <f t="shared" si="1"/>
        <v>229302.23688043639</v>
      </c>
      <c r="W18" s="64">
        <f t="shared" si="2"/>
        <v>2.4339996272125126</v>
      </c>
    </row>
    <row r="19" spans="1:23" x14ac:dyDescent="0.2">
      <c r="A19" s="3">
        <v>1988</v>
      </c>
      <c r="B19" s="63">
        <f>Escapement!B17</f>
        <v>81274</v>
      </c>
      <c r="C19" s="1">
        <f>Age!B50+Age!Y50</f>
        <v>0</v>
      </c>
      <c r="D19" s="1">
        <f>Age!C51+Age!Z51</f>
        <v>0</v>
      </c>
      <c r="E19" s="1">
        <f>Age!D51+Age!AA51</f>
        <v>18.848754448398573</v>
      </c>
      <c r="F19" s="1">
        <f>Age!E52+Age!AB52</f>
        <v>16.970760233918128</v>
      </c>
      <c r="G19" s="1">
        <f>Age!F52+Age!AC52</f>
        <v>4455.4267537326123</v>
      </c>
      <c r="H19" s="1">
        <f>Age!G52+Age!AD52</f>
        <v>0</v>
      </c>
      <c r="I19" s="1">
        <f>Age!H53+Age!AE53</f>
        <v>0</v>
      </c>
      <c r="J19" s="1">
        <f>Age!I53+Age!AF53</f>
        <v>43394.877279932865</v>
      </c>
      <c r="K19" s="1">
        <f>Age!J53+Age!AG53</f>
        <v>1451.0685259985985</v>
      </c>
      <c r="L19" s="1">
        <f>Age!K53+Age!AH53</f>
        <v>18.991452991452999</v>
      </c>
      <c r="M19" s="1">
        <f>Age!L54+Age!AI54</f>
        <v>350.90748096317259</v>
      </c>
      <c r="N19" s="1">
        <f>Age!M54+Age!AJ54</f>
        <v>16606.027797322993</v>
      </c>
      <c r="O19" s="1">
        <f>Age!N54+Age!AK54</f>
        <v>23.024999999999999</v>
      </c>
      <c r="P19" s="1">
        <f>Age!O55+Age!AL55</f>
        <v>0</v>
      </c>
      <c r="Q19" s="1">
        <f>Age!P55+Age!AM55</f>
        <v>54.737434046098308</v>
      </c>
      <c r="R19" s="1">
        <f>Age!Q55+Age!AN55</f>
        <v>9.0451263537906144</v>
      </c>
      <c r="S19" s="1">
        <f>Age!R55+Age!AO55</f>
        <v>0</v>
      </c>
      <c r="T19" s="1">
        <f>Age!S56+Age!AP56</f>
        <v>0</v>
      </c>
      <c r="U19" s="1">
        <f>Age!T56+Age!AQ56</f>
        <v>0</v>
      </c>
      <c r="V19" s="63">
        <f t="shared" si="1"/>
        <v>66399.926366023879</v>
      </c>
      <c r="W19" s="64">
        <f t="shared" si="2"/>
        <v>0.81698853712163644</v>
      </c>
    </row>
    <row r="20" spans="1:23" x14ac:dyDescent="0.2">
      <c r="A20" s="3">
        <v>1989</v>
      </c>
      <c r="B20" s="63">
        <f>Escapement!B18</f>
        <v>54900</v>
      </c>
      <c r="C20" s="1">
        <f>Age!B51+Age!Y51</f>
        <v>0</v>
      </c>
      <c r="D20" s="1">
        <f>Age!C52+Age!Z52</f>
        <v>0</v>
      </c>
      <c r="E20" s="1">
        <f>Age!D52+Age!AA52</f>
        <v>0</v>
      </c>
      <c r="F20" s="1">
        <f>Age!E53+Age!AB53</f>
        <v>0</v>
      </c>
      <c r="G20" s="1">
        <f>Age!F53+Age!AC53</f>
        <v>2648.9616085029934</v>
      </c>
      <c r="H20" s="1">
        <f>Age!G53+Age!AD53</f>
        <v>0</v>
      </c>
      <c r="I20" s="1">
        <f>Age!H54+Age!AE54</f>
        <v>0</v>
      </c>
      <c r="J20" s="1">
        <f>Age!I54+Age!AF54</f>
        <v>43514.594535244629</v>
      </c>
      <c r="K20" s="1">
        <f>Age!J54+Age!AG54</f>
        <v>723.86420660481645</v>
      </c>
      <c r="L20" s="1">
        <f>Age!K54+Age!AH54</f>
        <v>0</v>
      </c>
      <c r="M20" s="1">
        <f>Age!L55+Age!AI55</f>
        <v>191.78938450780112</v>
      </c>
      <c r="N20" s="1">
        <f>Age!M55+Age!AJ55</f>
        <v>3324.3183430453009</v>
      </c>
      <c r="O20" s="1">
        <f>Age!N55+Age!AK55</f>
        <v>0</v>
      </c>
      <c r="P20" s="1">
        <f>Age!O56+Age!AL56</f>
        <v>0</v>
      </c>
      <c r="Q20" s="1">
        <f>Age!P56+Age!AM56</f>
        <v>0</v>
      </c>
      <c r="R20" s="1">
        <f>Age!Q56+Age!AN56</f>
        <v>0</v>
      </c>
      <c r="S20" s="1">
        <f>Age!R56+Age!AO56</f>
        <v>0</v>
      </c>
      <c r="T20" s="1">
        <f>Age!S57+Age!AP57</f>
        <v>0</v>
      </c>
      <c r="U20" s="1">
        <f>Age!T57+Age!AQ57</f>
        <v>0</v>
      </c>
      <c r="V20" s="63">
        <f t="shared" si="1"/>
        <v>50403.528077905539</v>
      </c>
      <c r="W20" s="64">
        <f t="shared" si="2"/>
        <v>0.9180970505993723</v>
      </c>
    </row>
    <row r="21" spans="1:23" x14ac:dyDescent="0.2">
      <c r="A21" s="3">
        <v>1990</v>
      </c>
      <c r="B21" s="63">
        <f>Escapement!B19</f>
        <v>76119</v>
      </c>
      <c r="C21" s="1">
        <f>Age!B52+Age!Y52</f>
        <v>0</v>
      </c>
      <c r="D21" s="1">
        <f>Age!C53+Age!Z53</f>
        <v>0</v>
      </c>
      <c r="E21" s="1">
        <f>Age!D53+Age!AA53</f>
        <v>0</v>
      </c>
      <c r="F21" s="1">
        <f>Age!E54+Age!AB54</f>
        <v>48.44084158415842</v>
      </c>
      <c r="G21" s="1">
        <f>Age!F54+Age!AC54</f>
        <v>988.92133705917126</v>
      </c>
      <c r="H21" s="1">
        <f>Age!G54+Age!AD54</f>
        <v>0</v>
      </c>
      <c r="I21" s="1">
        <f>Age!H55+Age!AE55</f>
        <v>0</v>
      </c>
      <c r="J21" s="1">
        <f>Age!I55+Age!AF55</f>
        <v>6325.9827770923666</v>
      </c>
      <c r="K21" s="1">
        <f>Age!J55+Age!AG55</f>
        <v>526.21175618407437</v>
      </c>
      <c r="L21" s="1">
        <f>Age!K55+Age!AH55</f>
        <v>0</v>
      </c>
      <c r="M21" s="1">
        <f>Age!L56+Age!AI56</f>
        <v>42.789005716444755</v>
      </c>
      <c r="N21" s="1">
        <f>Age!M56+Age!AJ56</f>
        <v>5037.3426903536056</v>
      </c>
      <c r="O21" s="1">
        <f>Age!N56+Age!AK56</f>
        <v>22.6131437361461</v>
      </c>
      <c r="P21" s="1">
        <f>Age!O57+Age!AL57</f>
        <v>0</v>
      </c>
      <c r="Q21" s="1">
        <f>Age!P57+Age!AM57</f>
        <v>0</v>
      </c>
      <c r="R21" s="1">
        <f>Age!Q57+Age!AN57</f>
        <v>8.4759036144578292</v>
      </c>
      <c r="S21" s="1">
        <f>Age!R57+Age!AO57</f>
        <v>0</v>
      </c>
      <c r="T21" s="1">
        <f>Age!S58+Age!AP58</f>
        <v>0</v>
      </c>
      <c r="U21" s="1">
        <f>Age!T58+Age!AQ58</f>
        <v>0</v>
      </c>
      <c r="V21" s="63">
        <f t="shared" si="1"/>
        <v>13000.777455340425</v>
      </c>
      <c r="W21" s="64">
        <f t="shared" si="2"/>
        <v>0.17079543156558055</v>
      </c>
    </row>
    <row r="22" spans="1:23" x14ac:dyDescent="0.2">
      <c r="A22" s="3">
        <v>1991</v>
      </c>
      <c r="B22" s="63">
        <f>Escapement!B20</f>
        <v>92375</v>
      </c>
      <c r="C22" s="1">
        <f>Age!B53+Age!Y53</f>
        <v>0</v>
      </c>
      <c r="D22" s="1">
        <f>Age!C54+Age!Z54</f>
        <v>0</v>
      </c>
      <c r="E22" s="1">
        <f>Age!D54+Age!AA54</f>
        <v>23.114021571648689</v>
      </c>
      <c r="F22" s="1">
        <f>Age!E55+Age!AB55</f>
        <v>0</v>
      </c>
      <c r="G22" s="1">
        <f>Age!F55+Age!AC55</f>
        <v>6382.1031338626326</v>
      </c>
      <c r="H22" s="1">
        <f>Age!G55+Age!AD55</f>
        <v>0</v>
      </c>
      <c r="I22" s="1">
        <f>Age!H56+Age!AE56</f>
        <v>0</v>
      </c>
      <c r="J22" s="1">
        <f>Age!I56+Age!AF56</f>
        <v>59712.310154791747</v>
      </c>
      <c r="K22" s="1">
        <f>Age!J56+Age!AG56</f>
        <v>823.02934995962846</v>
      </c>
      <c r="L22" s="1">
        <f>Age!K56+Age!AH56</f>
        <v>0</v>
      </c>
      <c r="M22" s="1">
        <f>Age!L57+Age!AI57</f>
        <v>111.46871909963313</v>
      </c>
      <c r="N22" s="1">
        <f>Age!M57+Age!AJ57</f>
        <v>5707.213126980012</v>
      </c>
      <c r="O22" s="1">
        <f>Age!N57+Age!AK57</f>
        <v>0</v>
      </c>
      <c r="P22" s="1">
        <f>Age!O58+Age!AL58</f>
        <v>0</v>
      </c>
      <c r="Q22" s="1">
        <f>Age!P58+Age!AM58</f>
        <v>13.08</v>
      </c>
      <c r="R22" s="1">
        <f>Age!Q58+Age!AN58</f>
        <v>13.08</v>
      </c>
      <c r="S22" s="1">
        <f>Age!R58+Age!AO58</f>
        <v>0</v>
      </c>
      <c r="T22" s="1">
        <f>Age!S59+Age!AP59</f>
        <v>0</v>
      </c>
      <c r="U22" s="1">
        <f>Age!T59+Age!AQ59</f>
        <v>0</v>
      </c>
      <c r="V22" s="63">
        <f t="shared" si="1"/>
        <v>72785.398506265308</v>
      </c>
      <c r="W22" s="64">
        <f t="shared" si="2"/>
        <v>0.78793394864698574</v>
      </c>
    </row>
    <row r="23" spans="1:23" x14ac:dyDescent="0.2">
      <c r="A23" s="3">
        <v>1992</v>
      </c>
      <c r="B23" s="63">
        <f>Escapement!B21</f>
        <v>77601</v>
      </c>
      <c r="C23" s="1">
        <f>Age!B54+Age!Y54</f>
        <v>0</v>
      </c>
      <c r="D23" s="1">
        <f>Age!C55+Age!Z55</f>
        <v>0</v>
      </c>
      <c r="E23" s="1">
        <f>Age!D55+Age!AA55</f>
        <v>0</v>
      </c>
      <c r="F23" s="1">
        <f>Age!E56+Age!AB56</f>
        <v>10.742000820566476</v>
      </c>
      <c r="G23" s="1">
        <f>Age!F56+Age!AC56</f>
        <v>4972.271682921868</v>
      </c>
      <c r="H23" s="1">
        <f>Age!G56+Age!AD56</f>
        <v>0</v>
      </c>
      <c r="I23" s="1">
        <f>Age!H57+Age!AE57</f>
        <v>0</v>
      </c>
      <c r="J23" s="1">
        <f>Age!I57+Age!AF57</f>
        <v>67919.3701635412</v>
      </c>
      <c r="K23" s="1">
        <f>Age!J57+Age!AG57</f>
        <v>316.23378110861302</v>
      </c>
      <c r="L23" s="1">
        <f>Age!K57+Age!AH57</f>
        <v>0</v>
      </c>
      <c r="M23" s="1">
        <f>Age!L58+Age!AI58</f>
        <v>174.53162573556392</v>
      </c>
      <c r="N23" s="1">
        <f>Age!M58+Age!AJ58</f>
        <v>4102.836741703165</v>
      </c>
      <c r="O23" s="1">
        <f>Age!N58+Age!AK58</f>
        <v>0</v>
      </c>
      <c r="P23" s="1">
        <f>Age!O59+Age!AL59</f>
        <v>0</v>
      </c>
      <c r="Q23" s="1">
        <f>Age!P59+Age!AM59</f>
        <v>33.551889534883721</v>
      </c>
      <c r="R23" s="1">
        <f>Age!Q59+Age!AN59</f>
        <v>0</v>
      </c>
      <c r="S23" s="1">
        <f>Age!R59+Age!AO59</f>
        <v>0</v>
      </c>
      <c r="T23" s="1">
        <f>Age!S60+Age!AP60</f>
        <v>0</v>
      </c>
      <c r="U23" s="1">
        <f>Age!T60+Age!AQ60</f>
        <v>0</v>
      </c>
      <c r="V23" s="63">
        <f t="shared" si="1"/>
        <v>77529.537885365862</v>
      </c>
      <c r="W23" s="64">
        <f t="shared" si="2"/>
        <v>0.99907910832806102</v>
      </c>
    </row>
    <row r="24" spans="1:23" x14ac:dyDescent="0.2">
      <c r="A24" s="3">
        <v>1993</v>
      </c>
      <c r="B24" s="63">
        <f>Escapement!B22</f>
        <v>52080</v>
      </c>
      <c r="C24" s="1">
        <f>Age!B55+Age!Y55</f>
        <v>0</v>
      </c>
      <c r="D24" s="1">
        <f>Age!C56+Age!Z56</f>
        <v>0</v>
      </c>
      <c r="E24" s="1">
        <f>Age!D56+Age!AA56</f>
        <v>0</v>
      </c>
      <c r="F24" s="1">
        <f>Age!E57+Age!AB57</f>
        <v>23.040268456375834</v>
      </c>
      <c r="G24" s="1">
        <f>Age!F57+Age!AC57</f>
        <v>1989.719350125587</v>
      </c>
      <c r="H24" s="1">
        <f>Age!G57+Age!AD57</f>
        <v>0</v>
      </c>
      <c r="I24" s="1">
        <f>Age!H58+Age!AE58</f>
        <v>0</v>
      </c>
      <c r="J24" s="1">
        <f>Age!I58+Age!AF58</f>
        <v>9638.9549416318623</v>
      </c>
      <c r="K24" s="1">
        <f>Age!J58+Age!AG58</f>
        <v>440.59696297683882</v>
      </c>
      <c r="L24" s="1">
        <f>Age!K58+Age!AH58</f>
        <v>0</v>
      </c>
      <c r="M24" s="1">
        <f>Age!L59+Age!AI59</f>
        <v>41.400948330427724</v>
      </c>
      <c r="N24" s="1">
        <f>Age!M59+Age!AJ59</f>
        <v>4148.4770959772904</v>
      </c>
      <c r="O24" s="1">
        <f>Age!N59+Age!AK59</f>
        <v>0</v>
      </c>
      <c r="P24" s="1">
        <f>Age!O60+Age!AL60</f>
        <v>0</v>
      </c>
      <c r="Q24" s="1">
        <f>Age!P60+Age!AM60</f>
        <v>15.047058823529412</v>
      </c>
      <c r="R24" s="1">
        <f>Age!Q60+Age!AN60</f>
        <v>0</v>
      </c>
      <c r="S24" s="1">
        <f>Age!R60+Age!AO60</f>
        <v>0</v>
      </c>
      <c r="T24" s="1">
        <f>Age!S61+Age!AP61</f>
        <v>0</v>
      </c>
      <c r="U24" s="1">
        <f>Age!T61+Age!AQ61</f>
        <v>0</v>
      </c>
      <c r="V24" s="63">
        <f t="shared" si="1"/>
        <v>16297.23662632191</v>
      </c>
      <c r="W24" s="64">
        <f t="shared" si="2"/>
        <v>0.31292697055149599</v>
      </c>
    </row>
    <row r="25" spans="1:23" x14ac:dyDescent="0.2">
      <c r="A25" s="3">
        <v>1994</v>
      </c>
      <c r="B25" s="63">
        <f>Escapement!B23</f>
        <v>37007</v>
      </c>
      <c r="C25" s="1">
        <f>Age!B56+Age!Y56</f>
        <v>0</v>
      </c>
      <c r="D25" s="1">
        <f>Age!C57+Age!Z57</f>
        <v>0</v>
      </c>
      <c r="E25" s="1">
        <f>Age!D57+Age!AA57</f>
        <v>0</v>
      </c>
      <c r="F25" s="1">
        <f>Age!E58+Age!AB58</f>
        <v>0</v>
      </c>
      <c r="G25" s="1">
        <f>Age!F58+Age!AC58</f>
        <v>774.78298277169142</v>
      </c>
      <c r="H25" s="1">
        <f>Age!G58+Age!AD58</f>
        <v>0</v>
      </c>
      <c r="I25" s="1">
        <f>Age!H59+Age!AE59</f>
        <v>0</v>
      </c>
      <c r="J25" s="1">
        <f>Age!I59+Age!AF59</f>
        <v>10983.242328049291</v>
      </c>
      <c r="K25" s="1">
        <f>Age!J59+Age!AG59</f>
        <v>1917.9672591680571</v>
      </c>
      <c r="L25" s="1">
        <f>Age!K59+Age!AH59</f>
        <v>0</v>
      </c>
      <c r="M25" s="1">
        <f>Age!L60+Age!AI60</f>
        <v>55.69764302609321</v>
      </c>
      <c r="N25" s="1">
        <f>Age!M60+Age!AJ60</f>
        <v>11905.713232072712</v>
      </c>
      <c r="O25" s="1">
        <f>Age!N60+Age!AK60</f>
        <v>0</v>
      </c>
      <c r="P25" s="1">
        <f>Age!O61+Age!AL61</f>
        <v>0</v>
      </c>
      <c r="Q25" s="1">
        <f>Age!P61+Age!AM61</f>
        <v>0</v>
      </c>
      <c r="R25" s="1">
        <f>Age!Q61+Age!AN61</f>
        <v>0</v>
      </c>
      <c r="S25" s="1">
        <f>Age!R61+Age!AO61</f>
        <v>0</v>
      </c>
      <c r="T25" s="1">
        <f>Age!S62+Age!AP62</f>
        <v>0</v>
      </c>
      <c r="U25" s="1">
        <f>Age!T62+Age!AQ62</f>
        <v>0</v>
      </c>
      <c r="V25" s="63">
        <f t="shared" si="1"/>
        <v>25637.403445087846</v>
      </c>
      <c r="W25" s="64">
        <f t="shared" si="2"/>
        <v>0.69277173089112454</v>
      </c>
    </row>
    <row r="26" spans="1:23" x14ac:dyDescent="0.2">
      <c r="A26" s="3">
        <v>1995</v>
      </c>
      <c r="B26" s="63">
        <f>Escapement!B24</f>
        <v>7177</v>
      </c>
      <c r="C26" s="1">
        <f>Age!B57+Age!Y57</f>
        <v>0</v>
      </c>
      <c r="D26" s="1">
        <f>Age!C58+Age!Z58</f>
        <v>0</v>
      </c>
      <c r="E26" s="1">
        <f>Age!D58+Age!AA58</f>
        <v>0</v>
      </c>
      <c r="F26" s="1">
        <f>Age!E59+Age!AB59</f>
        <v>0</v>
      </c>
      <c r="G26" s="1">
        <f>Age!F59+Age!AC59</f>
        <v>6763.3207657696139</v>
      </c>
      <c r="H26" s="1">
        <f>Age!G59+Age!AD59</f>
        <v>0</v>
      </c>
      <c r="I26" s="1">
        <f>Age!H60+Age!AE60</f>
        <v>0</v>
      </c>
      <c r="J26" s="1">
        <f>Age!I60+Age!AF60</f>
        <v>35652.554568743944</v>
      </c>
      <c r="K26" s="1">
        <f>Age!J60+Age!AG60</f>
        <v>1453.0995588313995</v>
      </c>
      <c r="L26" s="1">
        <f>Age!K60+Age!AH60</f>
        <v>0</v>
      </c>
      <c r="M26" s="1">
        <f>Age!L61+Age!AI61</f>
        <v>79.237925094426203</v>
      </c>
      <c r="N26" s="1">
        <f>Age!M61+Age!AJ61</f>
        <v>6715.0386893323966</v>
      </c>
      <c r="O26" s="1">
        <f>Age!N61+Age!AK61</f>
        <v>0</v>
      </c>
      <c r="P26" s="1">
        <f>Age!O62+Age!AL62</f>
        <v>0</v>
      </c>
      <c r="Q26" s="1">
        <f>Age!P62+Age!AM62</f>
        <v>0</v>
      </c>
      <c r="R26" s="1">
        <f>Age!Q62+Age!AN62</f>
        <v>0</v>
      </c>
      <c r="S26" s="1">
        <f>Age!R62+Age!AO62</f>
        <v>0</v>
      </c>
      <c r="T26" s="1">
        <f>Age!S63+Age!AP63</f>
        <v>0</v>
      </c>
      <c r="U26" s="1">
        <f>Age!T63+Age!AQ63</f>
        <v>0</v>
      </c>
      <c r="V26" s="63">
        <f t="shared" si="1"/>
        <v>50663.251507771776</v>
      </c>
      <c r="W26" s="64">
        <f t="shared" si="2"/>
        <v>7.0591126526085795</v>
      </c>
    </row>
    <row r="27" spans="1:23" x14ac:dyDescent="0.2">
      <c r="A27" s="3">
        <v>1996</v>
      </c>
      <c r="B27" s="63">
        <f>Escapement!B25</f>
        <v>50739</v>
      </c>
      <c r="C27" s="1">
        <f>Age!B58+Age!Y58</f>
        <v>15.035087719298248</v>
      </c>
      <c r="D27" s="1">
        <f>Age!C59+Age!Z59</f>
        <v>0</v>
      </c>
      <c r="E27" s="1">
        <f>Age!D59+Age!AA59</f>
        <v>0</v>
      </c>
      <c r="F27" s="1">
        <f>Age!E60+Age!AB60</f>
        <v>0</v>
      </c>
      <c r="G27" s="1">
        <f>Age!F60+Age!AC60</f>
        <v>9070.839591292015</v>
      </c>
      <c r="H27" s="1">
        <f>Age!G60+Age!AD60</f>
        <v>0</v>
      </c>
      <c r="I27" s="1">
        <f>Age!H61+Age!AE61</f>
        <v>0</v>
      </c>
      <c r="J27" s="1">
        <f>Age!I61+Age!AF61</f>
        <v>130619.99208082168</v>
      </c>
      <c r="K27" s="1">
        <f>Age!J61+Age!AG61</f>
        <v>49.973164035689777</v>
      </c>
      <c r="L27" s="1">
        <f>Age!K61+Age!AH61</f>
        <v>0</v>
      </c>
      <c r="M27" s="1">
        <f>Age!L62+Age!AI62</f>
        <v>360.81631084515629</v>
      </c>
      <c r="N27" s="1">
        <f>Age!M62+Age!AJ62</f>
        <v>2068.7581842087925</v>
      </c>
      <c r="O27" s="1">
        <f>Age!N62+Age!AK62</f>
        <v>0</v>
      </c>
      <c r="P27" s="1">
        <f>Age!O63+Age!AL63</f>
        <v>0</v>
      </c>
      <c r="Q27" s="1">
        <f>Age!P63+Age!AM63</f>
        <v>32.759090909090901</v>
      </c>
      <c r="R27" s="1">
        <f>Age!Q63+Age!AN63</f>
        <v>0</v>
      </c>
      <c r="S27" s="1">
        <f>Age!R63+Age!AO63</f>
        <v>0</v>
      </c>
      <c r="T27" s="1">
        <f>Age!S64+Age!AP64</f>
        <v>0</v>
      </c>
      <c r="U27" s="1">
        <f>Age!T64+Age!AQ64</f>
        <v>0</v>
      </c>
      <c r="V27" s="63">
        <f t="shared" si="1"/>
        <v>142218.17350983174</v>
      </c>
      <c r="W27" s="64">
        <f t="shared" si="2"/>
        <v>2.8029360750080166</v>
      </c>
    </row>
    <row r="28" spans="1:23" x14ac:dyDescent="0.2">
      <c r="A28" s="3">
        <v>1997</v>
      </c>
      <c r="B28" s="63">
        <f>Escapement!B26</f>
        <v>44254</v>
      </c>
      <c r="C28" s="1">
        <f>Age!B59+Age!Y59</f>
        <v>0</v>
      </c>
      <c r="D28" s="1">
        <f>Age!C60+Age!Z60</f>
        <v>24.084112149532707</v>
      </c>
      <c r="E28" s="1">
        <f>Age!D60+Age!AA60</f>
        <v>0</v>
      </c>
      <c r="F28" s="1">
        <f>Age!E61+Age!AB61</f>
        <v>156.96250592461732</v>
      </c>
      <c r="G28" s="1">
        <f>Age!F61+Age!AC61</f>
        <v>5016.7200319119884</v>
      </c>
      <c r="H28" s="1">
        <f>Age!G61+Age!AD61</f>
        <v>0</v>
      </c>
      <c r="I28" s="1">
        <f>Age!H62+Age!AE62</f>
        <v>0</v>
      </c>
      <c r="J28" s="1">
        <f>Age!I62+Age!AF62</f>
        <v>73424.034112691254</v>
      </c>
      <c r="K28" s="1">
        <f>Age!J62+Age!AG62</f>
        <v>840.03565427980698</v>
      </c>
      <c r="L28" s="1">
        <f>Age!K62+Age!AH62</f>
        <v>0</v>
      </c>
      <c r="M28" s="1">
        <f>Age!L63+Age!AI63</f>
        <v>209.17528930426562</v>
      </c>
      <c r="N28" s="1">
        <f>Age!M63+Age!AJ63</f>
        <v>8075.142812543595</v>
      </c>
      <c r="O28" s="1">
        <f>Age!N63+Age!AK63</f>
        <v>0</v>
      </c>
      <c r="P28" s="1">
        <f>Age!O64+Age!AL64</f>
        <v>0</v>
      </c>
      <c r="Q28" s="1">
        <f>Age!P64+Age!AM64</f>
        <v>0</v>
      </c>
      <c r="R28" s="1">
        <f>Age!Q64+Age!AN64</f>
        <v>0</v>
      </c>
      <c r="S28" s="1">
        <f>Age!R64+Age!AO64</f>
        <v>0</v>
      </c>
      <c r="T28" s="1">
        <f>Age!S65+Age!AP65</f>
        <v>0</v>
      </c>
      <c r="U28" s="1">
        <f>Age!T65+Age!AQ65</f>
        <v>0</v>
      </c>
      <c r="V28" s="63">
        <f t="shared" si="1"/>
        <v>87746.154518805066</v>
      </c>
      <c r="W28" s="64">
        <f t="shared" si="2"/>
        <v>1.9827847091518296</v>
      </c>
    </row>
    <row r="29" spans="1:23" x14ac:dyDescent="0.2">
      <c r="A29" s="3">
        <v>1998</v>
      </c>
      <c r="B29" s="63">
        <f>Escapement!B27</f>
        <v>12335</v>
      </c>
      <c r="C29" s="1">
        <f>Age!B60+Age!Y60</f>
        <v>0</v>
      </c>
      <c r="D29" s="1">
        <f>Age!C61+Age!Z61</f>
        <v>0</v>
      </c>
      <c r="E29" s="1">
        <f>Age!D61+Age!AA61</f>
        <v>0</v>
      </c>
      <c r="F29" s="1">
        <f>Age!E62+Age!AB62</f>
        <v>0</v>
      </c>
      <c r="G29" s="1">
        <f>Age!F62+Age!AC62</f>
        <v>5867.4128691857732</v>
      </c>
      <c r="H29" s="1">
        <f>Age!G62+Age!AD62</f>
        <v>0</v>
      </c>
      <c r="I29" s="1">
        <f>Age!H63+Age!AE63</f>
        <v>0</v>
      </c>
      <c r="J29" s="1">
        <f>Age!I63+Age!AF63</f>
        <v>43908.167961767962</v>
      </c>
      <c r="K29" s="1">
        <f>Age!J63+Age!AG63</f>
        <v>3145.4920552039812</v>
      </c>
      <c r="L29" s="1">
        <f>Age!K63+Age!AH63</f>
        <v>0</v>
      </c>
      <c r="M29" s="1">
        <f>Age!L64+Age!AI64</f>
        <v>108.54677686772632</v>
      </c>
      <c r="N29" s="1">
        <f>Age!M64+Age!AJ64</f>
        <v>10153.646470767097</v>
      </c>
      <c r="O29" s="1">
        <f>Age!N64+Age!AK64</f>
        <v>0</v>
      </c>
      <c r="P29" s="1">
        <f>Age!O65+Age!AL65</f>
        <v>0</v>
      </c>
      <c r="Q29" s="1">
        <f>Age!P65+Age!AM65</f>
        <v>0</v>
      </c>
      <c r="R29" s="1">
        <f>Age!Q65+Age!AN65</f>
        <v>0</v>
      </c>
      <c r="S29" s="1">
        <f>Age!R65+Age!AO65</f>
        <v>0</v>
      </c>
      <c r="T29" s="1">
        <f>Age!S66+Age!AP66</f>
        <v>0</v>
      </c>
      <c r="U29" s="1">
        <f>Age!T66+Age!AQ66</f>
        <v>0</v>
      </c>
      <c r="V29" s="63">
        <f t="shared" si="1"/>
        <v>63183.266133792546</v>
      </c>
      <c r="W29" s="64">
        <f t="shared" si="2"/>
        <v>5.1222753249933151</v>
      </c>
    </row>
    <row r="30" spans="1:23" x14ac:dyDescent="0.2">
      <c r="A30" s="3">
        <v>1999</v>
      </c>
      <c r="B30" s="63">
        <f>Escapement!B28</f>
        <v>19284</v>
      </c>
      <c r="C30" s="1">
        <f>Age!B61+Age!Y61</f>
        <v>0</v>
      </c>
      <c r="D30" s="1">
        <f>Age!C62+Age!Z62</f>
        <v>0</v>
      </c>
      <c r="E30" s="1">
        <f>Age!D62+Age!AA62</f>
        <v>0</v>
      </c>
      <c r="F30" s="1">
        <f>Age!E63+Age!AB63</f>
        <v>0</v>
      </c>
      <c r="G30" s="1">
        <f>Age!F63+Age!AC63</f>
        <v>52140.62970575293</v>
      </c>
      <c r="H30" s="1">
        <f>Age!G63+Age!AD63</f>
        <v>0</v>
      </c>
      <c r="I30" s="1">
        <f>Age!H64+Age!AE64</f>
        <v>0</v>
      </c>
      <c r="J30" s="1">
        <f>Age!I64+Age!AF64</f>
        <v>104496.68997832164</v>
      </c>
      <c r="K30" s="1">
        <f>Age!J64+Age!AG64</f>
        <v>8777.4673133637953</v>
      </c>
      <c r="L30" s="1">
        <f>Age!K64+Age!AH64</f>
        <v>0</v>
      </c>
      <c r="M30" s="1">
        <f>Age!L65+Age!AI65</f>
        <v>157.78326219963083</v>
      </c>
      <c r="N30" s="1">
        <f>Age!M65+Age!AJ65</f>
        <v>9228.3269562826863</v>
      </c>
      <c r="O30" s="1">
        <f>Age!N65+Age!AK65</f>
        <v>0</v>
      </c>
      <c r="P30" s="1">
        <f>Age!O66+Age!AL66</f>
        <v>0</v>
      </c>
      <c r="Q30" s="1">
        <f>Age!P66+Age!AM66</f>
        <v>34.27835051546392</v>
      </c>
      <c r="R30" s="1">
        <f>Age!Q66+Age!AN66</f>
        <v>0</v>
      </c>
      <c r="S30" s="1">
        <f>Age!R66+Age!AO66</f>
        <v>0</v>
      </c>
      <c r="T30" s="1">
        <f>Age!S67+Age!AP67</f>
        <v>0</v>
      </c>
      <c r="U30" s="1">
        <f>Age!T67+Age!AQ67</f>
        <v>0</v>
      </c>
      <c r="V30" s="63">
        <f t="shared" si="1"/>
        <v>174835.17556643614</v>
      </c>
      <c r="W30" s="64">
        <f t="shared" si="2"/>
        <v>9.0663335182760907</v>
      </c>
    </row>
    <row r="31" spans="1:23" x14ac:dyDescent="0.2">
      <c r="A31" s="3">
        <v>2000</v>
      </c>
      <c r="B31" s="63">
        <f>Escapement!B29</f>
        <v>43555</v>
      </c>
      <c r="C31" s="1">
        <f>Age!B62+Age!Y62</f>
        <v>0</v>
      </c>
      <c r="D31" s="1">
        <f>Age!C63+Age!Z63</f>
        <v>0</v>
      </c>
      <c r="E31" s="1">
        <f>Age!D63+Age!AA63</f>
        <v>0</v>
      </c>
      <c r="F31" s="1">
        <f>Age!E64+Age!AB64</f>
        <v>0</v>
      </c>
      <c r="G31" s="1">
        <f>Age!F64+Age!AC64</f>
        <v>20621.546851247222</v>
      </c>
      <c r="H31" s="1">
        <f>Age!G64+Age!AD64</f>
        <v>0</v>
      </c>
      <c r="I31" s="1">
        <f>Age!H65+Age!AE65</f>
        <v>0</v>
      </c>
      <c r="J31" s="1">
        <f>Age!I65+Age!AF65</f>
        <v>53792.702333046422</v>
      </c>
      <c r="K31" s="1">
        <f>Age!J65+Age!AG65</f>
        <v>2919.8847206245982</v>
      </c>
      <c r="L31" s="1">
        <f>Age!K65+Age!AH65</f>
        <v>0</v>
      </c>
      <c r="M31" s="1">
        <f>Age!L66+Age!AI66</f>
        <v>154.96116223392841</v>
      </c>
      <c r="N31" s="1">
        <f>Age!M66+Age!AJ66</f>
        <v>22652.038135949912</v>
      </c>
      <c r="O31" s="1">
        <f>Age!N66+Age!AK66</f>
        <v>0</v>
      </c>
      <c r="P31" s="1">
        <f>Age!O67+Age!AL67</f>
        <v>0</v>
      </c>
      <c r="Q31" s="1">
        <f>Age!P67+Age!AM67</f>
        <v>33.665263157894735</v>
      </c>
      <c r="R31" s="1">
        <f>Age!Q67+Age!AN67</f>
        <v>0</v>
      </c>
      <c r="S31" s="1">
        <f>Age!R67+Age!AO67</f>
        <v>0</v>
      </c>
      <c r="T31" s="1">
        <f>Age!S68+Age!AP68</f>
        <v>0</v>
      </c>
      <c r="U31" s="1">
        <f>Age!T68+Age!AQ68</f>
        <v>0</v>
      </c>
      <c r="V31" s="63">
        <f t="shared" si="1"/>
        <v>100174.79846625998</v>
      </c>
      <c r="W31" s="64">
        <f t="shared" si="2"/>
        <v>2.2999609336760414</v>
      </c>
    </row>
    <row r="32" spans="1:23" x14ac:dyDescent="0.2">
      <c r="A32" s="3">
        <v>2001</v>
      </c>
      <c r="B32" s="63">
        <f>Escapement!B30</f>
        <v>76283</v>
      </c>
      <c r="C32" s="1">
        <f>Age!B63+Age!Y63</f>
        <v>0</v>
      </c>
      <c r="D32" s="1">
        <f>Age!C64+Age!Z64</f>
        <v>0</v>
      </c>
      <c r="E32" s="1">
        <f>Age!D64+Age!AA64</f>
        <v>0</v>
      </c>
      <c r="F32" s="1">
        <f>Age!E65+Age!AB65</f>
        <v>0</v>
      </c>
      <c r="G32" s="1">
        <f>Age!F65+Age!AC65</f>
        <v>14355.297729621585</v>
      </c>
      <c r="H32" s="1">
        <f>Age!G65+Age!AD65</f>
        <v>0</v>
      </c>
      <c r="I32" s="1">
        <f>Age!H66+Age!AE66</f>
        <v>0</v>
      </c>
      <c r="J32" s="1">
        <f>Age!I66+Age!AF66</f>
        <v>176385.0975275166</v>
      </c>
      <c r="K32" s="1">
        <f>Age!J66+Age!AG66</f>
        <v>1573.7811722675142</v>
      </c>
      <c r="L32" s="1">
        <f>Age!K66+Age!AH66</f>
        <v>0</v>
      </c>
      <c r="M32" s="1">
        <f>Age!L67+Age!AI67</f>
        <v>786.73507280917238</v>
      </c>
      <c r="N32" s="1">
        <f>Age!M67+Age!AJ67</f>
        <v>24310.209182335082</v>
      </c>
      <c r="O32" s="1">
        <f>Age!N67+Age!AK67</f>
        <v>0</v>
      </c>
      <c r="P32" s="1">
        <f>Age!O68+Age!AL68</f>
        <v>0</v>
      </c>
      <c r="Q32" s="1">
        <f>Age!P68+Age!AM68</f>
        <v>46.693268053855562</v>
      </c>
      <c r="R32" s="1">
        <f>Age!Q68+Age!AN68</f>
        <v>0</v>
      </c>
      <c r="S32" s="1">
        <f>Age!R68+Age!AO68</f>
        <v>0</v>
      </c>
      <c r="T32" s="1">
        <f>Age!S69+Age!AP69</f>
        <v>0</v>
      </c>
      <c r="U32" s="1">
        <f>Age!T69+Age!AQ69</f>
        <v>0</v>
      </c>
      <c r="V32" s="63">
        <f t="shared" si="1"/>
        <v>217457.81395260381</v>
      </c>
      <c r="W32" s="64">
        <f t="shared" si="2"/>
        <v>2.8506720232896425</v>
      </c>
    </row>
    <row r="33" spans="1:25" x14ac:dyDescent="0.2">
      <c r="A33" s="3">
        <v>2002</v>
      </c>
      <c r="B33" s="63">
        <f>Escapement!B31</f>
        <v>58361</v>
      </c>
      <c r="C33" s="1">
        <f>Age!B64+Age!Y64</f>
        <v>0</v>
      </c>
      <c r="D33" s="1">
        <f>Age!C65+Age!Z65</f>
        <v>0</v>
      </c>
      <c r="E33" s="1">
        <f>Age!D65+Age!AA65</f>
        <v>0</v>
      </c>
      <c r="F33" s="1">
        <f>Age!E66+Age!AB66</f>
        <v>21.72</v>
      </c>
      <c r="G33" s="1">
        <f>Age!F66+Age!AC66</f>
        <v>14581.884552375839</v>
      </c>
      <c r="H33" s="1">
        <f>Age!G66+Age!AD66</f>
        <v>0</v>
      </c>
      <c r="I33" s="1">
        <f>Age!H67+Age!AE67</f>
        <v>0</v>
      </c>
      <c r="J33" s="1">
        <f>Age!I67+Age!AF67</f>
        <v>158119.4582517482</v>
      </c>
      <c r="K33" s="1">
        <f>Age!J67+Age!AG67</f>
        <v>1027.7488853919695</v>
      </c>
      <c r="L33" s="1">
        <f>Age!K67+Age!AH67</f>
        <v>0</v>
      </c>
      <c r="M33" s="1">
        <f>Age!L68+Age!AI68</f>
        <v>1460.8391522108079</v>
      </c>
      <c r="N33" s="1">
        <f>Age!M68+Age!AJ68</f>
        <v>1790.3915026598615</v>
      </c>
      <c r="O33" s="1">
        <f>Age!N68+Age!AK68</f>
        <v>0</v>
      </c>
      <c r="P33" s="1">
        <f>Age!O69+Age!AL69</f>
        <v>0</v>
      </c>
      <c r="Q33" s="1">
        <f>Age!P69+Age!AM69</f>
        <v>0</v>
      </c>
      <c r="R33" s="1">
        <f>Age!Q69+Age!AN69</f>
        <v>0</v>
      </c>
      <c r="S33" s="1">
        <f>Age!R69+Age!AO69</f>
        <v>0</v>
      </c>
      <c r="T33" s="1">
        <f>Age!S70+Age!AP70</f>
        <v>0</v>
      </c>
      <c r="U33" s="1">
        <f>Age!T70+Age!AQ70</f>
        <v>0</v>
      </c>
      <c r="V33" s="63">
        <f t="shared" si="1"/>
        <v>177002.04234438669</v>
      </c>
      <c r="W33" s="64">
        <f t="shared" si="2"/>
        <v>3.0328822731684975</v>
      </c>
    </row>
    <row r="34" spans="1:25" x14ac:dyDescent="0.2">
      <c r="A34" s="3">
        <v>2003</v>
      </c>
      <c r="B34" s="63">
        <f>Escapement!B32</f>
        <v>75065</v>
      </c>
      <c r="C34" s="1">
        <f>Age!B65+Age!Y65</f>
        <v>0</v>
      </c>
      <c r="D34" s="1">
        <f>Age!C66+Age!Z66</f>
        <v>0</v>
      </c>
      <c r="E34" s="1">
        <f>Age!D66+Age!AA66</f>
        <v>0</v>
      </c>
      <c r="F34" s="1">
        <f>Age!E67+Age!AB67</f>
        <v>0</v>
      </c>
      <c r="G34" s="1">
        <f>Age!F67+Age!AC67</f>
        <v>13599.477907353807</v>
      </c>
      <c r="H34" s="1">
        <f>Age!G67+Age!AD67</f>
        <v>0</v>
      </c>
      <c r="I34" s="1">
        <f>Age!H68+Age!AE68</f>
        <v>0</v>
      </c>
      <c r="J34" s="1">
        <f>Age!I68+Age!AF68</f>
        <v>32956.319851130233</v>
      </c>
      <c r="K34" s="1">
        <f>Age!J68+Age!AG68</f>
        <v>366.6279463718534</v>
      </c>
      <c r="L34" s="1">
        <f>Age!K68+Age!AH68</f>
        <v>0</v>
      </c>
      <c r="M34" s="1">
        <f>Age!L69+Age!AI69</f>
        <v>203.25270566010448</v>
      </c>
      <c r="N34" s="1">
        <f>Age!M69+Age!AJ69</f>
        <v>1507.3361448352539</v>
      </c>
      <c r="O34" s="1">
        <f>Age!N69+Age!AK69</f>
        <v>0</v>
      </c>
      <c r="P34" s="1">
        <f>Age!O70+Age!AL70</f>
        <v>0</v>
      </c>
      <c r="Q34" s="1">
        <f>Age!P70+Age!AM70</f>
        <v>0</v>
      </c>
      <c r="R34" s="1">
        <f>Age!Q70+Age!AN70</f>
        <v>0</v>
      </c>
      <c r="S34" s="1">
        <f>Age!R70+Age!AO70</f>
        <v>0</v>
      </c>
      <c r="T34" s="1">
        <f>Age!S71+Age!AP71</f>
        <v>0</v>
      </c>
      <c r="U34" s="1">
        <f>Age!T71+Age!AQ71</f>
        <v>0</v>
      </c>
      <c r="V34" s="63">
        <f t="shared" si="1"/>
        <v>48633.014555351248</v>
      </c>
      <c r="W34" s="64">
        <f t="shared" si="2"/>
        <v>0.64787869919871111</v>
      </c>
      <c r="X34" s="83"/>
      <c r="Y34" s="25"/>
    </row>
    <row r="35" spans="1:25" x14ac:dyDescent="0.2">
      <c r="A35" s="3">
        <v>2004</v>
      </c>
      <c r="B35" s="63">
        <f>Escapement!B33</f>
        <v>77660</v>
      </c>
      <c r="C35" s="1">
        <f>Age!B66+Age!Y66</f>
        <v>0</v>
      </c>
      <c r="D35" s="1">
        <f>Age!C67+Age!Z67</f>
        <v>0</v>
      </c>
      <c r="E35" s="1">
        <f>Age!D67+Age!AA67</f>
        <v>0</v>
      </c>
      <c r="F35" s="1">
        <f>Age!E68+Age!AB68</f>
        <v>55.026162790697676</v>
      </c>
      <c r="G35" s="1">
        <f>Age!F68+Age!AC68</f>
        <v>3932.3488978439091</v>
      </c>
      <c r="H35" s="1">
        <f>Age!G68+Age!AD68</f>
        <v>0</v>
      </c>
      <c r="I35" s="1">
        <f>Age!H69+Age!AE69</f>
        <v>0</v>
      </c>
      <c r="J35" s="1">
        <f>Age!I69+Age!AF69</f>
        <v>36816.272581496181</v>
      </c>
      <c r="K35" s="1">
        <f>Age!J69+Age!AG69</f>
        <v>852.50282481058366</v>
      </c>
      <c r="L35" s="1">
        <f>Age!K69+Age!AH69</f>
        <v>0</v>
      </c>
      <c r="M35" s="1">
        <f>Age!L70+Age!AI70</f>
        <v>117.81172213769</v>
      </c>
      <c r="N35" s="1">
        <f>Age!M70+Age!AJ70</f>
        <v>9563.7929903053609</v>
      </c>
      <c r="O35" s="1">
        <f>Age!N70+Age!AK70</f>
        <v>34.246432271295383</v>
      </c>
      <c r="P35" s="1">
        <f>Age!O71+Age!AL71</f>
        <v>0</v>
      </c>
      <c r="Q35" s="1">
        <f>Age!P71+Age!AM71</f>
        <v>7.5242290748898704</v>
      </c>
      <c r="R35" s="1">
        <f>Age!Q71+Age!AN71</f>
        <v>166.96613659356768</v>
      </c>
      <c r="S35" s="1">
        <f>Age!R71+Age!AO71</f>
        <v>0</v>
      </c>
      <c r="T35" s="1">
        <f>Age!S72+Age!AP72</f>
        <v>0</v>
      </c>
      <c r="U35" s="1">
        <f>Age!T72+Age!AQ72</f>
        <v>0</v>
      </c>
      <c r="V35" s="63">
        <f t="shared" si="1"/>
        <v>51546.491977324171</v>
      </c>
      <c r="W35" s="64">
        <f t="shared" si="2"/>
        <v>0.66374571178630148</v>
      </c>
      <c r="X35" s="25"/>
      <c r="Y35" s="25"/>
    </row>
    <row r="36" spans="1:25" x14ac:dyDescent="0.2">
      <c r="A36" s="3">
        <v>2005</v>
      </c>
      <c r="B36" s="63">
        <f>Escapement!B34</f>
        <v>51178</v>
      </c>
      <c r="C36" s="1">
        <f>Age!B67+Age!Y67</f>
        <v>0</v>
      </c>
      <c r="D36" s="1">
        <f>Age!C68+Age!Z68</f>
        <v>0</v>
      </c>
      <c r="E36" s="1">
        <f>Age!D68+Age!AA68</f>
        <v>0</v>
      </c>
      <c r="F36" s="1">
        <f>Age!E69+Age!AB69</f>
        <v>0</v>
      </c>
      <c r="G36" s="1">
        <f>Age!F69+Age!AC69</f>
        <v>10947.149207936633</v>
      </c>
      <c r="H36" s="1">
        <f>Age!G69+Age!AD69</f>
        <v>0</v>
      </c>
      <c r="I36" s="1">
        <f>Age!H70+Age!AE70</f>
        <v>0</v>
      </c>
      <c r="J36" s="1">
        <f>Age!I70+Age!AF70</f>
        <v>85279.251460842686</v>
      </c>
      <c r="K36" s="1">
        <f>Age!J70+Age!AG70</f>
        <v>3409.6519694873891</v>
      </c>
      <c r="L36" s="1">
        <f>Age!K70+Age!AH70</f>
        <v>0</v>
      </c>
      <c r="M36" s="1">
        <f>Age!L71+Age!AI71</f>
        <v>119.51775891098526</v>
      </c>
      <c r="N36" s="1">
        <f>Age!M71+Age!AJ71</f>
        <v>16630.922509180971</v>
      </c>
      <c r="O36" s="1">
        <f>Age!N71+Age!AK71</f>
        <v>0</v>
      </c>
      <c r="P36" s="1">
        <f>Age!O72+Age!AL72</f>
        <v>0</v>
      </c>
      <c r="Q36" s="1">
        <f>Age!P72+Age!AM72</f>
        <v>10.913253012048198</v>
      </c>
      <c r="R36" s="1">
        <f>Age!Q72+Age!AN72</f>
        <v>0</v>
      </c>
      <c r="S36" s="1">
        <f>Age!R72+Age!AO72</f>
        <v>0</v>
      </c>
      <c r="T36" s="1">
        <f>Age!S73+Age!AP73</f>
        <v>0</v>
      </c>
      <c r="U36" s="1">
        <f>Age!T73+Age!AQ73</f>
        <v>0</v>
      </c>
      <c r="V36" s="63">
        <f t="shared" si="1"/>
        <v>116397.4061593707</v>
      </c>
      <c r="W36" s="64">
        <f t="shared" si="2"/>
        <v>2.2743641048765233</v>
      </c>
    </row>
    <row r="37" spans="1:25" x14ac:dyDescent="0.2">
      <c r="A37" s="3">
        <v>2006</v>
      </c>
      <c r="B37" s="63">
        <f>Escapement!B35</f>
        <v>96203</v>
      </c>
      <c r="C37" s="1">
        <f>Age!B68+Age!Y68</f>
        <v>0</v>
      </c>
      <c r="D37" s="1">
        <f>Age!C69+Age!Z69</f>
        <v>0</v>
      </c>
      <c r="E37" s="1">
        <f>Age!D69+Age!AA69</f>
        <v>0</v>
      </c>
      <c r="F37" s="1">
        <f>Age!E70+Age!AB70</f>
        <v>0</v>
      </c>
      <c r="G37" s="1">
        <f>Age!F70+Age!AC70</f>
        <v>5316.0998254538345</v>
      </c>
      <c r="H37" s="1">
        <f>Age!G70+Age!AD70</f>
        <v>0</v>
      </c>
      <c r="I37" s="1">
        <f>Age!H71+Age!AE71</f>
        <v>0</v>
      </c>
      <c r="J37" s="1">
        <f>Age!I71+Age!AF71</f>
        <v>47693.595849976336</v>
      </c>
      <c r="K37" s="1">
        <f>Age!J71+Age!AG71</f>
        <v>1842.5500222244034</v>
      </c>
      <c r="L37" s="1">
        <f>Age!K71+Age!AH71</f>
        <v>0</v>
      </c>
      <c r="M37" s="1">
        <f>Age!L72+Age!AI72</f>
        <v>364.83246453168869</v>
      </c>
      <c r="N37" s="1">
        <f>Age!M72+Age!AJ72</f>
        <v>25085.604005555499</v>
      </c>
      <c r="O37" s="1">
        <f>Age!N72+Age!AK72</f>
        <v>0</v>
      </c>
      <c r="P37" s="1">
        <f>Age!O73+Age!AL73</f>
        <v>0</v>
      </c>
      <c r="Q37" s="1">
        <f>Age!P73+Age!AM73</f>
        <v>155.02724705517201</v>
      </c>
      <c r="R37" s="1">
        <f>Age!Q73+Age!AN73</f>
        <v>102.22535211267606</v>
      </c>
      <c r="S37" s="1">
        <f>Age!R73+Age!AO73</f>
        <v>0</v>
      </c>
      <c r="T37" s="1">
        <f>Age!S74+Age!AP74</f>
        <v>0</v>
      </c>
      <c r="U37" s="1">
        <f>Age!T74+Age!AQ74</f>
        <v>0</v>
      </c>
      <c r="V37" s="63">
        <f t="shared" si="1"/>
        <v>80559.934766909602</v>
      </c>
      <c r="W37" s="64">
        <f t="shared" si="2"/>
        <v>0.83739524512655117</v>
      </c>
    </row>
    <row r="38" spans="1:25" x14ac:dyDescent="0.2">
      <c r="A38" s="3">
        <v>2007</v>
      </c>
      <c r="B38" s="63">
        <f>Escapement!B36</f>
        <v>72678</v>
      </c>
      <c r="C38" s="1">
        <f>Age!B69+Age!Y69</f>
        <v>0</v>
      </c>
      <c r="D38" s="1">
        <f>Age!C70+Age!Z70</f>
        <v>0</v>
      </c>
      <c r="E38" s="1">
        <f>Age!D70+Age!AA70</f>
        <v>0</v>
      </c>
      <c r="F38" s="1">
        <f>Age!E71+Age!AB71</f>
        <v>4.4639639639639652</v>
      </c>
      <c r="G38" s="1">
        <f>Age!F71+Age!AC71</f>
        <v>26215.538941297513</v>
      </c>
      <c r="H38" s="1">
        <f>Age!G71+Age!AD71</f>
        <v>0</v>
      </c>
      <c r="I38" s="1">
        <f>Age!H72+Age!AE72</f>
        <v>0</v>
      </c>
      <c r="J38" s="1">
        <f>Age!I72+Age!AF72</f>
        <v>211631.08668092126</v>
      </c>
      <c r="K38" s="1">
        <f>Age!J72+Age!AG72</f>
        <v>1029.4319527420444</v>
      </c>
      <c r="L38" s="1">
        <f>Age!K72+Age!AH72</f>
        <v>0</v>
      </c>
      <c r="M38" s="1">
        <f>Age!L73+Age!AI73</f>
        <v>1949.6020293139195</v>
      </c>
      <c r="N38" s="1">
        <f>Age!M73+Age!AJ73</f>
        <v>10137.347240391235</v>
      </c>
      <c r="O38" s="1">
        <f>Age!N73+Age!AK73</f>
        <v>0</v>
      </c>
      <c r="P38" s="1">
        <f>Age!O74+Age!AL74</f>
        <v>34.619909502262445</v>
      </c>
      <c r="Q38" s="1">
        <f>Age!P74+Age!AM74</f>
        <v>7.4892601431980967</v>
      </c>
      <c r="R38" s="1">
        <f>Age!Q74+Age!AN74</f>
        <v>0</v>
      </c>
      <c r="S38" s="1">
        <f>Age!R74+Age!AO74</f>
        <v>0</v>
      </c>
      <c r="T38" s="1">
        <f>Age!S75+Age!AP75</f>
        <v>0</v>
      </c>
      <c r="U38" s="1">
        <f>Age!T75+Age!AQ75</f>
        <v>0</v>
      </c>
      <c r="V38" s="63">
        <f t="shared" ref="V38" si="3">SUM(C38:T38)</f>
        <v>251009.5799782754</v>
      </c>
      <c r="W38" s="64">
        <f t="shared" ref="W38:W39" si="4">V38/B38</f>
        <v>3.4537216210995818</v>
      </c>
      <c r="X38" s="124" t="s">
        <v>35</v>
      </c>
      <c r="Y38" s="25"/>
    </row>
    <row r="39" spans="1:25" x14ac:dyDescent="0.2">
      <c r="A39" s="3">
        <v>2008</v>
      </c>
      <c r="B39" s="63">
        <f>Escapement!B37</f>
        <v>33117</v>
      </c>
      <c r="C39" s="1">
        <f>Age!B70+Age!Y70</f>
        <v>0</v>
      </c>
      <c r="D39" s="1">
        <f>Age!C71+Age!Z71</f>
        <v>0</v>
      </c>
      <c r="E39" s="1">
        <f>Age!D71+Age!AA71</f>
        <v>0</v>
      </c>
      <c r="F39" s="1">
        <f>Age!E72+Age!AB72</f>
        <v>0</v>
      </c>
      <c r="G39" s="1">
        <f>Age!F72+Age!AC72</f>
        <v>4409.8451848633349</v>
      </c>
      <c r="H39" s="1">
        <f>Age!G72+Age!AD72</f>
        <v>0</v>
      </c>
      <c r="I39" s="1">
        <f>Age!H73+Age!AE73</f>
        <v>0</v>
      </c>
      <c r="J39" s="1">
        <f>Age!I73+Age!AF73</f>
        <v>37123.594091359511</v>
      </c>
      <c r="K39" s="1">
        <f>Age!J73+Age!AG73</f>
        <v>3547.2745918003825</v>
      </c>
      <c r="L39" s="1">
        <f>Age!K73+Age!AH73</f>
        <v>0</v>
      </c>
      <c r="M39" s="1">
        <f>Age!L74+Age!AI74</f>
        <v>159.23668796047889</v>
      </c>
      <c r="N39" s="1">
        <f>Age!M74+Age!AJ74</f>
        <v>16528.814510233016</v>
      </c>
      <c r="O39" s="1">
        <f>Age!N74+Age!AK74</f>
        <v>0</v>
      </c>
      <c r="P39" s="1">
        <f>Age!O75+Age!AL75</f>
        <v>0</v>
      </c>
      <c r="Q39" s="1">
        <f>Age!P75+Age!AM75</f>
        <v>7</v>
      </c>
      <c r="R39" s="1">
        <f>Age!Q75+Age!AN75</f>
        <v>0</v>
      </c>
      <c r="S39" s="1">
        <f>Age!R75+Age!AO75</f>
        <v>0</v>
      </c>
      <c r="T39" s="44">
        <f>T81*Y39</f>
        <v>0</v>
      </c>
      <c r="U39" s="44">
        <f>U81*Z39</f>
        <v>0</v>
      </c>
      <c r="V39" s="63">
        <f t="shared" ref="V39" si="5">SUM(C39:T39)</f>
        <v>61775.765066216729</v>
      </c>
      <c r="W39" s="64">
        <f t="shared" si="4"/>
        <v>1.8653792634060069</v>
      </c>
      <c r="X39" s="25">
        <f>SUM(C39:R39)</f>
        <v>61775.765066216729</v>
      </c>
      <c r="Y39" s="25">
        <f>X39/(1-T81)</f>
        <v>61775.765066216729</v>
      </c>
    </row>
    <row r="40" spans="1:25" x14ac:dyDescent="0.2">
      <c r="A40" s="3">
        <v>2009</v>
      </c>
      <c r="B40" s="63">
        <f>Escapement!B38</f>
        <v>33705</v>
      </c>
      <c r="C40" s="1">
        <f>Age!B71+Age!Y71</f>
        <v>0</v>
      </c>
      <c r="D40" s="1">
        <f>Age!C72+Age!Z72</f>
        <v>0</v>
      </c>
      <c r="E40" s="1">
        <f>Age!D72+Age!AA72</f>
        <v>0</v>
      </c>
      <c r="F40" s="1">
        <f>Age!E73+Age!AB73</f>
        <v>0</v>
      </c>
      <c r="G40" s="1">
        <f>Age!F73+Age!AC73</f>
        <v>16424.596352937115</v>
      </c>
      <c r="H40" s="1">
        <f>Age!G73+Age!AD73</f>
        <v>0</v>
      </c>
      <c r="I40" s="1">
        <f>Age!H74+Age!AE74</f>
        <v>0</v>
      </c>
      <c r="J40" s="1">
        <f>Age!I74+Age!AF74</f>
        <v>138835.70312771923</v>
      </c>
      <c r="K40" s="1">
        <f>Age!J74+Age!AG74</f>
        <v>10346.090098263634</v>
      </c>
      <c r="L40" s="1">
        <f>Age!K74+Age!AH74</f>
        <v>0</v>
      </c>
      <c r="M40" s="1">
        <f>Age!L75+Age!AI75</f>
        <v>307.24038733012975</v>
      </c>
      <c r="N40" s="1">
        <f>Age!M75+Age!AJ75</f>
        <v>8501.9376962703791</v>
      </c>
      <c r="O40" s="1">
        <f>Age!N75+Age!AK75</f>
        <v>0</v>
      </c>
      <c r="P40" s="44">
        <f t="shared" ref="P40:U40" si="6">P$81*$Y40</f>
        <v>0.92630817431798929</v>
      </c>
      <c r="Q40" s="44">
        <f t="shared" si="6"/>
        <v>101.27850758684866</v>
      </c>
      <c r="R40" s="44">
        <f t="shared" si="6"/>
        <v>101.91766045121629</v>
      </c>
      <c r="S40" s="44">
        <f t="shared" si="6"/>
        <v>0</v>
      </c>
      <c r="T40" s="44">
        <f t="shared" si="6"/>
        <v>0</v>
      </c>
      <c r="U40" s="44">
        <f t="shared" si="6"/>
        <v>0</v>
      </c>
      <c r="V40" s="63">
        <f t="shared" ref="V40" si="7">SUM(C40:T40)</f>
        <v>174619.69013873287</v>
      </c>
      <c r="W40" s="64">
        <f t="shared" ref="W40" si="8">V40/B40</f>
        <v>5.1808245108658317</v>
      </c>
      <c r="X40" s="25">
        <f>SUM(C40:O40)</f>
        <v>174415.56766252048</v>
      </c>
      <c r="Y40" s="25">
        <f>X40/(1-SUM(P81:T81))</f>
        <v>174619.69013873287</v>
      </c>
    </row>
    <row r="41" spans="1:25" x14ac:dyDescent="0.2">
      <c r="A41" s="3">
        <v>2010</v>
      </c>
      <c r="B41" s="63">
        <f>Escapement!B39</f>
        <v>71657</v>
      </c>
      <c r="C41" s="1">
        <f>Age!B72+Age!Y72</f>
        <v>0</v>
      </c>
      <c r="D41" s="1">
        <f>Age!C73+Age!Z73</f>
        <v>0</v>
      </c>
      <c r="E41" s="1">
        <f>Age!D73+Age!AA73</f>
        <v>0</v>
      </c>
      <c r="F41" s="1">
        <f>Age!E74+Age!AB74</f>
        <v>0</v>
      </c>
      <c r="G41" s="1">
        <f>Age!F74+Age!AC74</f>
        <v>50042.53098169413</v>
      </c>
      <c r="H41" s="1">
        <f>Age!G74+Age!AD74</f>
        <v>0</v>
      </c>
      <c r="I41" s="1">
        <f>Age!H75+Age!AE75</f>
        <v>0</v>
      </c>
      <c r="J41" s="1">
        <f>Age!I75+Age!AF75</f>
        <v>106141.82060613087</v>
      </c>
      <c r="K41" s="1">
        <f>Age!J75+Age!AG75</f>
        <v>1987.5793528594481</v>
      </c>
      <c r="L41" s="1">
        <f>Age!K75+Age!AH75</f>
        <v>0</v>
      </c>
      <c r="M41" s="1"/>
      <c r="N41" s="1"/>
      <c r="O41" s="1"/>
      <c r="P41" s="1"/>
      <c r="Q41" s="1"/>
      <c r="R41" s="1"/>
      <c r="S41" s="1"/>
      <c r="T41" s="1"/>
      <c r="U41" s="1"/>
      <c r="V41" s="63"/>
      <c r="W41" s="64"/>
    </row>
    <row r="42" spans="1:25" x14ac:dyDescent="0.2">
      <c r="A42" s="3">
        <v>2011</v>
      </c>
      <c r="B42" s="63">
        <f>Escapement!B40</f>
        <v>65915</v>
      </c>
      <c r="C42" s="1">
        <f>Age!B73+Age!Y73</f>
        <v>0</v>
      </c>
      <c r="D42" s="1">
        <f>Age!C74+Age!Z74</f>
        <v>0</v>
      </c>
      <c r="E42" s="1">
        <f>Age!D74+Age!AA74</f>
        <v>0</v>
      </c>
      <c r="F42" s="1">
        <f>Age!E75+Age!AB75</f>
        <v>9.4491017964071862</v>
      </c>
      <c r="G42" s="1">
        <f>Age!F75+Age!AC75</f>
        <v>12735.376340485022</v>
      </c>
      <c r="H42" s="1">
        <f>Age!G75+Age!AD75</f>
        <v>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63"/>
      <c r="W42" s="64"/>
    </row>
    <row r="43" spans="1:25" x14ac:dyDescent="0.2">
      <c r="A43" s="3"/>
      <c r="B43" s="6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63"/>
      <c r="W43" s="64"/>
    </row>
    <row r="44" spans="1:25" x14ac:dyDescent="0.2">
      <c r="A44" s="3"/>
      <c r="B44" s="6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63"/>
      <c r="W44" s="64"/>
      <c r="Y44" s="24"/>
    </row>
    <row r="45" spans="1:25" x14ac:dyDescent="0.2">
      <c r="A45" s="3"/>
      <c r="B45" s="63"/>
      <c r="C45" s="1"/>
      <c r="D45" s="1"/>
      <c r="E45" s="1"/>
      <c r="Y45" s="24"/>
    </row>
    <row r="46" spans="1:25" x14ac:dyDescent="0.2">
      <c r="A46" s="3"/>
      <c r="B46" s="63"/>
      <c r="C46" s="1"/>
    </row>
    <row r="47" spans="1:25" x14ac:dyDescent="0.2">
      <c r="A47" s="3"/>
      <c r="B47" s="63"/>
    </row>
    <row r="48" spans="1:25" x14ac:dyDescent="0.2">
      <c r="A48" s="69"/>
      <c r="B48" s="69"/>
      <c r="C48" s="80" t="s">
        <v>33</v>
      </c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</row>
    <row r="49" spans="1:24" x14ac:dyDescent="0.2">
      <c r="A49" s="81" t="s">
        <v>30</v>
      </c>
      <c r="B49" s="70"/>
      <c r="C49" s="74">
        <v>2</v>
      </c>
      <c r="D49" s="32">
        <v>3</v>
      </c>
      <c r="E49" s="32">
        <v>3</v>
      </c>
      <c r="F49" s="32">
        <v>4</v>
      </c>
      <c r="G49" s="32">
        <v>4</v>
      </c>
      <c r="H49" s="32">
        <v>4</v>
      </c>
      <c r="I49" s="32">
        <v>5</v>
      </c>
      <c r="J49" s="32">
        <v>5</v>
      </c>
      <c r="K49" s="32">
        <v>5</v>
      </c>
      <c r="L49" s="32">
        <v>5</v>
      </c>
      <c r="M49" s="32">
        <v>6</v>
      </c>
      <c r="N49" s="32">
        <v>6</v>
      </c>
      <c r="O49" s="32">
        <v>6</v>
      </c>
      <c r="P49" s="32">
        <v>7</v>
      </c>
      <c r="Q49" s="32">
        <v>7</v>
      </c>
      <c r="R49" s="32">
        <v>7</v>
      </c>
      <c r="S49" s="32">
        <v>7</v>
      </c>
      <c r="T49" s="32">
        <v>8</v>
      </c>
      <c r="U49" s="32">
        <v>8</v>
      </c>
      <c r="V49" s="74"/>
      <c r="W49" s="81"/>
      <c r="X49" s="69"/>
    </row>
    <row r="50" spans="1:24" x14ac:dyDescent="0.2">
      <c r="A50" s="81" t="s">
        <v>2</v>
      </c>
      <c r="B50" s="70"/>
      <c r="C50" s="48">
        <v>0.1</v>
      </c>
      <c r="D50" s="48">
        <v>0.2</v>
      </c>
      <c r="E50" s="48">
        <v>1.1000000000000001</v>
      </c>
      <c r="F50" s="48">
        <v>0.3</v>
      </c>
      <c r="G50" s="48">
        <v>1.2</v>
      </c>
      <c r="H50" s="48">
        <v>2.1</v>
      </c>
      <c r="I50" s="48">
        <v>0.4</v>
      </c>
      <c r="J50" s="48">
        <v>1.3</v>
      </c>
      <c r="K50" s="48">
        <v>2.2000000000000002</v>
      </c>
      <c r="L50" s="48">
        <v>3.1</v>
      </c>
      <c r="M50" s="48">
        <v>1.4</v>
      </c>
      <c r="N50" s="48">
        <v>2.2999999999999998</v>
      </c>
      <c r="O50" s="48">
        <v>3.2</v>
      </c>
      <c r="P50" s="48">
        <v>1.5</v>
      </c>
      <c r="Q50" s="48">
        <v>2.4</v>
      </c>
      <c r="R50" s="48">
        <v>3.3</v>
      </c>
      <c r="S50" s="48">
        <v>4.2</v>
      </c>
      <c r="T50" s="48">
        <v>2.5</v>
      </c>
      <c r="U50" s="48">
        <v>4.3</v>
      </c>
      <c r="V50" s="76" t="s">
        <v>6</v>
      </c>
      <c r="W50" s="81"/>
      <c r="X50" s="69"/>
    </row>
    <row r="51" spans="1:24" x14ac:dyDescent="0.2">
      <c r="A51" s="3">
        <v>1982</v>
      </c>
      <c r="B51" s="66"/>
      <c r="C51" s="68">
        <f t="shared" ref="C51:C76" si="9">C13/$V13</f>
        <v>0</v>
      </c>
      <c r="D51" s="68">
        <f t="shared" ref="D51:R51" si="10">D13/$V13</f>
        <v>0</v>
      </c>
      <c r="E51" s="68">
        <f t="shared" si="10"/>
        <v>3.4307447825214244E-4</v>
      </c>
      <c r="F51" s="68">
        <f t="shared" si="10"/>
        <v>0</v>
      </c>
      <c r="G51" s="68">
        <f t="shared" si="10"/>
        <v>5.3315150407038894E-2</v>
      </c>
      <c r="H51" s="68">
        <f t="shared" si="10"/>
        <v>0</v>
      </c>
      <c r="I51" s="68">
        <f t="shared" si="10"/>
        <v>0</v>
      </c>
      <c r="J51" s="68">
        <f t="shared" si="10"/>
        <v>0.81604515218386808</v>
      </c>
      <c r="K51" s="68">
        <f t="shared" si="10"/>
        <v>1.3174604795584358E-2</v>
      </c>
      <c r="L51" s="68">
        <f t="shared" si="10"/>
        <v>0</v>
      </c>
      <c r="M51" s="68">
        <f t="shared" si="10"/>
        <v>5.9758435063742696E-3</v>
      </c>
      <c r="N51" s="68">
        <f t="shared" si="10"/>
        <v>0.10333703974170259</v>
      </c>
      <c r="O51" s="68">
        <f t="shared" si="10"/>
        <v>0</v>
      </c>
      <c r="P51" s="68">
        <f t="shared" si="10"/>
        <v>0</v>
      </c>
      <c r="Q51" s="68">
        <f t="shared" si="10"/>
        <v>1.2729013176106521E-3</v>
      </c>
      <c r="R51" s="68">
        <f t="shared" si="10"/>
        <v>6.5362335695689205E-3</v>
      </c>
      <c r="S51" s="68">
        <f t="shared" ref="S51:U51" si="11">S13/$V13</f>
        <v>0</v>
      </c>
      <c r="T51" s="68">
        <f t="shared" si="11"/>
        <v>0</v>
      </c>
      <c r="U51" s="68">
        <f t="shared" si="11"/>
        <v>0</v>
      </c>
      <c r="V51" s="65">
        <f>SUM(C51:T51)</f>
        <v>0.99999999999999989</v>
      </c>
    </row>
    <row r="52" spans="1:24" x14ac:dyDescent="0.2">
      <c r="A52" s="3">
        <v>1983</v>
      </c>
      <c r="B52" s="66"/>
      <c r="C52" s="68">
        <f t="shared" si="9"/>
        <v>0</v>
      </c>
      <c r="D52" s="68">
        <f t="shared" ref="D52:H61" si="12">D14/$V14</f>
        <v>0</v>
      </c>
      <c r="E52" s="68">
        <f t="shared" si="12"/>
        <v>1.013596838093015E-4</v>
      </c>
      <c r="F52" s="68">
        <f t="shared" si="12"/>
        <v>0</v>
      </c>
      <c r="G52" s="68">
        <f t="shared" si="12"/>
        <v>6.4508737885438414E-2</v>
      </c>
      <c r="H52" s="68">
        <f t="shared" si="12"/>
        <v>0</v>
      </c>
      <c r="I52" s="68">
        <f t="shared" ref="I52" si="13">I14/$V14</f>
        <v>0</v>
      </c>
      <c r="J52" s="68">
        <f t="shared" ref="J52:O61" si="14">J14/$V14</f>
        <v>0.61746304435405919</v>
      </c>
      <c r="K52" s="68">
        <f t="shared" si="14"/>
        <v>2.4743531656924157E-2</v>
      </c>
      <c r="L52" s="68">
        <f t="shared" si="14"/>
        <v>0</v>
      </c>
      <c r="M52" s="68">
        <f t="shared" si="14"/>
        <v>2.9740136698955984E-3</v>
      </c>
      <c r="N52" s="68">
        <f t="shared" si="14"/>
        <v>0.28614516750188385</v>
      </c>
      <c r="O52" s="68">
        <f t="shared" si="14"/>
        <v>0</v>
      </c>
      <c r="P52" s="68">
        <f t="shared" ref="P52" si="15">P14/$V14</f>
        <v>0</v>
      </c>
      <c r="Q52" s="68">
        <f t="shared" ref="Q52:R75" si="16">Q14/$V14</f>
        <v>3.612868003060325E-3</v>
      </c>
      <c r="R52" s="68">
        <f t="shared" si="16"/>
        <v>4.5127724492931873E-4</v>
      </c>
      <c r="S52" s="68">
        <f t="shared" ref="S52:U52" si="17">S14/$V14</f>
        <v>0</v>
      </c>
      <c r="T52" s="68">
        <f t="shared" si="17"/>
        <v>0</v>
      </c>
      <c r="U52" s="68">
        <f t="shared" si="17"/>
        <v>0</v>
      </c>
      <c r="V52" s="65">
        <f t="shared" ref="V52:V72" si="18">SUM(C52:T52)</f>
        <v>1.0000000000000002</v>
      </c>
    </row>
    <row r="53" spans="1:24" x14ac:dyDescent="0.2">
      <c r="A53" s="3">
        <v>1984</v>
      </c>
      <c r="C53" s="68">
        <f t="shared" si="9"/>
        <v>0</v>
      </c>
      <c r="D53" s="68">
        <f t="shared" si="12"/>
        <v>0</v>
      </c>
      <c r="E53" s="68">
        <f t="shared" si="12"/>
        <v>7.7724774128840718E-5</v>
      </c>
      <c r="F53" s="68">
        <f t="shared" si="12"/>
        <v>0</v>
      </c>
      <c r="G53" s="68">
        <f t="shared" si="12"/>
        <v>6.2670989013278139E-2</v>
      </c>
      <c r="H53" s="68">
        <f t="shared" si="12"/>
        <v>9.6671636225230766E-5</v>
      </c>
      <c r="I53" s="68">
        <f t="shared" ref="I53" si="19">I15/$V15</f>
        <v>0</v>
      </c>
      <c r="J53" s="68">
        <f t="shared" si="14"/>
        <v>0.56240949639800542</v>
      </c>
      <c r="K53" s="68">
        <f t="shared" si="14"/>
        <v>4.2503571323009415E-2</v>
      </c>
      <c r="L53" s="68">
        <f t="shared" si="14"/>
        <v>0</v>
      </c>
      <c r="M53" s="68">
        <f t="shared" si="14"/>
        <v>3.7329089492703078E-3</v>
      </c>
      <c r="N53" s="68">
        <f t="shared" si="14"/>
        <v>0.32694116723261468</v>
      </c>
      <c r="O53" s="68">
        <f t="shared" si="14"/>
        <v>3.0167020615022487E-5</v>
      </c>
      <c r="P53" s="68">
        <f t="shared" ref="P53" si="20">P15/$V15</f>
        <v>0</v>
      </c>
      <c r="Q53" s="68">
        <f t="shared" si="16"/>
        <v>8.4633234529603123E-4</v>
      </c>
      <c r="R53" s="68">
        <f t="shared" si="16"/>
        <v>6.9097130755696803E-4</v>
      </c>
      <c r="S53" s="68">
        <f t="shared" ref="S53:U53" si="21">S15/$V15</f>
        <v>0</v>
      </c>
      <c r="T53" s="68">
        <f t="shared" si="21"/>
        <v>0</v>
      </c>
      <c r="U53" s="68">
        <f t="shared" si="21"/>
        <v>0</v>
      </c>
      <c r="V53" s="65">
        <f t="shared" si="18"/>
        <v>1</v>
      </c>
    </row>
    <row r="54" spans="1:24" x14ac:dyDescent="0.2">
      <c r="A54" s="3">
        <v>1985</v>
      </c>
      <c r="C54" s="68">
        <f t="shared" si="9"/>
        <v>0</v>
      </c>
      <c r="D54" s="68">
        <f t="shared" si="12"/>
        <v>0</v>
      </c>
      <c r="E54" s="68">
        <f t="shared" si="12"/>
        <v>0</v>
      </c>
      <c r="F54" s="68">
        <f t="shared" si="12"/>
        <v>0</v>
      </c>
      <c r="G54" s="68">
        <f t="shared" si="12"/>
        <v>5.5797360380548784E-2</v>
      </c>
      <c r="H54" s="68">
        <f t="shared" si="12"/>
        <v>0</v>
      </c>
      <c r="I54" s="68">
        <f t="shared" ref="I54" si="22">I16/$V16</f>
        <v>0</v>
      </c>
      <c r="J54" s="68">
        <f t="shared" si="14"/>
        <v>0.56009794009106728</v>
      </c>
      <c r="K54" s="68">
        <f t="shared" si="14"/>
        <v>2.0071098896591234E-2</v>
      </c>
      <c r="L54" s="68">
        <f t="shared" si="14"/>
        <v>0</v>
      </c>
      <c r="M54" s="68">
        <f t="shared" si="14"/>
        <v>2.5011719231487674E-3</v>
      </c>
      <c r="N54" s="68">
        <f t="shared" si="14"/>
        <v>0.35744634656577084</v>
      </c>
      <c r="O54" s="68">
        <f t="shared" si="14"/>
        <v>3.3777603893452365E-4</v>
      </c>
      <c r="P54" s="68">
        <f t="shared" ref="P54" si="23">P16/$V16</f>
        <v>0</v>
      </c>
      <c r="Q54" s="68">
        <f t="shared" si="16"/>
        <v>2.3075943588680699E-3</v>
      </c>
      <c r="R54" s="68">
        <f t="shared" si="16"/>
        <v>1.4407117450706006E-3</v>
      </c>
      <c r="S54" s="68">
        <f t="shared" ref="S54:U54" si="24">S16/$V16</f>
        <v>0</v>
      </c>
      <c r="T54" s="68">
        <f t="shared" si="24"/>
        <v>0</v>
      </c>
      <c r="U54" s="68">
        <f t="shared" si="24"/>
        <v>0</v>
      </c>
      <c r="V54" s="65">
        <f t="shared" si="18"/>
        <v>1.0000000000000002</v>
      </c>
    </row>
    <row r="55" spans="1:24" x14ac:dyDescent="0.2">
      <c r="A55" s="3">
        <v>1986</v>
      </c>
      <c r="C55" s="68">
        <f t="shared" si="9"/>
        <v>0</v>
      </c>
      <c r="D55" s="68">
        <f t="shared" si="12"/>
        <v>0</v>
      </c>
      <c r="E55" s="68">
        <f t="shared" si="12"/>
        <v>2.1431205423657045E-4</v>
      </c>
      <c r="F55" s="68">
        <f t="shared" si="12"/>
        <v>0</v>
      </c>
      <c r="G55" s="68">
        <f t="shared" si="12"/>
        <v>3.2920451735673317E-2</v>
      </c>
      <c r="H55" s="68">
        <f t="shared" si="12"/>
        <v>0</v>
      </c>
      <c r="I55" s="68">
        <f t="shared" ref="I55" si="25">I17/$V17</f>
        <v>0</v>
      </c>
      <c r="J55" s="68">
        <f t="shared" si="14"/>
        <v>0.70916639261333969</v>
      </c>
      <c r="K55" s="68">
        <f t="shared" si="14"/>
        <v>2.7550908240501593E-2</v>
      </c>
      <c r="L55" s="68">
        <f t="shared" si="14"/>
        <v>0</v>
      </c>
      <c r="M55" s="68">
        <f t="shared" si="14"/>
        <v>5.3037380177833795E-3</v>
      </c>
      <c r="N55" s="68">
        <f t="shared" si="14"/>
        <v>0.2228430880998373</v>
      </c>
      <c r="O55" s="68">
        <f t="shared" si="14"/>
        <v>3.249289353207952E-4</v>
      </c>
      <c r="P55" s="68">
        <f t="shared" ref="P55" si="26">P17/$V17</f>
        <v>0</v>
      </c>
      <c r="Q55" s="68">
        <f t="shared" si="16"/>
        <v>1.1907310844679344E-3</v>
      </c>
      <c r="R55" s="68">
        <f t="shared" si="16"/>
        <v>4.8544921883925254E-4</v>
      </c>
      <c r="S55" s="68">
        <f t="shared" ref="S55:U55" si="27">S17/$V17</f>
        <v>0</v>
      </c>
      <c r="T55" s="68">
        <f t="shared" si="27"/>
        <v>0</v>
      </c>
      <c r="U55" s="68">
        <f t="shared" si="27"/>
        <v>0</v>
      </c>
      <c r="V55" s="65">
        <f t="shared" si="18"/>
        <v>0.99999999999999989</v>
      </c>
    </row>
    <row r="56" spans="1:24" x14ac:dyDescent="0.2">
      <c r="A56" s="3">
        <v>1987</v>
      </c>
      <c r="C56" s="68">
        <f t="shared" si="9"/>
        <v>0</v>
      </c>
      <c r="D56" s="68">
        <f t="shared" si="12"/>
        <v>0</v>
      </c>
      <c r="E56" s="68">
        <f t="shared" si="12"/>
        <v>3.2941488708278363E-4</v>
      </c>
      <c r="F56" s="68">
        <f t="shared" si="12"/>
        <v>0</v>
      </c>
      <c r="G56" s="68">
        <f t="shared" si="12"/>
        <v>0.10798115678050595</v>
      </c>
      <c r="H56" s="68">
        <f t="shared" si="12"/>
        <v>0</v>
      </c>
      <c r="I56" s="68">
        <f t="shared" ref="I56" si="28">I18/$V18</f>
        <v>0</v>
      </c>
      <c r="J56" s="68">
        <f t="shared" si="14"/>
        <v>0.61144220675647554</v>
      </c>
      <c r="K56" s="68">
        <f t="shared" si="14"/>
        <v>3.4925950001488203E-2</v>
      </c>
      <c r="L56" s="68">
        <f t="shared" si="14"/>
        <v>0</v>
      </c>
      <c r="M56" s="68">
        <f t="shared" si="14"/>
        <v>1.4105419696199242E-3</v>
      </c>
      <c r="N56" s="68">
        <f t="shared" si="14"/>
        <v>0.24349810666016147</v>
      </c>
      <c r="O56" s="68">
        <f t="shared" si="14"/>
        <v>0</v>
      </c>
      <c r="P56" s="68">
        <f t="shared" ref="P56" si="29">P18/$V18</f>
        <v>0</v>
      </c>
      <c r="Q56" s="68">
        <f t="shared" si="16"/>
        <v>3.1818929914899998E-4</v>
      </c>
      <c r="R56" s="68">
        <f t="shared" si="16"/>
        <v>9.4433645517104053E-5</v>
      </c>
      <c r="S56" s="68">
        <f t="shared" ref="S56:U56" si="30">S18/$V18</f>
        <v>0</v>
      </c>
      <c r="T56" s="68">
        <f t="shared" si="30"/>
        <v>0</v>
      </c>
      <c r="U56" s="68">
        <f t="shared" si="30"/>
        <v>0</v>
      </c>
      <c r="V56" s="65">
        <f t="shared" si="18"/>
        <v>0.99999999999999989</v>
      </c>
    </row>
    <row r="57" spans="1:24" x14ac:dyDescent="0.2">
      <c r="A57" s="3">
        <v>1988</v>
      </c>
      <c r="C57" s="68">
        <f t="shared" si="9"/>
        <v>0</v>
      </c>
      <c r="D57" s="68">
        <f t="shared" si="12"/>
        <v>0</v>
      </c>
      <c r="E57" s="68">
        <f t="shared" si="12"/>
        <v>2.8386709865454421E-4</v>
      </c>
      <c r="F57" s="68">
        <f t="shared" si="12"/>
        <v>2.555840218913538E-4</v>
      </c>
      <c r="G57" s="68">
        <f t="shared" si="12"/>
        <v>6.7099874918120472E-2</v>
      </c>
      <c r="H57" s="68">
        <f t="shared" si="12"/>
        <v>0</v>
      </c>
      <c r="I57" s="68">
        <f t="shared" ref="I57" si="31">I19/$V19</f>
        <v>0</v>
      </c>
      <c r="J57" s="68">
        <f t="shared" si="14"/>
        <v>0.65353803317073489</v>
      </c>
      <c r="K57" s="68">
        <f t="shared" si="14"/>
        <v>2.1853465890906386E-2</v>
      </c>
      <c r="L57" s="68">
        <f t="shared" si="14"/>
        <v>2.8601617548134391E-4</v>
      </c>
      <c r="M57" s="68">
        <f t="shared" si="14"/>
        <v>5.2847570798320665E-3</v>
      </c>
      <c r="N57" s="68">
        <f t="shared" si="14"/>
        <v>0.25009105741749915</v>
      </c>
      <c r="O57" s="68">
        <f t="shared" si="14"/>
        <v>3.4676243273338387E-4</v>
      </c>
      <c r="P57" s="68">
        <f t="shared" ref="P57" si="32">P19/$V19</f>
        <v>0</v>
      </c>
      <c r="Q57" s="68">
        <f t="shared" si="16"/>
        <v>8.2435986064747894E-4</v>
      </c>
      <c r="R57" s="68">
        <f t="shared" si="16"/>
        <v>1.3622193349929537E-4</v>
      </c>
      <c r="S57" s="68">
        <f t="shared" ref="S57:U57" si="33">S19/$V19</f>
        <v>0</v>
      </c>
      <c r="T57" s="68">
        <f t="shared" si="33"/>
        <v>0</v>
      </c>
      <c r="U57" s="68">
        <f t="shared" si="33"/>
        <v>0</v>
      </c>
      <c r="V57" s="65">
        <f t="shared" si="18"/>
        <v>1.0000000000000004</v>
      </c>
    </row>
    <row r="58" spans="1:24" x14ac:dyDescent="0.2">
      <c r="A58" s="3">
        <v>1989</v>
      </c>
      <c r="C58" s="68">
        <f t="shared" si="9"/>
        <v>0</v>
      </c>
      <c r="D58" s="68">
        <f t="shared" si="12"/>
        <v>0</v>
      </c>
      <c r="E58" s="68">
        <f t="shared" si="12"/>
        <v>0</v>
      </c>
      <c r="F58" s="68">
        <f t="shared" si="12"/>
        <v>0</v>
      </c>
      <c r="G58" s="68">
        <f t="shared" si="12"/>
        <v>5.2555083136415791E-2</v>
      </c>
      <c r="H58" s="68">
        <f t="shared" si="12"/>
        <v>0</v>
      </c>
      <c r="I58" s="68">
        <f t="shared" ref="I58" si="34">I20/$V20</f>
        <v>0</v>
      </c>
      <c r="J58" s="68">
        <f t="shared" si="14"/>
        <v>0.86332437816628382</v>
      </c>
      <c r="K58" s="68">
        <f t="shared" si="14"/>
        <v>1.4361379732902534E-2</v>
      </c>
      <c r="L58" s="68">
        <f t="shared" si="14"/>
        <v>0</v>
      </c>
      <c r="M58" s="68">
        <f t="shared" si="14"/>
        <v>3.8050785693288063E-3</v>
      </c>
      <c r="N58" s="68">
        <f t="shared" si="14"/>
        <v>6.5954080395069031E-2</v>
      </c>
      <c r="O58" s="68">
        <f t="shared" si="14"/>
        <v>0</v>
      </c>
      <c r="P58" s="68">
        <f t="shared" ref="P58" si="35">P20/$V20</f>
        <v>0</v>
      </c>
      <c r="Q58" s="68">
        <f t="shared" si="16"/>
        <v>0</v>
      </c>
      <c r="R58" s="68">
        <f t="shared" si="16"/>
        <v>0</v>
      </c>
      <c r="S58" s="68">
        <f t="shared" ref="S58:U58" si="36">S20/$V20</f>
        <v>0</v>
      </c>
      <c r="T58" s="68">
        <f t="shared" si="36"/>
        <v>0</v>
      </c>
      <c r="U58" s="68">
        <f t="shared" si="36"/>
        <v>0</v>
      </c>
      <c r="V58" s="65">
        <f t="shared" si="18"/>
        <v>0.99999999999999989</v>
      </c>
    </row>
    <row r="59" spans="1:24" x14ac:dyDescent="0.2">
      <c r="A59" s="3">
        <v>1990</v>
      </c>
      <c r="C59" s="68">
        <f t="shared" si="9"/>
        <v>0</v>
      </c>
      <c r="D59" s="68">
        <f t="shared" si="12"/>
        <v>0</v>
      </c>
      <c r="E59" s="68">
        <f t="shared" si="12"/>
        <v>0</v>
      </c>
      <c r="F59" s="68">
        <f t="shared" si="12"/>
        <v>3.7259957529893737E-3</v>
      </c>
      <c r="G59" s="68">
        <f t="shared" si="12"/>
        <v>7.6066322991548849E-2</v>
      </c>
      <c r="H59" s="68">
        <f t="shared" si="12"/>
        <v>0</v>
      </c>
      <c r="I59" s="68">
        <f t="shared" ref="I59" si="37">I21/$V21</f>
        <v>0</v>
      </c>
      <c r="J59" s="68">
        <f t="shared" si="14"/>
        <v>0.48658495992436174</v>
      </c>
      <c r="K59" s="68">
        <f t="shared" si="14"/>
        <v>4.0475406797146465E-2</v>
      </c>
      <c r="L59" s="68">
        <f t="shared" si="14"/>
        <v>0</v>
      </c>
      <c r="M59" s="68">
        <f t="shared" si="14"/>
        <v>3.2912651465215261E-3</v>
      </c>
      <c r="N59" s="68">
        <f t="shared" si="14"/>
        <v>0.38746472721786185</v>
      </c>
      <c r="O59" s="68">
        <f t="shared" si="14"/>
        <v>1.7393685734430546E-3</v>
      </c>
      <c r="P59" s="68">
        <f t="shared" ref="P59" si="38">P21/$V21</f>
        <v>0</v>
      </c>
      <c r="Q59" s="68">
        <f t="shared" si="16"/>
        <v>0</v>
      </c>
      <c r="R59" s="68">
        <f t="shared" si="16"/>
        <v>6.5195359612713933E-4</v>
      </c>
      <c r="S59" s="68">
        <f t="shared" ref="S59:U59" si="39">S21/$V21</f>
        <v>0</v>
      </c>
      <c r="T59" s="68">
        <f t="shared" si="39"/>
        <v>0</v>
      </c>
      <c r="U59" s="68">
        <f t="shared" si="39"/>
        <v>0</v>
      </c>
      <c r="V59" s="65">
        <f t="shared" si="18"/>
        <v>1</v>
      </c>
    </row>
    <row r="60" spans="1:24" x14ac:dyDescent="0.2">
      <c r="A60" s="3">
        <v>1991</v>
      </c>
      <c r="C60" s="68">
        <f t="shared" si="9"/>
        <v>0</v>
      </c>
      <c r="D60" s="68">
        <f t="shared" si="12"/>
        <v>0</v>
      </c>
      <c r="E60" s="68">
        <f t="shared" si="12"/>
        <v>3.1756399011347106E-4</v>
      </c>
      <c r="F60" s="68">
        <f t="shared" si="12"/>
        <v>0</v>
      </c>
      <c r="G60" s="68">
        <f t="shared" si="12"/>
        <v>8.7683838583548682E-2</v>
      </c>
      <c r="H60" s="68">
        <f t="shared" si="12"/>
        <v>0</v>
      </c>
      <c r="I60" s="68">
        <f t="shared" ref="I60" si="40">I22/$V22</f>
        <v>0</v>
      </c>
      <c r="J60" s="68">
        <f t="shared" si="14"/>
        <v>0.82038858590094499</v>
      </c>
      <c r="K60" s="68">
        <f t="shared" si="14"/>
        <v>1.1307616181956918E-2</v>
      </c>
      <c r="L60" s="68">
        <f t="shared" si="14"/>
        <v>0</v>
      </c>
      <c r="M60" s="68">
        <f t="shared" si="14"/>
        <v>1.5314708909650058E-3</v>
      </c>
      <c r="N60" s="68">
        <f t="shared" si="14"/>
        <v>7.84115117057268E-2</v>
      </c>
      <c r="O60" s="68">
        <f t="shared" si="14"/>
        <v>0</v>
      </c>
      <c r="P60" s="68">
        <f t="shared" ref="P60" si="41">P22/$V22</f>
        <v>0</v>
      </c>
      <c r="Q60" s="68">
        <f t="shared" si="16"/>
        <v>1.79706373372045E-4</v>
      </c>
      <c r="R60" s="68">
        <f t="shared" si="16"/>
        <v>1.79706373372045E-4</v>
      </c>
      <c r="S60" s="68">
        <f t="shared" ref="S60:U60" si="42">S22/$V22</f>
        <v>0</v>
      </c>
      <c r="T60" s="68">
        <f t="shared" si="42"/>
        <v>0</v>
      </c>
      <c r="U60" s="68">
        <f t="shared" si="42"/>
        <v>0</v>
      </c>
      <c r="V60" s="65">
        <f t="shared" si="18"/>
        <v>1</v>
      </c>
    </row>
    <row r="61" spans="1:24" x14ac:dyDescent="0.2">
      <c r="A61" s="3">
        <v>1992</v>
      </c>
      <c r="C61" s="68">
        <f t="shared" si="9"/>
        <v>0</v>
      </c>
      <c r="D61" s="68">
        <f t="shared" si="12"/>
        <v>0</v>
      </c>
      <c r="E61" s="68">
        <f t="shared" si="12"/>
        <v>0</v>
      </c>
      <c r="F61" s="68">
        <f t="shared" si="12"/>
        <v>1.3855365469157645E-4</v>
      </c>
      <c r="G61" s="68">
        <f t="shared" si="12"/>
        <v>6.4133900685359457E-2</v>
      </c>
      <c r="H61" s="68">
        <f t="shared" si="12"/>
        <v>0</v>
      </c>
      <c r="I61" s="68">
        <f t="shared" ref="I61:I75" si="43">I23/$V23</f>
        <v>0</v>
      </c>
      <c r="J61" s="68">
        <f t="shared" si="14"/>
        <v>0.87604507928276154</v>
      </c>
      <c r="K61" s="68">
        <f t="shared" si="14"/>
        <v>4.0788812849135263E-3</v>
      </c>
      <c r="L61" s="68">
        <f t="shared" si="14"/>
        <v>0</v>
      </c>
      <c r="M61" s="68">
        <f t="shared" si="14"/>
        <v>2.2511629824702949E-3</v>
      </c>
      <c r="N61" s="68">
        <f t="shared" si="14"/>
        <v>5.2919659443469977E-2</v>
      </c>
      <c r="O61" s="68">
        <f t="shared" si="14"/>
        <v>0</v>
      </c>
      <c r="P61" s="68">
        <f t="shared" ref="P61:P75" si="44">P23/$V23</f>
        <v>0</v>
      </c>
      <c r="Q61" s="68">
        <f t="shared" si="16"/>
        <v>4.3276266633361204E-4</v>
      </c>
      <c r="R61" s="68">
        <f t="shared" si="16"/>
        <v>0</v>
      </c>
      <c r="S61" s="68">
        <f t="shared" ref="S61:U61" si="45">S23/$V23</f>
        <v>0</v>
      </c>
      <c r="T61" s="68">
        <f t="shared" si="45"/>
        <v>0</v>
      </c>
      <c r="U61" s="68">
        <f t="shared" si="45"/>
        <v>0</v>
      </c>
      <c r="V61" s="65">
        <f t="shared" si="18"/>
        <v>1</v>
      </c>
    </row>
    <row r="62" spans="1:24" x14ac:dyDescent="0.2">
      <c r="A62" s="3">
        <v>1993</v>
      </c>
      <c r="C62" s="68">
        <f t="shared" si="9"/>
        <v>0</v>
      </c>
      <c r="D62" s="68">
        <f t="shared" ref="D62:H71" si="46">D24/$V24</f>
        <v>0</v>
      </c>
      <c r="E62" s="68">
        <f t="shared" si="46"/>
        <v>0</v>
      </c>
      <c r="F62" s="68">
        <f t="shared" si="46"/>
        <v>1.4137530787988407E-3</v>
      </c>
      <c r="G62" s="68">
        <f t="shared" si="46"/>
        <v>0.1220893698574617</v>
      </c>
      <c r="H62" s="68">
        <f t="shared" si="46"/>
        <v>0</v>
      </c>
      <c r="I62" s="68">
        <f t="shared" si="43"/>
        <v>0</v>
      </c>
      <c r="J62" s="68">
        <f t="shared" ref="J62:O71" si="47">J24/$V24</f>
        <v>0.59144719823628522</v>
      </c>
      <c r="K62" s="68">
        <f t="shared" si="47"/>
        <v>2.7035071839432219E-2</v>
      </c>
      <c r="L62" s="68">
        <f t="shared" si="47"/>
        <v>0</v>
      </c>
      <c r="M62" s="68">
        <f t="shared" si="47"/>
        <v>2.540366154073043E-3</v>
      </c>
      <c r="N62" s="68">
        <f t="shared" si="47"/>
        <v>0.25455095186364435</v>
      </c>
      <c r="O62" s="68">
        <f t="shared" si="47"/>
        <v>0</v>
      </c>
      <c r="P62" s="68">
        <f t="shared" si="44"/>
        <v>0</v>
      </c>
      <c r="Q62" s="68">
        <f t="shared" si="16"/>
        <v>9.2328897030473757E-4</v>
      </c>
      <c r="R62" s="68">
        <f t="shared" si="16"/>
        <v>0</v>
      </c>
      <c r="S62" s="68">
        <f t="shared" ref="S62:U62" si="48">S24/$V24</f>
        <v>0</v>
      </c>
      <c r="T62" s="68">
        <f t="shared" si="48"/>
        <v>0</v>
      </c>
      <c r="U62" s="68">
        <f t="shared" si="48"/>
        <v>0</v>
      </c>
      <c r="V62" s="65">
        <f t="shared" si="18"/>
        <v>1.0000000000000002</v>
      </c>
    </row>
    <row r="63" spans="1:24" x14ac:dyDescent="0.2">
      <c r="A63" s="3">
        <v>1994</v>
      </c>
      <c r="C63" s="68">
        <f t="shared" si="9"/>
        <v>0</v>
      </c>
      <c r="D63" s="68">
        <f t="shared" si="46"/>
        <v>0</v>
      </c>
      <c r="E63" s="68">
        <f t="shared" si="46"/>
        <v>0</v>
      </c>
      <c r="F63" s="68">
        <f t="shared" si="46"/>
        <v>0</v>
      </c>
      <c r="G63" s="68">
        <f t="shared" si="46"/>
        <v>3.0220805489572334E-2</v>
      </c>
      <c r="H63" s="68">
        <f t="shared" si="46"/>
        <v>0</v>
      </c>
      <c r="I63" s="68">
        <f t="shared" si="43"/>
        <v>0</v>
      </c>
      <c r="J63" s="68">
        <f t="shared" si="47"/>
        <v>0.42840696997939126</v>
      </c>
      <c r="K63" s="68">
        <f t="shared" si="47"/>
        <v>7.4811291372626959E-2</v>
      </c>
      <c r="L63" s="68">
        <f t="shared" si="47"/>
        <v>0</v>
      </c>
      <c r="M63" s="68">
        <f t="shared" si="47"/>
        <v>2.1725149797400772E-3</v>
      </c>
      <c r="N63" s="68">
        <f t="shared" si="47"/>
        <v>0.46438841817866933</v>
      </c>
      <c r="O63" s="68">
        <f t="shared" si="47"/>
        <v>0</v>
      </c>
      <c r="P63" s="68">
        <f t="shared" si="44"/>
        <v>0</v>
      </c>
      <c r="Q63" s="68">
        <f t="shared" si="16"/>
        <v>0</v>
      </c>
      <c r="R63" s="68">
        <f t="shared" si="16"/>
        <v>0</v>
      </c>
      <c r="S63" s="68">
        <f t="shared" ref="S63:U63" si="49">S25/$V25</f>
        <v>0</v>
      </c>
      <c r="T63" s="68">
        <f t="shared" si="49"/>
        <v>0</v>
      </c>
      <c r="U63" s="68">
        <f t="shared" si="49"/>
        <v>0</v>
      </c>
      <c r="V63" s="65">
        <f t="shared" si="18"/>
        <v>1</v>
      </c>
    </row>
    <row r="64" spans="1:24" x14ac:dyDescent="0.2">
      <c r="A64" s="3">
        <v>1995</v>
      </c>
      <c r="C64" s="68">
        <f t="shared" si="9"/>
        <v>0</v>
      </c>
      <c r="D64" s="68">
        <f t="shared" si="46"/>
        <v>0</v>
      </c>
      <c r="E64" s="68">
        <f t="shared" si="46"/>
        <v>0</v>
      </c>
      <c r="F64" s="68">
        <f t="shared" si="46"/>
        <v>0</v>
      </c>
      <c r="G64" s="68">
        <f t="shared" si="46"/>
        <v>0.13349559225846599</v>
      </c>
      <c r="H64" s="68">
        <f t="shared" si="46"/>
        <v>0</v>
      </c>
      <c r="I64" s="68">
        <f t="shared" si="43"/>
        <v>0</v>
      </c>
      <c r="J64" s="68">
        <f t="shared" si="47"/>
        <v>0.70371627378228618</v>
      </c>
      <c r="K64" s="68">
        <f t="shared" si="47"/>
        <v>2.8681529818679188E-2</v>
      </c>
      <c r="L64" s="68">
        <f t="shared" si="47"/>
        <v>0</v>
      </c>
      <c r="M64" s="68">
        <f t="shared" si="47"/>
        <v>1.564011837698002E-3</v>
      </c>
      <c r="N64" s="68">
        <f t="shared" si="47"/>
        <v>0.13254259230287074</v>
      </c>
      <c r="O64" s="68">
        <f t="shared" si="47"/>
        <v>0</v>
      </c>
      <c r="P64" s="68">
        <f t="shared" si="44"/>
        <v>0</v>
      </c>
      <c r="Q64" s="68">
        <f t="shared" si="16"/>
        <v>0</v>
      </c>
      <c r="R64" s="68">
        <f t="shared" si="16"/>
        <v>0</v>
      </c>
      <c r="S64" s="68">
        <f t="shared" ref="S64:U64" si="50">S26/$V26</f>
        <v>0</v>
      </c>
      <c r="T64" s="68">
        <f t="shared" si="50"/>
        <v>0</v>
      </c>
      <c r="U64" s="68">
        <f t="shared" si="50"/>
        <v>0</v>
      </c>
      <c r="V64" s="65">
        <f t="shared" si="18"/>
        <v>1.0000000000000002</v>
      </c>
    </row>
    <row r="65" spans="1:22" x14ac:dyDescent="0.2">
      <c r="A65" s="3">
        <v>1996</v>
      </c>
      <c r="C65" s="68">
        <f t="shared" si="9"/>
        <v>1.0571847006781346E-4</v>
      </c>
      <c r="D65" s="68">
        <f t="shared" si="46"/>
        <v>0</v>
      </c>
      <c r="E65" s="68">
        <f t="shared" si="46"/>
        <v>0</v>
      </c>
      <c r="F65" s="68">
        <f t="shared" si="46"/>
        <v>0</v>
      </c>
      <c r="G65" s="68">
        <f t="shared" si="46"/>
        <v>6.3781156566920294E-2</v>
      </c>
      <c r="H65" s="68">
        <f t="shared" si="46"/>
        <v>0</v>
      </c>
      <c r="I65" s="68">
        <f t="shared" si="43"/>
        <v>0</v>
      </c>
      <c r="J65" s="68">
        <f t="shared" si="47"/>
        <v>0.91844796524398997</v>
      </c>
      <c r="K65" s="68">
        <f t="shared" si="47"/>
        <v>3.5138381264779116E-4</v>
      </c>
      <c r="L65" s="68">
        <f t="shared" si="47"/>
        <v>0</v>
      </c>
      <c r="M65" s="68">
        <f t="shared" si="47"/>
        <v>2.5370619094627349E-3</v>
      </c>
      <c r="N65" s="68">
        <f t="shared" si="47"/>
        <v>1.4546370081639224E-2</v>
      </c>
      <c r="O65" s="68">
        <f t="shared" si="47"/>
        <v>0</v>
      </c>
      <c r="P65" s="68">
        <f t="shared" si="44"/>
        <v>0</v>
      </c>
      <c r="Q65" s="68">
        <f t="shared" si="16"/>
        <v>2.3034391527202547E-4</v>
      </c>
      <c r="R65" s="68">
        <f t="shared" si="16"/>
        <v>0</v>
      </c>
      <c r="S65" s="68">
        <f t="shared" ref="S65:U65" si="51">S27/$V27</f>
        <v>0</v>
      </c>
      <c r="T65" s="68">
        <f t="shared" si="51"/>
        <v>0</v>
      </c>
      <c r="U65" s="68">
        <f t="shared" si="51"/>
        <v>0</v>
      </c>
      <c r="V65" s="65">
        <f t="shared" si="18"/>
        <v>0.99999999999999978</v>
      </c>
    </row>
    <row r="66" spans="1:22" x14ac:dyDescent="0.2">
      <c r="A66" s="3">
        <v>1997</v>
      </c>
      <c r="C66" s="68">
        <f t="shared" si="9"/>
        <v>0</v>
      </c>
      <c r="D66" s="68">
        <f t="shared" si="46"/>
        <v>2.7447484487050871E-4</v>
      </c>
      <c r="E66" s="68">
        <f t="shared" si="46"/>
        <v>0</v>
      </c>
      <c r="F66" s="68">
        <f t="shared" si="46"/>
        <v>1.7888248982008475E-3</v>
      </c>
      <c r="G66" s="68">
        <f t="shared" si="46"/>
        <v>5.7173104159645473E-2</v>
      </c>
      <c r="H66" s="68">
        <f t="shared" si="46"/>
        <v>0</v>
      </c>
      <c r="I66" s="68">
        <f t="shared" si="43"/>
        <v>0</v>
      </c>
      <c r="J66" s="68">
        <f t="shared" si="47"/>
        <v>0.83677779972631838</v>
      </c>
      <c r="K66" s="68">
        <f t="shared" si="47"/>
        <v>9.5734754290545815E-3</v>
      </c>
      <c r="L66" s="68">
        <f t="shared" si="47"/>
        <v>0</v>
      </c>
      <c r="M66" s="68">
        <f t="shared" si="47"/>
        <v>2.3838684492941149E-3</v>
      </c>
      <c r="N66" s="68">
        <f t="shared" si="47"/>
        <v>9.2028452492616E-2</v>
      </c>
      <c r="O66" s="68">
        <f t="shared" si="47"/>
        <v>0</v>
      </c>
      <c r="P66" s="68">
        <f t="shared" si="44"/>
        <v>0</v>
      </c>
      <c r="Q66" s="68">
        <f t="shared" si="16"/>
        <v>0</v>
      </c>
      <c r="R66" s="68">
        <f t="shared" si="16"/>
        <v>0</v>
      </c>
      <c r="S66" s="68">
        <f t="shared" ref="S66:U66" si="52">S28/$V28</f>
        <v>0</v>
      </c>
      <c r="T66" s="68">
        <f t="shared" si="52"/>
        <v>0</v>
      </c>
      <c r="U66" s="68">
        <f t="shared" si="52"/>
        <v>0</v>
      </c>
      <c r="V66" s="65">
        <f t="shared" si="18"/>
        <v>1</v>
      </c>
    </row>
    <row r="67" spans="1:22" x14ac:dyDescent="0.2">
      <c r="A67" s="3">
        <v>1998</v>
      </c>
      <c r="C67" s="68">
        <f t="shared" si="9"/>
        <v>0</v>
      </c>
      <c r="D67" s="68">
        <f t="shared" si="46"/>
        <v>0</v>
      </c>
      <c r="E67" s="68">
        <f t="shared" si="46"/>
        <v>0</v>
      </c>
      <c r="F67" s="68">
        <f t="shared" si="46"/>
        <v>0</v>
      </c>
      <c r="G67" s="68">
        <f t="shared" si="46"/>
        <v>9.2863399254501072E-2</v>
      </c>
      <c r="H67" s="68">
        <f t="shared" si="46"/>
        <v>0</v>
      </c>
      <c r="I67" s="68">
        <f t="shared" si="43"/>
        <v>0</v>
      </c>
      <c r="J67" s="68">
        <f t="shared" si="47"/>
        <v>0.69493349503001378</v>
      </c>
      <c r="K67" s="68">
        <f t="shared" si="47"/>
        <v>4.9783625438787907E-2</v>
      </c>
      <c r="L67" s="68">
        <f t="shared" si="47"/>
        <v>0</v>
      </c>
      <c r="M67" s="68">
        <f t="shared" si="47"/>
        <v>1.7179671693114934E-3</v>
      </c>
      <c r="N67" s="68">
        <f t="shared" si="47"/>
        <v>0.16070151310738562</v>
      </c>
      <c r="O67" s="68">
        <f t="shared" si="47"/>
        <v>0</v>
      </c>
      <c r="P67" s="68">
        <f t="shared" si="44"/>
        <v>0</v>
      </c>
      <c r="Q67" s="68">
        <f t="shared" si="16"/>
        <v>0</v>
      </c>
      <c r="R67" s="68">
        <f t="shared" si="16"/>
        <v>0</v>
      </c>
      <c r="S67" s="68">
        <f t="shared" ref="S67:U67" si="53">S29/$V29</f>
        <v>0</v>
      </c>
      <c r="T67" s="68">
        <f t="shared" si="53"/>
        <v>0</v>
      </c>
      <c r="U67" s="68">
        <f t="shared" si="53"/>
        <v>0</v>
      </c>
      <c r="V67" s="65">
        <f t="shared" si="18"/>
        <v>0.99999999999999978</v>
      </c>
    </row>
    <row r="68" spans="1:22" x14ac:dyDescent="0.2">
      <c r="A68" s="3">
        <v>1999</v>
      </c>
      <c r="C68" s="68">
        <f t="shared" si="9"/>
        <v>0</v>
      </c>
      <c r="D68" s="68">
        <f t="shared" si="46"/>
        <v>0</v>
      </c>
      <c r="E68" s="68">
        <f t="shared" si="46"/>
        <v>0</v>
      </c>
      <c r="F68" s="68">
        <f t="shared" si="46"/>
        <v>0</v>
      </c>
      <c r="G68" s="68">
        <f t="shared" si="46"/>
        <v>0.29822734204845325</v>
      </c>
      <c r="H68" s="68">
        <f t="shared" si="46"/>
        <v>0</v>
      </c>
      <c r="I68" s="68">
        <f t="shared" si="43"/>
        <v>0</v>
      </c>
      <c r="J68" s="68">
        <f t="shared" si="47"/>
        <v>0.59768687645246554</v>
      </c>
      <c r="K68" s="68">
        <f t="shared" si="47"/>
        <v>5.0204241136981152E-2</v>
      </c>
      <c r="L68" s="68">
        <f t="shared" si="47"/>
        <v>0</v>
      </c>
      <c r="M68" s="68">
        <f t="shared" si="47"/>
        <v>9.0246863474950038E-4</v>
      </c>
      <c r="N68" s="68">
        <f t="shared" si="47"/>
        <v>5.2783010777919727E-2</v>
      </c>
      <c r="O68" s="68">
        <f t="shared" si="47"/>
        <v>0</v>
      </c>
      <c r="P68" s="68">
        <f t="shared" si="44"/>
        <v>0</v>
      </c>
      <c r="Q68" s="68">
        <f t="shared" si="16"/>
        <v>1.9606094943084486E-4</v>
      </c>
      <c r="R68" s="68">
        <f t="shared" si="16"/>
        <v>0</v>
      </c>
      <c r="S68" s="68">
        <f t="shared" ref="S68:U68" si="54">S30/$V30</f>
        <v>0</v>
      </c>
      <c r="T68" s="68">
        <f t="shared" si="54"/>
        <v>0</v>
      </c>
      <c r="U68" s="68">
        <f t="shared" si="54"/>
        <v>0</v>
      </c>
      <c r="V68" s="65">
        <f t="shared" si="18"/>
        <v>1</v>
      </c>
    </row>
    <row r="69" spans="1:22" x14ac:dyDescent="0.2">
      <c r="A69" s="3">
        <v>2000</v>
      </c>
      <c r="C69" s="68">
        <f t="shared" si="9"/>
        <v>0</v>
      </c>
      <c r="D69" s="68">
        <f t="shared" si="46"/>
        <v>0</v>
      </c>
      <c r="E69" s="68">
        <f t="shared" si="46"/>
        <v>0</v>
      </c>
      <c r="F69" s="68">
        <f t="shared" si="46"/>
        <v>0</v>
      </c>
      <c r="G69" s="68">
        <f t="shared" si="46"/>
        <v>0.20585563601800302</v>
      </c>
      <c r="H69" s="68">
        <f t="shared" si="46"/>
        <v>0</v>
      </c>
      <c r="I69" s="68">
        <f t="shared" si="43"/>
        <v>0</v>
      </c>
      <c r="J69" s="68">
        <f t="shared" si="47"/>
        <v>0.53698837588542214</v>
      </c>
      <c r="K69" s="68">
        <f t="shared" si="47"/>
        <v>2.9147897129117251E-2</v>
      </c>
      <c r="L69" s="68">
        <f t="shared" si="47"/>
        <v>0</v>
      </c>
      <c r="M69" s="68">
        <f t="shared" si="47"/>
        <v>1.5469076514900214E-3</v>
      </c>
      <c r="N69" s="68">
        <f t="shared" si="47"/>
        <v>0.22612511812119471</v>
      </c>
      <c r="O69" s="68">
        <f t="shared" si="47"/>
        <v>0</v>
      </c>
      <c r="P69" s="68">
        <f t="shared" si="44"/>
        <v>0</v>
      </c>
      <c r="Q69" s="68">
        <f t="shared" si="16"/>
        <v>3.3606519477285082E-4</v>
      </c>
      <c r="R69" s="68">
        <f t="shared" si="16"/>
        <v>0</v>
      </c>
      <c r="S69" s="68">
        <f t="shared" ref="S69:U69" si="55">S31/$V31</f>
        <v>0</v>
      </c>
      <c r="T69" s="68">
        <f t="shared" si="55"/>
        <v>0</v>
      </c>
      <c r="U69" s="68">
        <f t="shared" si="55"/>
        <v>0</v>
      </c>
      <c r="V69" s="65">
        <f t="shared" si="18"/>
        <v>1</v>
      </c>
    </row>
    <row r="70" spans="1:22" x14ac:dyDescent="0.2">
      <c r="A70" s="3">
        <v>2001</v>
      </c>
      <c r="C70" s="68">
        <f t="shared" si="9"/>
        <v>0</v>
      </c>
      <c r="D70" s="68">
        <f t="shared" si="46"/>
        <v>0</v>
      </c>
      <c r="E70" s="68">
        <f t="shared" si="46"/>
        <v>0</v>
      </c>
      <c r="F70" s="68">
        <f t="shared" si="46"/>
        <v>0</v>
      </c>
      <c r="G70" s="68">
        <f t="shared" si="46"/>
        <v>6.601417290413121E-2</v>
      </c>
      <c r="H70" s="68">
        <f t="shared" si="46"/>
        <v>0</v>
      </c>
      <c r="I70" s="68">
        <f t="shared" si="43"/>
        <v>0</v>
      </c>
      <c r="J70" s="68">
        <f t="shared" si="47"/>
        <v>0.81112329017508078</v>
      </c>
      <c r="K70" s="68">
        <f t="shared" si="47"/>
        <v>7.2371792195544135E-3</v>
      </c>
      <c r="L70" s="68">
        <f t="shared" si="47"/>
        <v>0</v>
      </c>
      <c r="M70" s="68">
        <f t="shared" si="47"/>
        <v>3.6178744672778042E-3</v>
      </c>
      <c r="N70" s="68">
        <f t="shared" si="47"/>
        <v>0.11179275989426452</v>
      </c>
      <c r="O70" s="68">
        <f t="shared" si="47"/>
        <v>0</v>
      </c>
      <c r="P70" s="68">
        <f t="shared" si="44"/>
        <v>0</v>
      </c>
      <c r="Q70" s="68">
        <f t="shared" si="16"/>
        <v>2.1472333969122228E-4</v>
      </c>
      <c r="R70" s="68">
        <f t="shared" si="16"/>
        <v>0</v>
      </c>
      <c r="S70" s="68">
        <f t="shared" ref="S70:U70" si="56">S32/$V32</f>
        <v>0</v>
      </c>
      <c r="T70" s="68">
        <f t="shared" si="56"/>
        <v>0</v>
      </c>
      <c r="U70" s="68">
        <f t="shared" si="56"/>
        <v>0</v>
      </c>
      <c r="V70" s="65">
        <f t="shared" si="18"/>
        <v>1</v>
      </c>
    </row>
    <row r="71" spans="1:22" x14ac:dyDescent="0.2">
      <c r="A71" s="3">
        <v>2002</v>
      </c>
      <c r="C71" s="68">
        <f t="shared" si="9"/>
        <v>0</v>
      </c>
      <c r="D71" s="68">
        <f t="shared" si="46"/>
        <v>0</v>
      </c>
      <c r="E71" s="68">
        <f t="shared" si="46"/>
        <v>0</v>
      </c>
      <c r="F71" s="68">
        <f t="shared" si="46"/>
        <v>1.2271044849154991E-4</v>
      </c>
      <c r="G71" s="68">
        <f t="shared" si="46"/>
        <v>8.2382577959210071E-2</v>
      </c>
      <c r="H71" s="68">
        <f t="shared" si="46"/>
        <v>0</v>
      </c>
      <c r="I71" s="68">
        <f t="shared" si="43"/>
        <v>0</v>
      </c>
      <c r="J71" s="68">
        <f t="shared" si="47"/>
        <v>0.89331996488549381</v>
      </c>
      <c r="K71" s="68">
        <f t="shared" si="47"/>
        <v>5.8064238795183746E-3</v>
      </c>
      <c r="L71" s="68">
        <f t="shared" si="47"/>
        <v>0</v>
      </c>
      <c r="M71" s="68">
        <f t="shared" si="47"/>
        <v>8.253233312237743E-3</v>
      </c>
      <c r="N71" s="68">
        <f t="shared" si="47"/>
        <v>1.0115089515048416E-2</v>
      </c>
      <c r="O71" s="68">
        <f t="shared" si="47"/>
        <v>0</v>
      </c>
      <c r="P71" s="68">
        <f t="shared" si="44"/>
        <v>0</v>
      </c>
      <c r="Q71" s="68">
        <f t="shared" si="16"/>
        <v>0</v>
      </c>
      <c r="R71" s="68">
        <f t="shared" si="16"/>
        <v>0</v>
      </c>
      <c r="S71" s="68">
        <f t="shared" ref="S71:U71" si="57">S33/$V33</f>
        <v>0</v>
      </c>
      <c r="T71" s="68">
        <f t="shared" si="57"/>
        <v>0</v>
      </c>
      <c r="U71" s="68">
        <f t="shared" si="57"/>
        <v>0</v>
      </c>
      <c r="V71" s="65">
        <f t="shared" si="18"/>
        <v>1</v>
      </c>
    </row>
    <row r="72" spans="1:22" x14ac:dyDescent="0.2">
      <c r="A72" s="3">
        <v>2003</v>
      </c>
      <c r="C72" s="68">
        <f t="shared" si="9"/>
        <v>0</v>
      </c>
      <c r="D72" s="68">
        <f t="shared" ref="D72:H75" si="58">D34/$V34</f>
        <v>0</v>
      </c>
      <c r="E72" s="68">
        <f t="shared" si="58"/>
        <v>0</v>
      </c>
      <c r="F72" s="68">
        <f t="shared" si="58"/>
        <v>0</v>
      </c>
      <c r="G72" s="68">
        <f t="shared" si="58"/>
        <v>0.27963468914466894</v>
      </c>
      <c r="H72" s="68">
        <f t="shared" si="58"/>
        <v>0</v>
      </c>
      <c r="I72" s="68">
        <f t="shared" si="43"/>
        <v>0</v>
      </c>
      <c r="J72" s="68">
        <f t="shared" ref="J72:O75" si="59">J34/$V34</f>
        <v>0.67765323931588239</v>
      </c>
      <c r="K72" s="68">
        <f t="shared" si="59"/>
        <v>7.5386638012039939E-3</v>
      </c>
      <c r="L72" s="68">
        <f t="shared" si="59"/>
        <v>0</v>
      </c>
      <c r="M72" s="68">
        <f t="shared" si="59"/>
        <v>4.1793153790368916E-3</v>
      </c>
      <c r="N72" s="68">
        <f t="shared" si="59"/>
        <v>3.09940923592078E-2</v>
      </c>
      <c r="O72" s="68">
        <f t="shared" si="59"/>
        <v>0</v>
      </c>
      <c r="P72" s="68">
        <f t="shared" si="44"/>
        <v>0</v>
      </c>
      <c r="Q72" s="68">
        <f t="shared" si="16"/>
        <v>0</v>
      </c>
      <c r="R72" s="68">
        <f t="shared" si="16"/>
        <v>0</v>
      </c>
      <c r="S72" s="68">
        <f t="shared" ref="S72:U72" si="60">S34/$V34</f>
        <v>0</v>
      </c>
      <c r="T72" s="68">
        <f t="shared" si="60"/>
        <v>0</v>
      </c>
      <c r="U72" s="68">
        <f t="shared" si="60"/>
        <v>0</v>
      </c>
      <c r="V72" s="65">
        <f t="shared" si="18"/>
        <v>1</v>
      </c>
    </row>
    <row r="73" spans="1:22" x14ac:dyDescent="0.2">
      <c r="A73" s="3">
        <v>2004</v>
      </c>
      <c r="C73" s="68">
        <f t="shared" si="9"/>
        <v>0</v>
      </c>
      <c r="D73" s="68">
        <f t="shared" si="58"/>
        <v>0</v>
      </c>
      <c r="E73" s="68">
        <f t="shared" si="58"/>
        <v>0</v>
      </c>
      <c r="F73" s="68">
        <f t="shared" si="58"/>
        <v>1.0675054825244801E-3</v>
      </c>
      <c r="G73" s="68">
        <f t="shared" si="58"/>
        <v>7.6287420287956542E-2</v>
      </c>
      <c r="H73" s="68">
        <f t="shared" si="58"/>
        <v>0</v>
      </c>
      <c r="I73" s="68">
        <f t="shared" si="43"/>
        <v>0</v>
      </c>
      <c r="J73" s="68">
        <f t="shared" si="59"/>
        <v>0.71423429935236016</v>
      </c>
      <c r="K73" s="68">
        <f t="shared" si="59"/>
        <v>1.6538522644481964E-2</v>
      </c>
      <c r="L73" s="68">
        <f t="shared" si="59"/>
        <v>0</v>
      </c>
      <c r="M73" s="68">
        <f t="shared" si="59"/>
        <v>2.2855429655526623E-3</v>
      </c>
      <c r="N73" s="68">
        <f t="shared" si="59"/>
        <v>0.18553722326075209</v>
      </c>
      <c r="O73" s="68">
        <f t="shared" si="59"/>
        <v>6.6437949427015789E-4</v>
      </c>
      <c r="P73" s="68">
        <f t="shared" si="44"/>
        <v>0</v>
      </c>
      <c r="Q73" s="68">
        <f t="shared" si="16"/>
        <v>1.459697602350875E-4</v>
      </c>
      <c r="R73" s="68">
        <f t="shared" si="16"/>
        <v>3.2391367518669902E-3</v>
      </c>
      <c r="S73" s="68">
        <f t="shared" ref="S73:U73" si="61">S35/$V35</f>
        <v>0</v>
      </c>
      <c r="T73" s="68">
        <f t="shared" si="61"/>
        <v>0</v>
      </c>
      <c r="U73" s="68">
        <f t="shared" si="61"/>
        <v>0</v>
      </c>
      <c r="V73" s="65">
        <f t="shared" ref="V73:V74" si="62">SUM(C73:T73)</f>
        <v>1</v>
      </c>
    </row>
    <row r="74" spans="1:22" x14ac:dyDescent="0.2">
      <c r="A74" s="3">
        <v>2005</v>
      </c>
      <c r="C74" s="68">
        <f t="shared" si="9"/>
        <v>0</v>
      </c>
      <c r="D74" s="68">
        <f t="shared" si="58"/>
        <v>0</v>
      </c>
      <c r="E74" s="68">
        <f t="shared" si="58"/>
        <v>0</v>
      </c>
      <c r="F74" s="68">
        <f t="shared" si="58"/>
        <v>0</v>
      </c>
      <c r="G74" s="68">
        <f t="shared" si="58"/>
        <v>9.4049769399052199E-2</v>
      </c>
      <c r="H74" s="68">
        <f t="shared" si="58"/>
        <v>0</v>
      </c>
      <c r="I74" s="68">
        <f t="shared" si="43"/>
        <v>0</v>
      </c>
      <c r="J74" s="68">
        <f t="shared" si="59"/>
        <v>0.73265594375942356</v>
      </c>
      <c r="K74" s="68">
        <f t="shared" si="59"/>
        <v>2.9293195458487381E-2</v>
      </c>
      <c r="L74" s="68">
        <f t="shared" si="59"/>
        <v>0</v>
      </c>
      <c r="M74" s="68">
        <f t="shared" si="59"/>
        <v>1.026807751603521E-3</v>
      </c>
      <c r="N74" s="68">
        <f t="shared" si="59"/>
        <v>0.14288052507295568</v>
      </c>
      <c r="O74" s="68">
        <f t="shared" si="59"/>
        <v>0</v>
      </c>
      <c r="P74" s="68">
        <f t="shared" si="44"/>
        <v>0</v>
      </c>
      <c r="Q74" s="68">
        <f t="shared" si="16"/>
        <v>9.3758558477719263E-5</v>
      </c>
      <c r="R74" s="68">
        <f t="shared" si="16"/>
        <v>0</v>
      </c>
      <c r="S74" s="68">
        <f t="shared" ref="S74:U74" si="63">S36/$V36</f>
        <v>0</v>
      </c>
      <c r="T74" s="68">
        <f t="shared" si="63"/>
        <v>0</v>
      </c>
      <c r="U74" s="68">
        <f t="shared" si="63"/>
        <v>0</v>
      </c>
      <c r="V74" s="65">
        <f t="shared" si="62"/>
        <v>1.0000000000000002</v>
      </c>
    </row>
    <row r="75" spans="1:22" x14ac:dyDescent="0.2">
      <c r="A75" s="3">
        <v>2006</v>
      </c>
      <c r="C75" s="68">
        <f t="shared" si="9"/>
        <v>0</v>
      </c>
      <c r="D75" s="68">
        <f t="shared" si="58"/>
        <v>0</v>
      </c>
      <c r="E75" s="68">
        <f t="shared" si="58"/>
        <v>0</v>
      </c>
      <c r="F75" s="68">
        <f t="shared" si="58"/>
        <v>0</v>
      </c>
      <c r="G75" s="68">
        <f t="shared" si="58"/>
        <v>6.5989375994845625E-2</v>
      </c>
      <c r="H75" s="68">
        <f t="shared" si="58"/>
        <v>0</v>
      </c>
      <c r="I75" s="68">
        <f t="shared" si="43"/>
        <v>0</v>
      </c>
      <c r="J75" s="68">
        <f t="shared" si="59"/>
        <v>0.5920262471409885</v>
      </c>
      <c r="K75" s="68">
        <f t="shared" si="59"/>
        <v>2.287179138805907E-2</v>
      </c>
      <c r="L75" s="68">
        <f t="shared" si="59"/>
        <v>0</v>
      </c>
      <c r="M75" s="68">
        <f t="shared" si="59"/>
        <v>4.5287085396393031E-3</v>
      </c>
      <c r="N75" s="68">
        <f t="shared" si="59"/>
        <v>0.31139056999161741</v>
      </c>
      <c r="O75" s="68">
        <f t="shared" si="59"/>
        <v>0</v>
      </c>
      <c r="P75" s="68">
        <f t="shared" si="44"/>
        <v>0</v>
      </c>
      <c r="Q75" s="68">
        <f t="shared" si="16"/>
        <v>1.9243715564532735E-3</v>
      </c>
      <c r="R75" s="68">
        <f t="shared" si="16"/>
        <v>1.2689353883968838E-3</v>
      </c>
      <c r="S75" s="68">
        <f t="shared" ref="S75:U75" si="64">S37/$V37</f>
        <v>0</v>
      </c>
      <c r="T75" s="68">
        <f t="shared" si="64"/>
        <v>0</v>
      </c>
      <c r="U75" s="68">
        <f t="shared" si="64"/>
        <v>0</v>
      </c>
      <c r="V75" s="65">
        <f t="shared" ref="V75:V76" si="65">SUM(C75:T75)</f>
        <v>1</v>
      </c>
    </row>
    <row r="76" spans="1:22" x14ac:dyDescent="0.2">
      <c r="A76" s="3">
        <v>2007</v>
      </c>
      <c r="C76" s="68">
        <f t="shared" si="9"/>
        <v>0</v>
      </c>
      <c r="D76" s="68">
        <f t="shared" ref="D76:R76" si="66">D38/$V38</f>
        <v>0</v>
      </c>
      <c r="E76" s="68">
        <f t="shared" si="66"/>
        <v>0</v>
      </c>
      <c r="F76" s="68">
        <f t="shared" si="66"/>
        <v>1.7784038220175964E-5</v>
      </c>
      <c r="G76" s="68">
        <f t="shared" si="66"/>
        <v>0.10444039205024142</v>
      </c>
      <c r="H76" s="68">
        <f t="shared" si="66"/>
        <v>0</v>
      </c>
      <c r="I76" s="68">
        <f t="shared" si="66"/>
        <v>0</v>
      </c>
      <c r="J76" s="68">
        <f t="shared" si="66"/>
        <v>0.84311956021454515</v>
      </c>
      <c r="K76" s="68">
        <f t="shared" si="66"/>
        <v>4.1011659906810749E-3</v>
      </c>
      <c r="L76" s="68">
        <f t="shared" si="66"/>
        <v>0</v>
      </c>
      <c r="M76" s="68">
        <f t="shared" si="66"/>
        <v>7.7670423156066606E-3</v>
      </c>
      <c r="N76" s="68">
        <f t="shared" si="66"/>
        <v>4.0386296177494944E-2</v>
      </c>
      <c r="O76" s="68">
        <f t="shared" si="66"/>
        <v>0</v>
      </c>
      <c r="P76" s="68">
        <f t="shared" si="66"/>
        <v>1.3792266217591679E-4</v>
      </c>
      <c r="Q76" s="68">
        <f t="shared" si="66"/>
        <v>2.9836551034611044E-5</v>
      </c>
      <c r="R76" s="68">
        <f t="shared" si="66"/>
        <v>0</v>
      </c>
      <c r="S76" s="68">
        <f t="shared" ref="S76:U76" si="67">S38/$V38</f>
        <v>0</v>
      </c>
      <c r="T76" s="68">
        <f t="shared" si="67"/>
        <v>0</v>
      </c>
      <c r="U76" s="68">
        <f t="shared" si="67"/>
        <v>0</v>
      </c>
      <c r="V76" s="65">
        <f t="shared" si="65"/>
        <v>0.99999999999999989</v>
      </c>
    </row>
    <row r="77" spans="1:22" x14ac:dyDescent="0.2">
      <c r="A77" s="3">
        <v>2008</v>
      </c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5"/>
    </row>
    <row r="78" spans="1:22" x14ac:dyDescent="0.2">
      <c r="A78" s="3">
        <v>2009</v>
      </c>
    </row>
    <row r="79" spans="1:22" x14ac:dyDescent="0.2">
      <c r="A79" s="3">
        <v>2010</v>
      </c>
    </row>
    <row r="80" spans="1:22" x14ac:dyDescent="0.2">
      <c r="A80" s="3">
        <v>2011</v>
      </c>
    </row>
    <row r="81" spans="1:21" x14ac:dyDescent="0.2">
      <c r="A81" s="72" t="s">
        <v>34</v>
      </c>
      <c r="C81" s="65">
        <f>AVERAGE(C51:C76)</f>
        <v>4.0660950026082097E-6</v>
      </c>
      <c r="D81" s="65">
        <f t="shared" ref="D81:R81" si="68">AVERAGE(D51:D76)</f>
        <v>1.0556724802711873E-5</v>
      </c>
      <c r="E81" s="65">
        <f t="shared" si="68"/>
        <v>6.4127575626063624E-5</v>
      </c>
      <c r="F81" s="65">
        <f t="shared" si="68"/>
        <v>3.2810428368493065E-4</v>
      </c>
      <c r="G81" s="65">
        <f t="shared" si="68"/>
        <v>9.6047602688869443E-2</v>
      </c>
      <c r="H81" s="65">
        <f t="shared" si="68"/>
        <v>3.7181398548165681E-6</v>
      </c>
      <c r="I81" s="65">
        <f t="shared" si="68"/>
        <v>0</v>
      </c>
      <c r="J81" s="65">
        <f t="shared" si="68"/>
        <v>0.69804010646237891</v>
      </c>
      <c r="K81" s="65">
        <f t="shared" si="68"/>
        <v>2.3770072044663006E-2</v>
      </c>
      <c r="L81" s="65">
        <f t="shared" si="68"/>
        <v>1.1000622133897843E-5</v>
      </c>
      <c r="M81" s="65">
        <f t="shared" si="68"/>
        <v>3.2725247777685962E-3</v>
      </c>
      <c r="N81" s="65">
        <f t="shared" si="68"/>
        <v>0.17714672827611067</v>
      </c>
      <c r="O81" s="65">
        <f t="shared" si="68"/>
        <v>1.3243778828142067E-4</v>
      </c>
      <c r="P81" s="65">
        <f t="shared" si="68"/>
        <v>5.3047177759967994E-6</v>
      </c>
      <c r="Q81" s="65">
        <f t="shared" si="68"/>
        <v>5.7999477324913542E-4</v>
      </c>
      <c r="R81" s="65">
        <f t="shared" si="68"/>
        <v>5.836550297978662E-4</v>
      </c>
      <c r="S81" s="65">
        <f t="shared" ref="S81:U81" si="69">AVERAGE(S51:S76)</f>
        <v>0</v>
      </c>
      <c r="T81" s="65">
        <f t="shared" si="69"/>
        <v>0</v>
      </c>
      <c r="U81" s="65">
        <f t="shared" si="69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1"/>
  <sheetViews>
    <sheetView zoomScale="85" zoomScaleNormal="85"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RowHeight="12.75" x14ac:dyDescent="0.2"/>
  <cols>
    <col min="1" max="1" width="9.140625" style="2"/>
    <col min="2" max="2" width="10.42578125" style="2" bestFit="1" customWidth="1"/>
    <col min="3" max="29" width="9.140625" style="2"/>
    <col min="30" max="30" width="15.7109375" style="2" bestFit="1" customWidth="1"/>
    <col min="31" max="31" width="9.140625" style="108"/>
    <col min="32" max="32" width="9.140625" style="2"/>
    <col min="33" max="33" width="11" style="2" bestFit="1" customWidth="1"/>
    <col min="34" max="34" width="9.5703125" style="2" bestFit="1" customWidth="1"/>
    <col min="35" max="16384" width="9.140625" style="2"/>
  </cols>
  <sheetData>
    <row r="1" spans="1:37" ht="15.75" x14ac:dyDescent="0.25">
      <c r="A1" s="71" t="s">
        <v>5</v>
      </c>
      <c r="W1" s="122" t="s">
        <v>67</v>
      </c>
      <c r="X1" s="122"/>
    </row>
    <row r="2" spans="1:37" ht="15.75" x14ac:dyDescent="0.25">
      <c r="A2" s="71" t="s">
        <v>29</v>
      </c>
      <c r="W2" s="122">
        <v>0</v>
      </c>
      <c r="X2" s="122">
        <v>0</v>
      </c>
    </row>
    <row r="3" spans="1:37" x14ac:dyDescent="0.2">
      <c r="W3" s="122">
        <v>450000</v>
      </c>
      <c r="X3" s="122">
        <v>450000</v>
      </c>
    </row>
    <row r="4" spans="1:37" x14ac:dyDescent="0.2">
      <c r="A4" s="77"/>
      <c r="B4" s="78"/>
      <c r="C4" s="79" t="s">
        <v>28</v>
      </c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78"/>
    </row>
    <row r="5" spans="1:37" x14ac:dyDescent="0.2">
      <c r="A5" s="74" t="s">
        <v>30</v>
      </c>
      <c r="B5" s="75" t="s">
        <v>31</v>
      </c>
      <c r="C5" s="74">
        <v>2</v>
      </c>
      <c r="D5" s="32">
        <v>3</v>
      </c>
      <c r="E5" s="32">
        <v>3</v>
      </c>
      <c r="F5" s="32">
        <v>4</v>
      </c>
      <c r="G5" s="32">
        <v>4</v>
      </c>
      <c r="H5" s="32">
        <v>4</v>
      </c>
      <c r="I5" s="32">
        <v>5</v>
      </c>
      <c r="J5" s="32">
        <v>5</v>
      </c>
      <c r="K5" s="32">
        <v>5</v>
      </c>
      <c r="L5" s="32">
        <v>5</v>
      </c>
      <c r="M5" s="32">
        <v>6</v>
      </c>
      <c r="N5" s="32">
        <v>6</v>
      </c>
      <c r="O5" s="32">
        <v>6</v>
      </c>
      <c r="P5" s="32">
        <v>7</v>
      </c>
      <c r="Q5" s="32">
        <v>7</v>
      </c>
      <c r="R5" s="32">
        <v>7</v>
      </c>
      <c r="S5" s="32">
        <v>8</v>
      </c>
      <c r="T5" s="73"/>
    </row>
    <row r="6" spans="1:37" x14ac:dyDescent="0.2">
      <c r="A6" s="76" t="s">
        <v>2</v>
      </c>
      <c r="B6" s="76" t="s">
        <v>7</v>
      </c>
      <c r="C6" s="48">
        <v>0.1</v>
      </c>
      <c r="D6" s="48">
        <v>0.2</v>
      </c>
      <c r="E6" s="48">
        <v>1.1000000000000001</v>
      </c>
      <c r="F6" s="48">
        <v>0.3</v>
      </c>
      <c r="G6" s="48">
        <v>1.2</v>
      </c>
      <c r="H6" s="48">
        <v>2.1</v>
      </c>
      <c r="I6" s="48">
        <v>0.4</v>
      </c>
      <c r="J6" s="48">
        <v>1.3</v>
      </c>
      <c r="K6" s="48">
        <v>2.2000000000000002</v>
      </c>
      <c r="L6" s="48">
        <v>3.1</v>
      </c>
      <c r="M6" s="48">
        <v>1.4</v>
      </c>
      <c r="N6" s="48">
        <v>2.2999999999999998</v>
      </c>
      <c r="O6" s="48">
        <v>3.2</v>
      </c>
      <c r="P6" s="48">
        <v>1.5</v>
      </c>
      <c r="Q6" s="48">
        <v>2.4</v>
      </c>
      <c r="R6" s="48">
        <v>3.3</v>
      </c>
      <c r="S6" s="48">
        <v>2.5</v>
      </c>
      <c r="T6" s="76" t="s">
        <v>6</v>
      </c>
    </row>
    <row r="7" spans="1:37" x14ac:dyDescent="0.2">
      <c r="A7" s="3">
        <v>1976</v>
      </c>
      <c r="B7" s="63">
        <f>Escapement!B5</f>
        <v>71291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>
        <f>Age!AP44</f>
        <v>0</v>
      </c>
      <c r="T7" s="63"/>
    </row>
    <row r="8" spans="1:37" x14ac:dyDescent="0.2">
      <c r="A8" s="3">
        <v>1977</v>
      </c>
      <c r="B8" s="63">
        <f>Escapement!B6</f>
        <v>97368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>
        <f>Age!AL44</f>
        <v>0</v>
      </c>
      <c r="Q8" s="1">
        <f>Age!AM44</f>
        <v>161.33801752464842</v>
      </c>
      <c r="R8" s="1">
        <f>Age!AN44</f>
        <v>0</v>
      </c>
      <c r="S8" s="1">
        <f>Age!AP45</f>
        <v>0</v>
      </c>
      <c r="T8" s="63"/>
    </row>
    <row r="9" spans="1:37" x14ac:dyDescent="0.2">
      <c r="A9" s="3">
        <v>1978</v>
      </c>
      <c r="B9" s="63">
        <f>Escapement!B7</f>
        <v>35454</v>
      </c>
      <c r="C9" s="1"/>
      <c r="D9" s="1"/>
      <c r="E9" s="1"/>
      <c r="F9" s="1"/>
      <c r="G9" s="1"/>
      <c r="H9" s="1"/>
      <c r="I9" s="1"/>
      <c r="J9" s="1"/>
      <c r="K9" s="1"/>
      <c r="L9" s="1"/>
      <c r="M9" s="1">
        <f>Age!AI44</f>
        <v>419.16882254064234</v>
      </c>
      <c r="N9" s="1">
        <f>Age!AJ44</f>
        <v>13335.121047679004</v>
      </c>
      <c r="O9" s="1">
        <f>Age!AK44</f>
        <v>0</v>
      </c>
      <c r="P9" s="1">
        <f>Age!AL45</f>
        <v>0</v>
      </c>
      <c r="Q9" s="1">
        <f>Age!AM45</f>
        <v>140.28975380849306</v>
      </c>
      <c r="R9" s="1">
        <f>Age!AN45</f>
        <v>52.659639524847194</v>
      </c>
      <c r="S9" s="1">
        <f>Age!AP46</f>
        <v>0</v>
      </c>
      <c r="T9" s="63"/>
      <c r="X9" s="4" t="s">
        <v>68</v>
      </c>
      <c r="AD9" s="2" t="s">
        <v>69</v>
      </c>
    </row>
    <row r="10" spans="1:37" x14ac:dyDescent="0.2">
      <c r="A10" s="3">
        <v>1979</v>
      </c>
      <c r="B10" s="63">
        <f>Escapement!B8</f>
        <v>96122</v>
      </c>
      <c r="C10" s="44"/>
      <c r="D10" s="44"/>
      <c r="E10" s="44"/>
      <c r="F10" s="44"/>
      <c r="G10" s="44"/>
      <c r="H10" s="44"/>
      <c r="I10" s="1">
        <f>Age!AE44</f>
        <v>0</v>
      </c>
      <c r="J10" s="1">
        <f>Age!AF44</f>
        <v>206252.01339775443</v>
      </c>
      <c r="K10" s="1">
        <f>Age!AG44</f>
        <v>269.67859268084305</v>
      </c>
      <c r="L10" s="1">
        <f>Age!AH44</f>
        <v>0</v>
      </c>
      <c r="M10" s="1">
        <f>Age!AI45</f>
        <v>2651.9996291824627</v>
      </c>
      <c r="N10" s="1">
        <f>Age!AJ45</f>
        <v>19893.642410058117</v>
      </c>
      <c r="O10" s="1">
        <f>Age!AK45</f>
        <v>10.296715741789356</v>
      </c>
      <c r="P10" s="1">
        <f>Age!AL46</f>
        <v>0</v>
      </c>
      <c r="Q10" s="1">
        <f>Age!AM46</f>
        <v>206.6601206132141</v>
      </c>
      <c r="R10" s="1">
        <f>Age!AN46</f>
        <v>141.44815305124618</v>
      </c>
      <c r="S10" s="1">
        <f>Age!AP47</f>
        <v>0</v>
      </c>
      <c r="T10" s="63"/>
      <c r="U10" s="124" t="s">
        <v>35</v>
      </c>
      <c r="V10" s="25"/>
      <c r="Y10" s="2" t="s">
        <v>92</v>
      </c>
      <c r="Z10" s="2" t="s">
        <v>93</v>
      </c>
      <c r="AA10" s="2" t="s">
        <v>94</v>
      </c>
      <c r="AB10" s="2" t="s">
        <v>76</v>
      </c>
      <c r="AF10" s="108" t="s">
        <v>72</v>
      </c>
      <c r="AG10" s="108" t="s">
        <v>74</v>
      </c>
      <c r="AH10" s="108" t="s">
        <v>77</v>
      </c>
      <c r="AI10" s="108" t="s">
        <v>72</v>
      </c>
      <c r="AJ10" s="2" t="s">
        <v>79</v>
      </c>
    </row>
    <row r="11" spans="1:37" x14ac:dyDescent="0.2">
      <c r="A11" s="3">
        <v>1980</v>
      </c>
      <c r="B11" s="63">
        <f>Escapement!B9</f>
        <v>98673</v>
      </c>
      <c r="C11" s="44">
        <f>C$81*$V11</f>
        <v>1.2825073722767382</v>
      </c>
      <c r="D11" s="44">
        <f>D$81*$V11</f>
        <v>0</v>
      </c>
      <c r="E11" s="44">
        <f>E$81*$V11</f>
        <v>15.675960250305652</v>
      </c>
      <c r="F11" s="1">
        <f>Age!AB44</f>
        <v>0</v>
      </c>
      <c r="G11" s="1">
        <f>Age!AC44</f>
        <v>5196.9849168961327</v>
      </c>
      <c r="H11" s="1">
        <f>Age!AD44</f>
        <v>0</v>
      </c>
      <c r="I11" s="1">
        <f>Age!AE45</f>
        <v>0</v>
      </c>
      <c r="J11" s="1">
        <f>Age!AF45</f>
        <v>121399.1059586152</v>
      </c>
      <c r="K11" s="1">
        <f>Age!AG45</f>
        <v>1312.090831118096</v>
      </c>
      <c r="L11" s="1">
        <f>Age!AH45</f>
        <v>0</v>
      </c>
      <c r="M11" s="1">
        <f>Age!AI46</f>
        <v>529.1397683641153</v>
      </c>
      <c r="N11" s="1">
        <f>Age!AJ46</f>
        <v>15117.027711856621</v>
      </c>
      <c r="O11" s="1">
        <f>Age!AK46</f>
        <v>0</v>
      </c>
      <c r="P11" s="1">
        <f>Age!AL47</f>
        <v>0</v>
      </c>
      <c r="Q11" s="1">
        <f>Age!AM47</f>
        <v>159.94907876951734</v>
      </c>
      <c r="R11" s="1">
        <f>Age!AN47</f>
        <v>219.69430431399095</v>
      </c>
      <c r="S11" s="1">
        <f>Age!AP48</f>
        <v>0</v>
      </c>
      <c r="T11" s="63">
        <f t="shared" ref="T11:T38" si="0">SUM(C11:S11)</f>
        <v>143950.95103755625</v>
      </c>
      <c r="U11" s="25">
        <f>SUM(F11:S11)</f>
        <v>143933.99256993367</v>
      </c>
      <c r="V11" s="25">
        <f>U11/(1-SUM(C81:E81))</f>
        <v>143950.95103755625</v>
      </c>
      <c r="X11" s="125">
        <v>1</v>
      </c>
      <c r="Y11" s="126">
        <v>7177</v>
      </c>
      <c r="Z11" s="126">
        <v>50663.251507771776</v>
      </c>
      <c r="AA11" s="129">
        <v>7.0591126526085795</v>
      </c>
      <c r="AB11" s="126">
        <v>14171.557704053486</v>
      </c>
      <c r="AC11" s="1"/>
      <c r="AD11" s="2" t="s">
        <v>70</v>
      </c>
      <c r="AE11" s="108" t="s">
        <v>71</v>
      </c>
      <c r="AF11" s="108" t="s">
        <v>73</v>
      </c>
      <c r="AG11" s="108" t="s">
        <v>75</v>
      </c>
      <c r="AH11" s="108" t="s">
        <v>78</v>
      </c>
      <c r="AI11" s="108" t="s">
        <v>76</v>
      </c>
      <c r="AJ11" s="2" t="s">
        <v>80</v>
      </c>
      <c r="AK11" s="2" t="s">
        <v>81</v>
      </c>
    </row>
    <row r="12" spans="1:37" x14ac:dyDescent="0.2">
      <c r="A12" s="3">
        <v>1981</v>
      </c>
      <c r="B12" s="63">
        <f>Escapement!B10</f>
        <v>84407</v>
      </c>
      <c r="C12" s="44">
        <f>C$81*$V12</f>
        <v>1.6029284659545702</v>
      </c>
      <c r="D12" s="1">
        <f>Age!Z44</f>
        <v>0</v>
      </c>
      <c r="E12" s="1">
        <f>Age!AA44</f>
        <v>0</v>
      </c>
      <c r="F12" s="1">
        <f>Age!AB45</f>
        <v>0</v>
      </c>
      <c r="G12" s="1">
        <f>Age!AC45</f>
        <v>7994.249418584126</v>
      </c>
      <c r="H12" s="1">
        <f>Age!AD45</f>
        <v>5.8475390156062419</v>
      </c>
      <c r="I12" s="1">
        <f>Age!AE46</f>
        <v>0</v>
      </c>
      <c r="J12" s="1">
        <f>Age!AF46</f>
        <v>85759.624452904303</v>
      </c>
      <c r="K12" s="1">
        <f>Age!AG46</f>
        <v>1286.8426439222703</v>
      </c>
      <c r="L12" s="1">
        <f>Age!AH46</f>
        <v>0</v>
      </c>
      <c r="M12" s="1">
        <f>Age!AI47</f>
        <v>410.70769007430891</v>
      </c>
      <c r="N12" s="1">
        <f>Age!AJ47</f>
        <v>84078.806088349054</v>
      </c>
      <c r="O12" s="1">
        <f>Age!AK47</f>
        <v>0</v>
      </c>
      <c r="P12" s="1">
        <f>Age!AL48</f>
        <v>0</v>
      </c>
      <c r="Q12" s="1">
        <f>Age!AM48</f>
        <v>377.91435117933952</v>
      </c>
      <c r="R12" s="1">
        <f>Age!AN48</f>
        <v>0</v>
      </c>
      <c r="S12" s="1">
        <f>Age!AP49</f>
        <v>0</v>
      </c>
      <c r="T12" s="63">
        <f t="shared" si="0"/>
        <v>179915.59511249498</v>
      </c>
      <c r="U12" s="25">
        <f>SUM(D12:S12)</f>
        <v>179913.99218402902</v>
      </c>
      <c r="V12" s="25">
        <f>U12/(1-C81)</f>
        <v>179915.59511249498</v>
      </c>
      <c r="X12" s="125">
        <v>2</v>
      </c>
      <c r="Y12" s="126">
        <v>12335</v>
      </c>
      <c r="Z12" s="126">
        <v>63183.266133792546</v>
      </c>
      <c r="AA12" s="129">
        <v>5.1222753249933151</v>
      </c>
      <c r="AB12" s="126">
        <v>24949.555452222805</v>
      </c>
      <c r="AC12" s="1"/>
      <c r="AD12" s="127" t="s">
        <v>82</v>
      </c>
      <c r="AE12" s="108">
        <f>COUNT(Y11:Y13)</f>
        <v>3</v>
      </c>
      <c r="AF12" s="1">
        <f>AVERAGE(Y11:Y13)</f>
        <v>12932</v>
      </c>
      <c r="AG12" s="1">
        <f t="shared" ref="AG12:AI12" si="1">AVERAGE(Z11:Z13)</f>
        <v>96227.231069333488</v>
      </c>
      <c r="AH12" s="130">
        <f t="shared" si="1"/>
        <v>7.0825738319593272</v>
      </c>
      <c r="AI12" s="1">
        <f t="shared" si="1"/>
        <v>35415.878625723351</v>
      </c>
    </row>
    <row r="13" spans="1:37" x14ac:dyDescent="0.2">
      <c r="A13" s="3">
        <v>1982</v>
      </c>
      <c r="B13" s="63">
        <f>Escapement!B11</f>
        <v>103038</v>
      </c>
      <c r="C13" s="1">
        <f>Age!B44+Age!Y44</f>
        <v>0</v>
      </c>
      <c r="D13" s="1">
        <f>Age!Z45</f>
        <v>0</v>
      </c>
      <c r="E13" s="1">
        <f>Age!AA45</f>
        <v>72.436939959736307</v>
      </c>
      <c r="F13" s="1">
        <f>Age!AB46</f>
        <v>0</v>
      </c>
      <c r="G13" s="1">
        <f>Age!AC46</f>
        <v>7073.5755301755116</v>
      </c>
      <c r="H13" s="1">
        <f>Age!AD46</f>
        <v>0</v>
      </c>
      <c r="I13" s="1">
        <f>Age!AE47</f>
        <v>0</v>
      </c>
      <c r="J13" s="1">
        <f>Age!AF47</f>
        <v>220580.25775932314</v>
      </c>
      <c r="K13" s="1">
        <f>Age!AG47</f>
        <v>2490.2248729481416</v>
      </c>
      <c r="L13" s="1">
        <f>Age!AH47</f>
        <v>0</v>
      </c>
      <c r="M13" s="1">
        <f>Age!AI48</f>
        <v>955.10757959214448</v>
      </c>
      <c r="N13" s="1">
        <f>Age!AJ48</f>
        <v>24743.134921646513</v>
      </c>
      <c r="O13" s="1">
        <f>Age!AK48</f>
        <v>0</v>
      </c>
      <c r="P13" s="1">
        <f>Age!AL49</f>
        <v>0</v>
      </c>
      <c r="Q13" s="1">
        <f>Age!AM49</f>
        <v>202.79434224661279</v>
      </c>
      <c r="R13" s="1">
        <f>Age!AN49</f>
        <v>1960.6826850824391</v>
      </c>
      <c r="S13" s="1">
        <f>Age!AP50</f>
        <v>0</v>
      </c>
      <c r="T13" s="63">
        <f t="shared" si="0"/>
        <v>258078.21463097422</v>
      </c>
      <c r="X13" s="125">
        <v>3</v>
      </c>
      <c r="Y13" s="126">
        <v>19284</v>
      </c>
      <c r="Z13" s="126">
        <v>174835.17556643614</v>
      </c>
      <c r="AA13" s="129">
        <v>9.0663335182760907</v>
      </c>
      <c r="AB13" s="126">
        <v>67126.522720893758</v>
      </c>
      <c r="AC13" s="1"/>
      <c r="AD13" s="128" t="s">
        <v>83</v>
      </c>
      <c r="AE13" s="108">
        <f>COUNT(Y12:Y13)</f>
        <v>2</v>
      </c>
      <c r="AF13" s="1">
        <f>AVERAGE(Y12:Y13)</f>
        <v>15809.5</v>
      </c>
      <c r="AG13" s="1">
        <f t="shared" ref="AG13:AI13" si="2">AVERAGE(Z12:Z13)</f>
        <v>119009.22085011435</v>
      </c>
      <c r="AH13" s="130">
        <f t="shared" si="2"/>
        <v>7.0943044216347033</v>
      </c>
      <c r="AI13" s="1">
        <f t="shared" si="2"/>
        <v>46038.039086558281</v>
      </c>
    </row>
    <row r="14" spans="1:37" x14ac:dyDescent="0.2">
      <c r="A14" s="3">
        <v>1983</v>
      </c>
      <c r="B14" s="63">
        <f>Escapement!B12</f>
        <v>80141</v>
      </c>
      <c r="C14" s="1">
        <f>Age!B45+Age!Y45</f>
        <v>0</v>
      </c>
      <c r="D14" s="1">
        <f>Age!Z46</f>
        <v>0</v>
      </c>
      <c r="E14" s="1">
        <f>Age!AA46</f>
        <v>0</v>
      </c>
      <c r="F14" s="1">
        <f>Age!AB47</f>
        <v>0</v>
      </c>
      <c r="G14" s="1">
        <f>Age!AC47</f>
        <v>19355.844081062853</v>
      </c>
      <c r="H14" s="1">
        <f>Age!AD47</f>
        <v>0</v>
      </c>
      <c r="I14" s="1">
        <f>Age!AE48</f>
        <v>0</v>
      </c>
      <c r="J14" s="1">
        <f>Age!AF48</f>
        <v>195645.41616115527</v>
      </c>
      <c r="K14" s="1">
        <f>Age!AG48</f>
        <v>8276.9261110440839</v>
      </c>
      <c r="L14" s="1">
        <f>Age!AH48</f>
        <v>0</v>
      </c>
      <c r="M14" s="1">
        <f>Age!AI49</f>
        <v>598.99688149009432</v>
      </c>
      <c r="N14" s="1">
        <f>Age!AJ49</f>
        <v>100825.07336844083</v>
      </c>
      <c r="O14" s="1">
        <f>Age!AK49</f>
        <v>0</v>
      </c>
      <c r="P14" s="1">
        <f>Age!AL50</f>
        <v>0</v>
      </c>
      <c r="Q14" s="1">
        <f>Age!AM50</f>
        <v>808.00569097687037</v>
      </c>
      <c r="R14" s="1">
        <f>Age!AN50</f>
        <v>124.82156134851235</v>
      </c>
      <c r="S14" s="1">
        <f>Age!AP51</f>
        <v>0</v>
      </c>
      <c r="T14" s="63">
        <f t="shared" si="0"/>
        <v>325635.08385551849</v>
      </c>
      <c r="X14" s="125">
        <v>4</v>
      </c>
      <c r="Y14" s="126">
        <v>33117</v>
      </c>
      <c r="Z14" s="126">
        <v>61775.765066216729</v>
      </c>
      <c r="AA14" s="129">
        <v>1.8653792634060069</v>
      </c>
      <c r="AB14" s="126">
        <v>26839.818954051349</v>
      </c>
      <c r="AC14" s="1"/>
      <c r="AD14" s="128" t="s">
        <v>84</v>
      </c>
      <c r="AE14" s="108">
        <f>COUNT(Y14:Y16)</f>
        <v>3</v>
      </c>
      <c r="AF14" s="1">
        <f>AVERAGE(Y14:Y16)</f>
        <v>34609.666666666664</v>
      </c>
      <c r="AG14" s="1">
        <f t="shared" ref="AG14:AI14" si="3">AVERAGE(Z14:Z16)</f>
        <v>87344.191964742728</v>
      </c>
      <c r="AH14" s="130">
        <f t="shared" si="3"/>
        <v>2.5796557053425153</v>
      </c>
      <c r="AI14" s="1">
        <f t="shared" si="3"/>
        <v>39364.383556840425</v>
      </c>
    </row>
    <row r="15" spans="1:37" x14ac:dyDescent="0.2">
      <c r="A15" s="3">
        <v>1984</v>
      </c>
      <c r="B15" s="63">
        <f>Escapement!B13</f>
        <v>100781</v>
      </c>
      <c r="C15" s="1">
        <f>Age!B46+Age!Y46</f>
        <v>0</v>
      </c>
      <c r="D15" s="1">
        <f>Age!Z47</f>
        <v>0</v>
      </c>
      <c r="E15" s="1">
        <f>Age!AA47</f>
        <v>27.126252505010012</v>
      </c>
      <c r="F15" s="1">
        <f>Age!AB48</f>
        <v>0</v>
      </c>
      <c r="G15" s="1">
        <f>Age!AC48</f>
        <v>18607.423213967224</v>
      </c>
      <c r="H15" s="1">
        <f>Age!AD48</f>
        <v>33.738782051282051</v>
      </c>
      <c r="I15" s="1">
        <f>Age!AE49</f>
        <v>0</v>
      </c>
      <c r="J15" s="1">
        <f>Age!AF49</f>
        <v>165699.31384385331</v>
      </c>
      <c r="K15" s="1">
        <f>Age!AG49</f>
        <v>12664.723136505523</v>
      </c>
      <c r="L15" s="1">
        <f>Age!AH49</f>
        <v>0</v>
      </c>
      <c r="M15" s="1">
        <f>Age!AI50</f>
        <v>566.43540276543422</v>
      </c>
      <c r="N15" s="1">
        <f>Age!AJ50</f>
        <v>77273.628380836904</v>
      </c>
      <c r="O15" s="1">
        <f>Age!AK50</f>
        <v>0</v>
      </c>
      <c r="P15" s="1">
        <f>Age!AL51</f>
        <v>0</v>
      </c>
      <c r="Q15" s="1">
        <f>Age!AM51</f>
        <v>125.87409157308528</v>
      </c>
      <c r="R15" s="1">
        <f>Age!AN51</f>
        <v>140.74361851608347</v>
      </c>
      <c r="S15" s="1">
        <f>Age!AP52</f>
        <v>0</v>
      </c>
      <c r="T15" s="63">
        <f t="shared" si="0"/>
        <v>275139.00672257383</v>
      </c>
      <c r="X15" s="125">
        <v>5</v>
      </c>
      <c r="Y15" s="126">
        <v>33705</v>
      </c>
      <c r="Z15" s="126">
        <v>174619.40738292361</v>
      </c>
      <c r="AA15" s="129">
        <v>5.1808161217304143</v>
      </c>
      <c r="AB15" s="126">
        <v>86326.609625954923</v>
      </c>
      <c r="AC15" s="1"/>
      <c r="AD15" s="128" t="s">
        <v>85</v>
      </c>
      <c r="AE15" s="108">
        <f>COUNT(Y14:Y18)</f>
        <v>5</v>
      </c>
      <c r="AF15" s="1">
        <f>AVERAGE(Y14:Y18)</f>
        <v>38327.599999999999</v>
      </c>
      <c r="AG15" s="1">
        <f t="shared" ref="AG15:AI15" si="4">AVERAGE(Z14:Z18)</f>
        <v>89990.705775858645</v>
      </c>
      <c r="AH15" s="130">
        <f t="shared" si="4"/>
        <v>2.4043425517710832</v>
      </c>
      <c r="AI15" s="1">
        <f t="shared" si="4"/>
        <v>37611.795407139914</v>
      </c>
    </row>
    <row r="16" spans="1:37" x14ac:dyDescent="0.2">
      <c r="A16" s="3">
        <v>1985</v>
      </c>
      <c r="B16" s="63">
        <f>Escapement!B14</f>
        <v>69141</v>
      </c>
      <c r="C16" s="1">
        <f>Age!B47+Age!Y47</f>
        <v>0</v>
      </c>
      <c r="D16" s="1">
        <f>Age!Z48</f>
        <v>0</v>
      </c>
      <c r="E16" s="1">
        <f>Age!AA48</f>
        <v>0</v>
      </c>
      <c r="F16" s="1">
        <f>Age!AB49</f>
        <v>0</v>
      </c>
      <c r="G16" s="1">
        <f>Age!AC49</f>
        <v>10816.451145527017</v>
      </c>
      <c r="H16" s="1">
        <f>Age!AD49</f>
        <v>0</v>
      </c>
      <c r="I16" s="1">
        <f>Age!AE50</f>
        <v>0</v>
      </c>
      <c r="J16" s="1">
        <f>Age!AF50</f>
        <v>90538.202460165659</v>
      </c>
      <c r="K16" s="1">
        <f>Age!AG50</f>
        <v>3511.8782147422339</v>
      </c>
      <c r="L16" s="1">
        <f>Age!AH50</f>
        <v>0</v>
      </c>
      <c r="M16" s="1">
        <f>Age!AI51</f>
        <v>404.70798467280082</v>
      </c>
      <c r="N16" s="1">
        <f>Age!AJ51</f>
        <v>56210.374518403361</v>
      </c>
      <c r="O16" s="1">
        <f>Age!AK51</f>
        <v>76.031746031746025</v>
      </c>
      <c r="P16" s="1">
        <f>Age!AL52</f>
        <v>0</v>
      </c>
      <c r="Q16" s="1">
        <f>Age!AM52</f>
        <v>177.69785038026609</v>
      </c>
      <c r="R16" s="1">
        <f>Age!AN52</f>
        <v>218.96355144454299</v>
      </c>
      <c r="S16" s="1">
        <f>Age!AP53</f>
        <v>0</v>
      </c>
      <c r="T16" s="63">
        <f t="shared" si="0"/>
        <v>161954.30747136765</v>
      </c>
      <c r="X16" s="125">
        <v>6</v>
      </c>
      <c r="Y16" s="126">
        <v>37007</v>
      </c>
      <c r="Z16" s="126">
        <v>25637.403445087846</v>
      </c>
      <c r="AA16" s="129">
        <v>0.69277173089112454</v>
      </c>
      <c r="AB16" s="126">
        <v>4926.7220905150189</v>
      </c>
      <c r="AC16" s="1">
        <f>AVERAGE(AB11:AB20)</f>
        <v>39344.447565128539</v>
      </c>
      <c r="AD16" s="128" t="s">
        <v>86</v>
      </c>
      <c r="AE16" s="108">
        <f>COUNT(Y17:Y23)</f>
        <v>7</v>
      </c>
      <c r="AF16" s="1">
        <f>AVERAGE(Y17:Y23)</f>
        <v>50723.857142857145</v>
      </c>
      <c r="AG16" s="1">
        <f t="shared" ref="AG16:AI16" si="5">AVERAGE(Z17:Z23)</f>
        <v>99208.124882501623</v>
      </c>
      <c r="AH16" s="130">
        <f t="shared" si="5"/>
        <v>1.9572534626585332</v>
      </c>
      <c r="AI16" s="1">
        <f t="shared" si="5"/>
        <v>44202.081036703348</v>
      </c>
    </row>
    <row r="17" spans="1:35" x14ac:dyDescent="0.2">
      <c r="A17" s="3">
        <v>1986</v>
      </c>
      <c r="B17" s="63">
        <f>Escapement!B15</f>
        <v>88024</v>
      </c>
      <c r="C17" s="1">
        <f>Age!B48+Age!Y48</f>
        <v>0</v>
      </c>
      <c r="D17" s="1">
        <f>Age!Z49</f>
        <v>0</v>
      </c>
      <c r="E17" s="1">
        <f>Age!AA49</f>
        <v>62.418010752688183</v>
      </c>
      <c r="F17" s="1">
        <f>Age!AB50</f>
        <v>0</v>
      </c>
      <c r="G17" s="1">
        <f>Age!AC50</f>
        <v>8361.2810219974854</v>
      </c>
      <c r="H17" s="1">
        <f>Age!AD50</f>
        <v>0</v>
      </c>
      <c r="I17" s="1">
        <f>Age!AE51</f>
        <v>0</v>
      </c>
      <c r="J17" s="1">
        <f>Age!AF51</f>
        <v>156030.18622441404</v>
      </c>
      <c r="K17" s="1">
        <f>Age!AG51</f>
        <v>3376.4604707465492</v>
      </c>
      <c r="L17" s="1">
        <f>Age!AH51</f>
        <v>0</v>
      </c>
      <c r="M17" s="1">
        <f>Age!AI52</f>
        <v>1125.4497757997419</v>
      </c>
      <c r="N17" s="1">
        <f>Age!AJ52</f>
        <v>46492.208720592964</v>
      </c>
      <c r="O17" s="1">
        <f>Age!AK52</f>
        <v>38.957264957264947</v>
      </c>
      <c r="P17" s="1">
        <f>Age!AL53</f>
        <v>0</v>
      </c>
      <c r="Q17" s="1">
        <f>Age!AM53</f>
        <v>107.41871572780522</v>
      </c>
      <c r="R17" s="1">
        <f>Age!AN53</f>
        <v>50.339568482794135</v>
      </c>
      <c r="S17" s="1">
        <f>Age!AP54</f>
        <v>0</v>
      </c>
      <c r="T17" s="63">
        <f t="shared" si="0"/>
        <v>215644.71977347133</v>
      </c>
      <c r="X17" s="125">
        <v>7</v>
      </c>
      <c r="Y17" s="126">
        <v>43555</v>
      </c>
      <c r="Z17" s="126">
        <v>100174.79846625998</v>
      </c>
      <c r="AA17" s="129">
        <v>2.2999609336760414</v>
      </c>
      <c r="AB17" s="126">
        <v>42552.588069766112</v>
      </c>
      <c r="AC17" s="1"/>
      <c r="AD17" s="128" t="s">
        <v>87</v>
      </c>
      <c r="AE17" s="108">
        <f>COUNT(Y19:Y24)</f>
        <v>6</v>
      </c>
      <c r="AF17" s="1">
        <f>AVERAGE(Y19:Y24)</f>
        <v>56066.5</v>
      </c>
      <c r="AG17" s="1">
        <f t="shared" ref="AG17:AI17" si="6">AVERAGE(Z19:Z24)</f>
        <v>121938.51082002746</v>
      </c>
      <c r="AH17" s="130">
        <f t="shared" si="6"/>
        <v>2.1122707194203922</v>
      </c>
      <c r="AI17" s="1">
        <f t="shared" si="6"/>
        <v>66900.508060518812</v>
      </c>
    </row>
    <row r="18" spans="1:35" x14ac:dyDescent="0.2">
      <c r="A18" s="3">
        <v>1987</v>
      </c>
      <c r="B18" s="63">
        <f>Escapement!B16</f>
        <v>94208</v>
      </c>
      <c r="C18" s="1">
        <f>Age!B49+Age!Y49</f>
        <v>0</v>
      </c>
      <c r="D18" s="1">
        <f>Age!Z50</f>
        <v>0</v>
      </c>
      <c r="E18" s="1">
        <f>Age!AA50</f>
        <v>75.535570469798657</v>
      </c>
      <c r="F18" s="1">
        <f>Age!AB51</f>
        <v>0</v>
      </c>
      <c r="G18" s="1">
        <f>Age!AC51</f>
        <v>12223.561951442103</v>
      </c>
      <c r="H18" s="1">
        <f>Age!AD51</f>
        <v>0</v>
      </c>
      <c r="I18" s="1">
        <f>Age!AE52</f>
        <v>0</v>
      </c>
      <c r="J18" s="1">
        <f>Age!AF52</f>
        <v>87804.769142190795</v>
      </c>
      <c r="K18" s="1">
        <f>Age!AG52</f>
        <v>3980.9802468514945</v>
      </c>
      <c r="L18" s="1">
        <f>Age!AH52</f>
        <v>0</v>
      </c>
      <c r="M18" s="1">
        <f>Age!AI53</f>
        <v>143.5756756557812</v>
      </c>
      <c r="N18" s="1">
        <f>Age!AJ53</f>
        <v>25438.300411429347</v>
      </c>
      <c r="O18" s="1">
        <f>Age!AK53</f>
        <v>0</v>
      </c>
      <c r="P18" s="1">
        <f>Age!AL54</f>
        <v>0</v>
      </c>
      <c r="Q18" s="1">
        <f>Age!AM54</f>
        <v>22.883544303797468</v>
      </c>
      <c r="R18" s="1">
        <f>Age!AN54</f>
        <v>0</v>
      </c>
      <c r="S18" s="1">
        <f>Age!AP55</f>
        <v>0</v>
      </c>
      <c r="T18" s="63">
        <f t="shared" si="0"/>
        <v>129689.60654234311</v>
      </c>
      <c r="X18" s="125">
        <v>8</v>
      </c>
      <c r="Y18" s="126">
        <v>44254</v>
      </c>
      <c r="Z18" s="126">
        <v>87746.154518805066</v>
      </c>
      <c r="AA18" s="129">
        <v>1.9827847091518296</v>
      </c>
      <c r="AB18" s="126">
        <v>27413.238295412171</v>
      </c>
      <c r="AC18" s="1"/>
      <c r="AD18" s="128" t="s">
        <v>88</v>
      </c>
      <c r="AE18" s="108">
        <f>COUNT(Y24:Y30)</f>
        <v>7</v>
      </c>
      <c r="AF18" s="1">
        <f>AVERAGE(Y24:Y30)</f>
        <v>74935.28571428571</v>
      </c>
      <c r="AG18" s="1">
        <f t="shared" ref="AG18:AI18" si="7">AVERAGE(Z24:Z30)</f>
        <v>126319.42135646559</v>
      </c>
      <c r="AH18" s="130">
        <f t="shared" si="7"/>
        <v>1.7201442836489502</v>
      </c>
      <c r="AI18" s="1">
        <f t="shared" si="7"/>
        <v>67171.537478775645</v>
      </c>
    </row>
    <row r="19" spans="1:35" x14ac:dyDescent="0.2">
      <c r="A19" s="3">
        <v>1988</v>
      </c>
      <c r="B19" s="63">
        <f>Escapement!B17</f>
        <v>81274</v>
      </c>
      <c r="C19" s="1">
        <f>Age!B50+Age!Y50</f>
        <v>0</v>
      </c>
      <c r="D19" s="1">
        <f>Age!Z51</f>
        <v>0</v>
      </c>
      <c r="E19" s="1">
        <f>Age!AA51</f>
        <v>18.848754448398573</v>
      </c>
      <c r="F19" s="1">
        <f>Age!AB52</f>
        <v>0</v>
      </c>
      <c r="G19" s="1">
        <f>Age!AC52</f>
        <v>2631.7594919738744</v>
      </c>
      <c r="H19" s="1">
        <f>Age!AD52</f>
        <v>0</v>
      </c>
      <c r="I19" s="1">
        <f>Age!AE53</f>
        <v>0</v>
      </c>
      <c r="J19" s="1">
        <f>Age!AF53</f>
        <v>24701.919211940076</v>
      </c>
      <c r="K19" s="1">
        <f>Age!AG53</f>
        <v>549.62643169217711</v>
      </c>
      <c r="L19" s="1">
        <f>Age!AH53</f>
        <v>0</v>
      </c>
      <c r="M19" s="1">
        <f>Age!AI54</f>
        <v>156.69069290271011</v>
      </c>
      <c r="N19" s="1">
        <f>Age!AJ54</f>
        <v>6033.3449100834887</v>
      </c>
      <c r="O19" s="1">
        <f>Age!AK54</f>
        <v>0</v>
      </c>
      <c r="P19" s="1">
        <f>Age!AL55</f>
        <v>0</v>
      </c>
      <c r="Q19" s="1">
        <f>Age!AM55</f>
        <v>9.0451263537906144</v>
      </c>
      <c r="R19" s="1">
        <f>Age!AN55</f>
        <v>9.0451263537906144</v>
      </c>
      <c r="S19" s="1">
        <f>Age!AP56</f>
        <v>0</v>
      </c>
      <c r="T19" s="63">
        <f t="shared" si="0"/>
        <v>34110.27974574831</v>
      </c>
      <c r="X19" s="125">
        <v>9</v>
      </c>
      <c r="Y19" s="126">
        <v>50739</v>
      </c>
      <c r="Z19" s="126">
        <v>142218.17350983174</v>
      </c>
      <c r="AA19" s="129">
        <v>2.8029360750080166</v>
      </c>
      <c r="AB19" s="126">
        <v>64906.364820101779</v>
      </c>
      <c r="AC19" s="1"/>
      <c r="AD19" s="128" t="s">
        <v>89</v>
      </c>
      <c r="AE19" s="108">
        <f>COUNT(Y25:Y34)</f>
        <v>10</v>
      </c>
      <c r="AF19" s="1">
        <f>AVERAGE(Y25:Y34)</f>
        <v>78925.2</v>
      </c>
      <c r="AG19" s="1">
        <f t="shared" ref="AG19:AI19" si="8">AVERAGE(Z25:Z34)</f>
        <v>170940.87209979925</v>
      </c>
      <c r="AH19" s="130">
        <f t="shared" si="8"/>
        <v>2.1381946006771129</v>
      </c>
      <c r="AI19" s="1">
        <f t="shared" si="8"/>
        <v>106472.22049016075</v>
      </c>
    </row>
    <row r="20" spans="1:35" x14ac:dyDescent="0.2">
      <c r="A20" s="3">
        <v>1989</v>
      </c>
      <c r="B20" s="63">
        <f>Escapement!B18</f>
        <v>54900</v>
      </c>
      <c r="C20" s="1">
        <f>Age!B51+Age!Y51</f>
        <v>0</v>
      </c>
      <c r="D20" s="1">
        <f>Age!Z52</f>
        <v>0</v>
      </c>
      <c r="E20" s="1">
        <f>Age!AA52</f>
        <v>0</v>
      </c>
      <c r="F20" s="1">
        <f>Age!AB53</f>
        <v>0</v>
      </c>
      <c r="G20" s="1">
        <f>Age!AC53</f>
        <v>1089.0043947129338</v>
      </c>
      <c r="H20" s="1">
        <f>Age!AD53</f>
        <v>0</v>
      </c>
      <c r="I20" s="1">
        <f>Age!AE54</f>
        <v>0</v>
      </c>
      <c r="J20" s="1">
        <f>Age!AF54</f>
        <v>18638.257919469765</v>
      </c>
      <c r="K20" s="1">
        <f>Age!AG54</f>
        <v>174.70846289605919</v>
      </c>
      <c r="L20" s="1">
        <f>Age!AH54</f>
        <v>0</v>
      </c>
      <c r="M20" s="1">
        <f>Age!AI55</f>
        <v>114.27742277398316</v>
      </c>
      <c r="N20" s="1">
        <f>Age!AJ55</f>
        <v>2104.8862073259133</v>
      </c>
      <c r="O20" s="1">
        <f>Age!AK55</f>
        <v>0</v>
      </c>
      <c r="P20" s="1">
        <f>Age!AL56</f>
        <v>0</v>
      </c>
      <c r="Q20" s="1">
        <f>Age!AM56</f>
        <v>0</v>
      </c>
      <c r="R20" s="1">
        <f>Age!AN56</f>
        <v>0</v>
      </c>
      <c r="S20" s="1">
        <f>Age!AP57</f>
        <v>0</v>
      </c>
      <c r="T20" s="63">
        <f t="shared" si="0"/>
        <v>22121.134407178652</v>
      </c>
      <c r="X20" s="125">
        <v>10</v>
      </c>
      <c r="Y20" s="126">
        <v>51178</v>
      </c>
      <c r="Z20" s="126">
        <v>116397.4061593707</v>
      </c>
      <c r="AA20" s="129">
        <v>2.2743641048765233</v>
      </c>
      <c r="AB20" s="126">
        <v>34231.497918314017</v>
      </c>
      <c r="AC20" s="1"/>
      <c r="AD20" s="128" t="s">
        <v>90</v>
      </c>
      <c r="AE20" s="108">
        <f>COUNT(Y31:Y38)</f>
        <v>8</v>
      </c>
      <c r="AF20" s="1">
        <f>AVERAGE(Y31:Y38)</f>
        <v>89413.125</v>
      </c>
      <c r="AG20" s="1">
        <f t="shared" ref="AG20:AI20" si="9">AVERAGE(Z31:Z38)</f>
        <v>205506.28728874074</v>
      </c>
      <c r="AH20" s="130">
        <f t="shared" si="9"/>
        <v>2.3494504932555795</v>
      </c>
      <c r="AI20" s="1">
        <f t="shared" si="9"/>
        <v>135351.29820980766</v>
      </c>
    </row>
    <row r="21" spans="1:35" x14ac:dyDescent="0.2">
      <c r="A21" s="3">
        <v>1990</v>
      </c>
      <c r="B21" s="63">
        <f>Escapement!B19</f>
        <v>76119</v>
      </c>
      <c r="C21" s="1">
        <f>Age!B52+Age!Y52</f>
        <v>0</v>
      </c>
      <c r="D21" s="1">
        <f>Age!Z53</f>
        <v>0</v>
      </c>
      <c r="E21" s="1">
        <f>Age!AA53</f>
        <v>0</v>
      </c>
      <c r="F21" s="1">
        <f>Age!AB54</f>
        <v>0</v>
      </c>
      <c r="G21" s="1">
        <f>Age!AC54</f>
        <v>317.51103332325528</v>
      </c>
      <c r="H21" s="1">
        <f>Age!AD54</f>
        <v>0</v>
      </c>
      <c r="I21" s="1">
        <f>Age!AE55</f>
        <v>0</v>
      </c>
      <c r="J21" s="1">
        <f>Age!AF55</f>
        <v>4149.7935186094237</v>
      </c>
      <c r="K21" s="1">
        <f>Age!AG55</f>
        <v>227.96775937390956</v>
      </c>
      <c r="L21" s="1">
        <f>Age!AH55</f>
        <v>0</v>
      </c>
      <c r="M21" s="1">
        <f>Age!AI56</f>
        <v>7.6063829787234027</v>
      </c>
      <c r="N21" s="1">
        <f>Age!AJ56</f>
        <v>1478.4988776550576</v>
      </c>
      <c r="O21" s="1">
        <f>Age!AK56</f>
        <v>0</v>
      </c>
      <c r="P21" s="1">
        <f>Age!AL57</f>
        <v>0</v>
      </c>
      <c r="Q21" s="1">
        <f>Age!AM57</f>
        <v>0</v>
      </c>
      <c r="R21" s="1">
        <f>Age!AN57</f>
        <v>0</v>
      </c>
      <c r="S21" s="1">
        <f>Age!AP58</f>
        <v>0</v>
      </c>
      <c r="T21" s="63">
        <f t="shared" si="0"/>
        <v>6181.3775719403693</v>
      </c>
      <c r="X21" s="2">
        <v>11</v>
      </c>
      <c r="Y21" s="1">
        <v>52080</v>
      </c>
      <c r="Z21" s="1">
        <v>16297.23662632191</v>
      </c>
      <c r="AA21" s="130">
        <v>0.31292697055149599</v>
      </c>
      <c r="AB21" s="1">
        <v>4322.5591075444945</v>
      </c>
      <c r="AC21" s="1"/>
      <c r="AD21" s="108" t="s">
        <v>91</v>
      </c>
      <c r="AE21" s="108">
        <f>COUNT(Y35:Y40)</f>
        <v>6</v>
      </c>
      <c r="AF21" s="1">
        <f>AVERAGE(Y35:Y40)</f>
        <v>97546.333333333328</v>
      </c>
      <c r="AG21" s="1">
        <f t="shared" ref="AG21:AI21" si="10">AVERAGE(Z35:Z40)</f>
        <v>214875.64380983679</v>
      </c>
      <c r="AH21" s="130">
        <f t="shared" si="10"/>
        <v>2.1707646009619581</v>
      </c>
      <c r="AI21" s="1">
        <f t="shared" si="10"/>
        <v>143258.64283507733</v>
      </c>
    </row>
    <row r="22" spans="1:35" x14ac:dyDescent="0.2">
      <c r="A22" s="3">
        <v>1991</v>
      </c>
      <c r="B22" s="63">
        <f>Escapement!B20</f>
        <v>92375</v>
      </c>
      <c r="C22" s="1">
        <f>Age!B53+Age!Y53</f>
        <v>0</v>
      </c>
      <c r="D22" s="1">
        <f>Age!Z54</f>
        <v>0</v>
      </c>
      <c r="E22" s="1">
        <f>Age!AA54</f>
        <v>23.114021571648689</v>
      </c>
      <c r="F22" s="1">
        <f>Age!AB55</f>
        <v>0</v>
      </c>
      <c r="G22" s="1">
        <f>Age!AC55</f>
        <v>3022.1727943012529</v>
      </c>
      <c r="H22" s="1">
        <f>Age!AD55</f>
        <v>0</v>
      </c>
      <c r="I22" s="1">
        <f>Age!AE56</f>
        <v>0</v>
      </c>
      <c r="J22" s="1">
        <f>Age!AF56</f>
        <v>16482.162539531688</v>
      </c>
      <c r="K22" s="1">
        <f>Age!AG56</f>
        <v>306.03357393862876</v>
      </c>
      <c r="L22" s="1">
        <f>Age!AH56</f>
        <v>0</v>
      </c>
      <c r="M22" s="1">
        <f>Age!AI57</f>
        <v>66.576999354410219</v>
      </c>
      <c r="N22" s="1">
        <f>Age!AJ57</f>
        <v>2592.8837218602694</v>
      </c>
      <c r="O22" s="1">
        <f>Age!AK57</f>
        <v>0</v>
      </c>
      <c r="P22" s="1">
        <f>Age!AL58</f>
        <v>0</v>
      </c>
      <c r="Q22" s="1">
        <f>Age!AM58</f>
        <v>0</v>
      </c>
      <c r="R22" s="1">
        <f>Age!AN58</f>
        <v>0</v>
      </c>
      <c r="S22" s="1">
        <f>Age!AP59</f>
        <v>0</v>
      </c>
      <c r="T22" s="63">
        <f t="shared" si="0"/>
        <v>22492.9436505579</v>
      </c>
      <c r="X22" s="2">
        <v>12</v>
      </c>
      <c r="Y22" s="1">
        <v>54900</v>
      </c>
      <c r="Z22" s="1">
        <v>54621.062552535252</v>
      </c>
      <c r="AA22" s="130">
        <v>0.99491917217732695</v>
      </c>
      <c r="AB22" s="1">
        <v>26338.668881808371</v>
      </c>
      <c r="AC22" s="1"/>
    </row>
    <row r="23" spans="1:35" x14ac:dyDescent="0.2">
      <c r="A23" s="3">
        <v>1992</v>
      </c>
      <c r="B23" s="63">
        <f>Escapement!B21</f>
        <v>77601</v>
      </c>
      <c r="C23" s="1">
        <f>Age!B54+Age!Y54</f>
        <v>0</v>
      </c>
      <c r="D23" s="1">
        <f>Age!Z55</f>
        <v>0</v>
      </c>
      <c r="E23" s="1">
        <f>Age!AA55</f>
        <v>0</v>
      </c>
      <c r="F23" s="1">
        <f>Age!AB56</f>
        <v>0</v>
      </c>
      <c r="G23" s="1">
        <f>Age!AC56</f>
        <v>1607.7966541959051</v>
      </c>
      <c r="H23" s="1">
        <f>Age!AD56</f>
        <v>0</v>
      </c>
      <c r="I23" s="1">
        <f>Age!AE57</f>
        <v>0</v>
      </c>
      <c r="J23" s="1">
        <f>Age!AF57</f>
        <v>28061.141725626541</v>
      </c>
      <c r="K23" s="1">
        <f>Age!AG57</f>
        <v>132.97585575630171</v>
      </c>
      <c r="L23" s="1">
        <f>Age!AH57</f>
        <v>0</v>
      </c>
      <c r="M23" s="1">
        <f>Age!AI58</f>
        <v>9.9538106235565795</v>
      </c>
      <c r="N23" s="1">
        <f>Age!AJ58</f>
        <v>350.11671236257718</v>
      </c>
      <c r="O23" s="1">
        <f>Age!AK58</f>
        <v>0</v>
      </c>
      <c r="P23" s="1">
        <f>Age!AL59</f>
        <v>0</v>
      </c>
      <c r="Q23" s="1">
        <f>Age!AM59</f>
        <v>0</v>
      </c>
      <c r="R23" s="1">
        <f>Age!AN59</f>
        <v>0</v>
      </c>
      <c r="S23" s="1">
        <f>Age!AP60</f>
        <v>0</v>
      </c>
      <c r="T23" s="63">
        <f t="shared" si="0"/>
        <v>30161.984758564882</v>
      </c>
      <c r="X23" s="2">
        <v>13</v>
      </c>
      <c r="Y23" s="1">
        <v>58361</v>
      </c>
      <c r="Z23" s="1">
        <v>177002.04234438669</v>
      </c>
      <c r="AA23" s="130">
        <v>3.0328822731684975</v>
      </c>
      <c r="AB23" s="1">
        <v>109649.65016397653</v>
      </c>
      <c r="AC23" s="1"/>
    </row>
    <row r="24" spans="1:35" x14ac:dyDescent="0.2">
      <c r="A24" s="3">
        <v>1993</v>
      </c>
      <c r="B24" s="63">
        <f>Escapement!B22</f>
        <v>52080</v>
      </c>
      <c r="C24" s="1">
        <f>Age!B55+Age!Y55</f>
        <v>0</v>
      </c>
      <c r="D24" s="1">
        <f>Age!Z56</f>
        <v>0</v>
      </c>
      <c r="E24" s="1">
        <f>Age!AA56</f>
        <v>0</v>
      </c>
      <c r="F24" s="1">
        <f>Age!AB57</f>
        <v>0</v>
      </c>
      <c r="G24" s="1">
        <f>Age!AC57</f>
        <v>967.94301032836324</v>
      </c>
      <c r="H24" s="1">
        <f>Age!AD57</f>
        <v>0</v>
      </c>
      <c r="I24" s="1">
        <f>Age!AE58</f>
        <v>0</v>
      </c>
      <c r="J24" s="1">
        <f>Age!AF58</f>
        <v>2161.1339519165294</v>
      </c>
      <c r="K24" s="1">
        <f>Age!AG58</f>
        <v>173.01748027445115</v>
      </c>
      <c r="L24" s="1">
        <f>Age!AH58</f>
        <v>0</v>
      </c>
      <c r="M24" s="1">
        <f>Age!AI59</f>
        <v>7.8305489260143188</v>
      </c>
      <c r="N24" s="1">
        <f>Age!AJ59</f>
        <v>1012.6341160991363</v>
      </c>
      <c r="O24" s="1">
        <f>Age!AK59</f>
        <v>0</v>
      </c>
      <c r="P24" s="1">
        <f>Age!AL60</f>
        <v>0</v>
      </c>
      <c r="Q24" s="1">
        <f>Age!AM60</f>
        <v>0</v>
      </c>
      <c r="R24" s="1">
        <f>Age!AN60</f>
        <v>0</v>
      </c>
      <c r="S24" s="1">
        <f>Age!AP61</f>
        <v>0</v>
      </c>
      <c r="T24" s="63">
        <f t="shared" si="0"/>
        <v>4322.5591075444945</v>
      </c>
      <c r="X24" s="2">
        <v>14</v>
      </c>
      <c r="Y24" s="1">
        <v>69141</v>
      </c>
      <c r="Z24" s="1">
        <v>225095.14372771845</v>
      </c>
      <c r="AA24" s="130">
        <v>3.2555957207404931</v>
      </c>
      <c r="AB24" s="1">
        <v>161954.30747136765</v>
      </c>
      <c r="AC24" s="1"/>
    </row>
    <row r="25" spans="1:35" x14ac:dyDescent="0.2">
      <c r="A25" s="3">
        <v>1994</v>
      </c>
      <c r="B25" s="63">
        <f>Escapement!B23</f>
        <v>37007</v>
      </c>
      <c r="C25" s="1">
        <f>Age!B56+Age!Y56</f>
        <v>0</v>
      </c>
      <c r="D25" s="1">
        <f>Age!Z57</f>
        <v>0</v>
      </c>
      <c r="E25" s="1">
        <f>Age!AA57</f>
        <v>0</v>
      </c>
      <c r="F25" s="1">
        <f>Age!AB58</f>
        <v>0</v>
      </c>
      <c r="G25" s="1">
        <f>Age!AC58</f>
        <v>143.67638736130601</v>
      </c>
      <c r="H25" s="1">
        <f>Age!AD58</f>
        <v>0</v>
      </c>
      <c r="I25" s="1">
        <f>Age!AE59</f>
        <v>0</v>
      </c>
      <c r="J25" s="1">
        <f>Age!AF59</f>
        <v>2433.133929699768</v>
      </c>
      <c r="K25" s="1">
        <f>Age!AG59</f>
        <v>321.03958875936172</v>
      </c>
      <c r="L25" s="1">
        <f>Age!AH59</f>
        <v>0</v>
      </c>
      <c r="M25" s="1">
        <f>Age!AI60</f>
        <v>26.232558139534884</v>
      </c>
      <c r="N25" s="1">
        <f>Age!AJ60</f>
        <v>2002.6396265550479</v>
      </c>
      <c r="O25" s="1">
        <f>Age!AK60</f>
        <v>0</v>
      </c>
      <c r="P25" s="1">
        <f>Age!AL61</f>
        <v>0</v>
      </c>
      <c r="Q25" s="1">
        <f>Age!AM61</f>
        <v>0</v>
      </c>
      <c r="R25" s="1">
        <f>Age!AN61</f>
        <v>0</v>
      </c>
      <c r="S25" s="1">
        <f>Age!AP62</f>
        <v>0</v>
      </c>
      <c r="T25" s="63">
        <f t="shared" si="0"/>
        <v>4926.7220905150189</v>
      </c>
      <c r="X25" s="2">
        <v>15</v>
      </c>
      <c r="Y25" s="1">
        <v>72678</v>
      </c>
      <c r="Z25" s="1">
        <v>251009.5799782754</v>
      </c>
      <c r="AA25" s="130">
        <v>3.4537216210995818</v>
      </c>
      <c r="AB25" s="1">
        <v>119826.44668398272</v>
      </c>
      <c r="AC25" s="1"/>
    </row>
    <row r="26" spans="1:35" x14ac:dyDescent="0.2">
      <c r="A26" s="3">
        <v>1995</v>
      </c>
      <c r="B26" s="63">
        <f>Escapement!B24</f>
        <v>7177</v>
      </c>
      <c r="C26" s="1">
        <f>Age!B57+Age!Y57</f>
        <v>0</v>
      </c>
      <c r="D26" s="1">
        <f>Age!Z58</f>
        <v>0</v>
      </c>
      <c r="E26" s="1">
        <f>Age!AA58</f>
        <v>0</v>
      </c>
      <c r="F26" s="1">
        <f>Age!AB59</f>
        <v>0</v>
      </c>
      <c r="G26" s="1">
        <f>Age!AC59</f>
        <v>829.32210334528281</v>
      </c>
      <c r="H26" s="1">
        <f>Age!AD59</f>
        <v>0</v>
      </c>
      <c r="I26" s="1">
        <f>Age!AE60</f>
        <v>0</v>
      </c>
      <c r="J26" s="1">
        <f>Age!AF60</f>
        <v>9788.1863479087297</v>
      </c>
      <c r="K26" s="1">
        <f>Age!AG60</f>
        <v>412.11978323018354</v>
      </c>
      <c r="L26" s="1">
        <f>Age!AH60</f>
        <v>0</v>
      </c>
      <c r="M26" s="1">
        <f>Age!AI61</f>
        <v>26.510225563909763</v>
      </c>
      <c r="N26" s="1">
        <f>Age!AJ61</f>
        <v>3115.4192440053798</v>
      </c>
      <c r="O26" s="1">
        <f>Age!AK61</f>
        <v>0</v>
      </c>
      <c r="P26" s="1">
        <f>Age!AL62</f>
        <v>0</v>
      </c>
      <c r="Q26" s="1">
        <f>Age!AM62</f>
        <v>0</v>
      </c>
      <c r="R26" s="1">
        <f>Age!AN62</f>
        <v>0</v>
      </c>
      <c r="S26" s="1">
        <f>Age!AP63</f>
        <v>0</v>
      </c>
      <c r="T26" s="63">
        <f t="shared" si="0"/>
        <v>14171.557704053486</v>
      </c>
      <c r="X26" s="2">
        <v>16</v>
      </c>
      <c r="Y26" s="1">
        <v>75065</v>
      </c>
      <c r="Z26" s="1">
        <v>48633.014555351248</v>
      </c>
      <c r="AA26" s="130">
        <v>0.64787869919871111</v>
      </c>
      <c r="AB26" s="1">
        <v>13784.761670316642</v>
      </c>
      <c r="AC26" s="1">
        <f>AVERAGE(AB21:AB30)</f>
        <v>61051.164050475883</v>
      </c>
    </row>
    <row r="27" spans="1:35" x14ac:dyDescent="0.2">
      <c r="A27" s="3">
        <v>1996</v>
      </c>
      <c r="B27" s="63">
        <f>Escapement!B25</f>
        <v>50739</v>
      </c>
      <c r="C27" s="1">
        <f>Age!B58+Age!Y58</f>
        <v>15.035087719298248</v>
      </c>
      <c r="D27" s="1">
        <f>Age!Z59</f>
        <v>0</v>
      </c>
      <c r="E27" s="1">
        <f>Age!AA59</f>
        <v>0</v>
      </c>
      <c r="F27" s="1">
        <f>Age!AB60</f>
        <v>0</v>
      </c>
      <c r="G27" s="1">
        <f>Age!AC60</f>
        <v>2392.8574491057384</v>
      </c>
      <c r="H27" s="1">
        <f>Age!AD60</f>
        <v>0</v>
      </c>
      <c r="I27" s="1">
        <f>Age!AE61</f>
        <v>0</v>
      </c>
      <c r="J27" s="1">
        <f>Age!AF61</f>
        <v>61761.138538011197</v>
      </c>
      <c r="K27" s="1">
        <f>Age!AG61</f>
        <v>0</v>
      </c>
      <c r="L27" s="1">
        <f>Age!AH61</f>
        <v>0</v>
      </c>
      <c r="M27" s="1">
        <f>Age!AI62</f>
        <v>69.000368166367139</v>
      </c>
      <c r="N27" s="1">
        <f>Age!AJ62</f>
        <v>668.33337709918396</v>
      </c>
      <c r="O27" s="1">
        <f>Age!AK62</f>
        <v>0</v>
      </c>
      <c r="P27" s="1">
        <f>Age!AL63</f>
        <v>0</v>
      </c>
      <c r="Q27" s="1">
        <f>Age!AM63</f>
        <v>0</v>
      </c>
      <c r="R27" s="1">
        <f>Age!AN63</f>
        <v>0</v>
      </c>
      <c r="S27" s="1">
        <f>Age!AP64</f>
        <v>0</v>
      </c>
      <c r="T27" s="63">
        <f t="shared" si="0"/>
        <v>64906.364820101779</v>
      </c>
      <c r="X27" s="2">
        <v>17</v>
      </c>
      <c r="Y27" s="1">
        <v>76119</v>
      </c>
      <c r="Z27" s="1">
        <v>12964.367418620313</v>
      </c>
      <c r="AA27" s="130">
        <v>0.17031710109986092</v>
      </c>
      <c r="AB27" s="1">
        <v>6144.9675352202576</v>
      </c>
      <c r="AC27" s="1"/>
    </row>
    <row r="28" spans="1:35" x14ac:dyDescent="0.2">
      <c r="A28" s="3">
        <v>1997</v>
      </c>
      <c r="B28" s="63">
        <f>Escapement!B26</f>
        <v>44254</v>
      </c>
      <c r="C28" s="1">
        <f>Age!B59+Age!Y59</f>
        <v>0</v>
      </c>
      <c r="D28" s="1">
        <f>Age!Z60</f>
        <v>0</v>
      </c>
      <c r="E28" s="1">
        <f>Age!AA60</f>
        <v>0</v>
      </c>
      <c r="F28" s="1">
        <f>Age!AB61</f>
        <v>0</v>
      </c>
      <c r="G28" s="1">
        <f>Age!AC61</f>
        <v>1451.8563895403161</v>
      </c>
      <c r="H28" s="1">
        <f>Age!AD61</f>
        <v>0</v>
      </c>
      <c r="I28" s="1">
        <f>Age!AE62</f>
        <v>0</v>
      </c>
      <c r="J28" s="1">
        <f>Age!AF62</f>
        <v>22544.428082732698</v>
      </c>
      <c r="K28" s="1">
        <f>Age!AG62</f>
        <v>40.370203160270869</v>
      </c>
      <c r="L28" s="1">
        <f>Age!AH62</f>
        <v>0</v>
      </c>
      <c r="M28" s="1">
        <f>Age!AI63</f>
        <v>77.065759637188208</v>
      </c>
      <c r="N28" s="1">
        <f>Age!AJ63</f>
        <v>3299.5178603416962</v>
      </c>
      <c r="O28" s="1">
        <f>Age!AK63</f>
        <v>0</v>
      </c>
      <c r="P28" s="1">
        <f>Age!AL64</f>
        <v>0</v>
      </c>
      <c r="Q28" s="1">
        <f>Age!AM64</f>
        <v>0</v>
      </c>
      <c r="R28" s="1">
        <f>Age!AN64</f>
        <v>0</v>
      </c>
      <c r="S28" s="1">
        <f>Age!AP65</f>
        <v>0</v>
      </c>
      <c r="T28" s="63">
        <f t="shared" si="0"/>
        <v>27413.238295412171</v>
      </c>
      <c r="X28" s="2">
        <v>18</v>
      </c>
      <c r="Y28" s="1">
        <v>76283</v>
      </c>
      <c r="Z28" s="1">
        <v>217457.81395260381</v>
      </c>
      <c r="AA28" s="130">
        <v>2.8506720232896425</v>
      </c>
      <c r="AB28" s="1">
        <v>120014.36908497608</v>
      </c>
      <c r="AC28" s="1"/>
    </row>
    <row r="29" spans="1:35" x14ac:dyDescent="0.2">
      <c r="A29" s="3">
        <v>1998</v>
      </c>
      <c r="B29" s="63">
        <f>Escapement!B27</f>
        <v>12335</v>
      </c>
      <c r="C29" s="1">
        <f>Age!B60+Age!Y60</f>
        <v>0</v>
      </c>
      <c r="D29" s="1">
        <f>Age!Z61</f>
        <v>0</v>
      </c>
      <c r="E29" s="1">
        <f>Age!AA61</f>
        <v>0</v>
      </c>
      <c r="F29" s="1">
        <f>Age!AB62</f>
        <v>0</v>
      </c>
      <c r="G29" s="1">
        <f>Age!AC62</f>
        <v>877.92510005226359</v>
      </c>
      <c r="H29" s="1">
        <f>Age!AD62</f>
        <v>0</v>
      </c>
      <c r="I29" s="1">
        <f>Age!AE63</f>
        <v>0</v>
      </c>
      <c r="J29" s="1">
        <f>Age!AF63</f>
        <v>19024.956283940061</v>
      </c>
      <c r="K29" s="1">
        <f>Age!AG63</f>
        <v>551.93623556325724</v>
      </c>
      <c r="L29" s="1">
        <f>Age!AH63</f>
        <v>0</v>
      </c>
      <c r="M29" s="1">
        <f>Age!AI64</f>
        <v>72.925181974262344</v>
      </c>
      <c r="N29" s="1">
        <f>Age!AJ64</f>
        <v>4421.8126506929602</v>
      </c>
      <c r="O29" s="1">
        <f>Age!AK64</f>
        <v>0</v>
      </c>
      <c r="P29" s="1">
        <f>Age!AL65</f>
        <v>0</v>
      </c>
      <c r="Q29" s="1">
        <f>Age!AM65</f>
        <v>0</v>
      </c>
      <c r="R29" s="1">
        <f>Age!AN65</f>
        <v>0</v>
      </c>
      <c r="S29" s="1">
        <f>Age!AP66</f>
        <v>0</v>
      </c>
      <c r="T29" s="63">
        <f t="shared" si="0"/>
        <v>24949.555452222805</v>
      </c>
      <c r="X29" s="2">
        <v>19</v>
      </c>
      <c r="Y29" s="1">
        <v>77601</v>
      </c>
      <c r="Z29" s="1">
        <v>77529.537885365862</v>
      </c>
      <c r="AA29" s="130">
        <v>0.99907910832806102</v>
      </c>
      <c r="AB29" s="1">
        <v>30161.984758564882</v>
      </c>
      <c r="AC29" s="1"/>
    </row>
    <row r="30" spans="1:35" x14ac:dyDescent="0.2">
      <c r="A30" s="3">
        <v>1999</v>
      </c>
      <c r="B30" s="63">
        <f>Escapement!B28</f>
        <v>19284</v>
      </c>
      <c r="C30" s="1">
        <f>Age!B61+Age!Y61</f>
        <v>0</v>
      </c>
      <c r="D30" s="1">
        <f>Age!Z62</f>
        <v>0</v>
      </c>
      <c r="E30" s="1">
        <f>Age!AA62</f>
        <v>0</v>
      </c>
      <c r="F30" s="1">
        <f>Age!AB63</f>
        <v>0</v>
      </c>
      <c r="G30" s="1">
        <f>Age!AC63</f>
        <v>9492.89077599964</v>
      </c>
      <c r="H30" s="1">
        <f>Age!AD63</f>
        <v>0</v>
      </c>
      <c r="I30" s="1">
        <f>Age!AE64</f>
        <v>0</v>
      </c>
      <c r="J30" s="1">
        <f>Age!AF64</f>
        <v>50187.952698338646</v>
      </c>
      <c r="K30" s="1">
        <f>Age!AG64</f>
        <v>3039.4415022770936</v>
      </c>
      <c r="L30" s="1">
        <f>Age!AH64</f>
        <v>0</v>
      </c>
      <c r="M30" s="1">
        <f>Age!AI65</f>
        <v>86.509092027037596</v>
      </c>
      <c r="N30" s="1">
        <f>Age!AJ65</f>
        <v>4319.7286522513405</v>
      </c>
      <c r="O30" s="1">
        <f>Age!AK65</f>
        <v>0</v>
      </c>
      <c r="P30" s="1">
        <f>Age!AL66</f>
        <v>0</v>
      </c>
      <c r="Q30" s="1">
        <f>Age!AM66</f>
        <v>0</v>
      </c>
      <c r="R30" s="1">
        <f>Age!AN66</f>
        <v>0</v>
      </c>
      <c r="S30" s="1">
        <f>Age!AP67</f>
        <v>0</v>
      </c>
      <c r="T30" s="63">
        <f t="shared" si="0"/>
        <v>67126.522720893758</v>
      </c>
      <c r="X30" s="2">
        <v>20</v>
      </c>
      <c r="Y30" s="1">
        <v>77660</v>
      </c>
      <c r="Z30" s="1">
        <v>51546.491977324171</v>
      </c>
      <c r="AA30" s="130">
        <v>0.66374571178630148</v>
      </c>
      <c r="AB30" s="1">
        <v>18313.925147001268</v>
      </c>
      <c r="AC30" s="1"/>
    </row>
    <row r="31" spans="1:35" x14ac:dyDescent="0.2">
      <c r="A31" s="3">
        <v>2000</v>
      </c>
      <c r="B31" s="63">
        <f>Escapement!B29</f>
        <v>43555</v>
      </c>
      <c r="C31" s="1">
        <f>Age!B62+Age!Y62</f>
        <v>0</v>
      </c>
      <c r="D31" s="1">
        <f>Age!Z63</f>
        <v>0</v>
      </c>
      <c r="E31" s="1">
        <f>Age!AA63</f>
        <v>0</v>
      </c>
      <c r="F31" s="1">
        <f>Age!AB64</f>
        <v>0</v>
      </c>
      <c r="G31" s="1">
        <f>Age!AC64</f>
        <v>8775.7653572845193</v>
      </c>
      <c r="H31" s="1">
        <f>Age!AD64</f>
        <v>0</v>
      </c>
      <c r="I31" s="1">
        <f>Age!AE65</f>
        <v>0</v>
      </c>
      <c r="J31" s="1">
        <f>Age!AF65</f>
        <v>20884.854025687913</v>
      </c>
      <c r="K31" s="1">
        <f>Age!AG65</f>
        <v>677.99358334364251</v>
      </c>
      <c r="L31" s="1">
        <f>Age!AH65</f>
        <v>0</v>
      </c>
      <c r="M31" s="1">
        <f>Age!AI66</f>
        <v>106.58204135480753</v>
      </c>
      <c r="N31" s="1">
        <f>Age!AJ66</f>
        <v>12073.727798937336</v>
      </c>
      <c r="O31" s="1">
        <f>Age!AK66</f>
        <v>0</v>
      </c>
      <c r="P31" s="1">
        <f>Age!AL67</f>
        <v>0</v>
      </c>
      <c r="Q31" s="1">
        <f>Age!AM67</f>
        <v>33.665263157894735</v>
      </c>
      <c r="R31" s="1">
        <f>Age!AN67</f>
        <v>0</v>
      </c>
      <c r="S31" s="1">
        <f>Age!AP68</f>
        <v>0</v>
      </c>
      <c r="T31" s="63">
        <f t="shared" si="0"/>
        <v>42552.588069766112</v>
      </c>
      <c r="X31" s="125">
        <v>21</v>
      </c>
      <c r="Y31" s="126">
        <v>80141</v>
      </c>
      <c r="Z31" s="126">
        <v>419500.5795070593</v>
      </c>
      <c r="AA31" s="129">
        <v>5.2345313822769777</v>
      </c>
      <c r="AB31" s="126">
        <v>325635.08385551849</v>
      </c>
      <c r="AC31" s="1"/>
    </row>
    <row r="32" spans="1:35" x14ac:dyDescent="0.2">
      <c r="A32" s="3">
        <v>2001</v>
      </c>
      <c r="B32" s="63">
        <f>Escapement!B30</f>
        <v>76283</v>
      </c>
      <c r="C32" s="1">
        <f>Age!B63+Age!Y63</f>
        <v>0</v>
      </c>
      <c r="D32" s="1">
        <f>Age!Z64</f>
        <v>0</v>
      </c>
      <c r="E32" s="1">
        <f>Age!AA64</f>
        <v>0</v>
      </c>
      <c r="F32" s="1">
        <f>Age!AB65</f>
        <v>0</v>
      </c>
      <c r="G32" s="1">
        <f>Age!AC65</f>
        <v>3306.9096484649776</v>
      </c>
      <c r="H32" s="1">
        <f>Age!AD65</f>
        <v>0</v>
      </c>
      <c r="I32" s="1">
        <f>Age!AE66</f>
        <v>0</v>
      </c>
      <c r="J32" s="1">
        <f>Age!AF66</f>
        <v>100173.6061460255</v>
      </c>
      <c r="K32" s="1">
        <f>Age!AG66</f>
        <v>757.271858485758</v>
      </c>
      <c r="L32" s="1">
        <f>Age!AH66</f>
        <v>0</v>
      </c>
      <c r="M32" s="1">
        <f>Age!AI67</f>
        <v>366.2021173053339</v>
      </c>
      <c r="N32" s="1">
        <f>Age!AJ67</f>
        <v>15402.537209431332</v>
      </c>
      <c r="O32" s="1">
        <f>Age!AK67</f>
        <v>0</v>
      </c>
      <c r="P32" s="1">
        <f>Age!AL68</f>
        <v>0</v>
      </c>
      <c r="Q32" s="1">
        <f>Age!AM68</f>
        <v>7.8421052631578938</v>
      </c>
      <c r="R32" s="1">
        <f>Age!AN68</f>
        <v>0</v>
      </c>
      <c r="S32" s="1">
        <f>Age!AP69</f>
        <v>0</v>
      </c>
      <c r="T32" s="63">
        <f t="shared" si="0"/>
        <v>120014.36908497608</v>
      </c>
      <c r="X32" s="125">
        <v>22</v>
      </c>
      <c r="Y32" s="126">
        <v>81274</v>
      </c>
      <c r="Z32" s="126">
        <v>67569.997900336311</v>
      </c>
      <c r="AA32" s="129">
        <v>0.83138516500155413</v>
      </c>
      <c r="AB32" s="126">
        <v>35280.351280060742</v>
      </c>
      <c r="AC32" s="1"/>
    </row>
    <row r="33" spans="1:29" x14ac:dyDescent="0.2">
      <c r="A33" s="3">
        <v>2002</v>
      </c>
      <c r="B33" s="63">
        <f>Escapement!B31</f>
        <v>58361</v>
      </c>
      <c r="C33" s="1">
        <f>Age!B64+Age!Y64</f>
        <v>0</v>
      </c>
      <c r="D33" s="1">
        <f>Age!Z65</f>
        <v>0</v>
      </c>
      <c r="E33" s="1">
        <f>Age!AA65</f>
        <v>0</v>
      </c>
      <c r="F33" s="1">
        <f>Age!AB66</f>
        <v>0</v>
      </c>
      <c r="G33" s="1">
        <f>Age!AC66</f>
        <v>6089.5730560558413</v>
      </c>
      <c r="H33" s="1">
        <f>Age!AD66</f>
        <v>0</v>
      </c>
      <c r="I33" s="1">
        <f>Age!AE67</f>
        <v>0</v>
      </c>
      <c r="J33" s="1">
        <f>Age!AF67</f>
        <v>102515.33270453151</v>
      </c>
      <c r="K33" s="1">
        <f>Age!AG67</f>
        <v>410.12358782453333</v>
      </c>
      <c r="L33" s="1">
        <f>Age!AH67</f>
        <v>0</v>
      </c>
      <c r="M33" s="1">
        <f>Age!AI68</f>
        <v>247.3454529050976</v>
      </c>
      <c r="N33" s="1">
        <f>Age!AJ68</f>
        <v>387.27536265955848</v>
      </c>
      <c r="O33" s="1">
        <f>Age!AK68</f>
        <v>0</v>
      </c>
      <c r="P33" s="1">
        <f>Age!AL69</f>
        <v>0</v>
      </c>
      <c r="Q33" s="1">
        <f>Age!AM69</f>
        <v>0</v>
      </c>
      <c r="R33" s="1">
        <f>Age!AN69</f>
        <v>0</v>
      </c>
      <c r="S33" s="1">
        <f>Age!AP70</f>
        <v>0</v>
      </c>
      <c r="T33" s="63">
        <f t="shared" si="0"/>
        <v>109649.65016397653</v>
      </c>
      <c r="X33" s="125">
        <v>23</v>
      </c>
      <c r="Y33" s="126">
        <v>84407</v>
      </c>
      <c r="Z33" s="126">
        <v>271949.08781194157</v>
      </c>
      <c r="AA33" s="129">
        <v>3.2218783727882947</v>
      </c>
      <c r="AB33" s="126">
        <v>179915.59511249498</v>
      </c>
      <c r="AC33" s="1"/>
    </row>
    <row r="34" spans="1:29" x14ac:dyDescent="0.2">
      <c r="A34" s="3">
        <v>2003</v>
      </c>
      <c r="B34" s="63">
        <f>Escapement!B32</f>
        <v>75065</v>
      </c>
      <c r="C34" s="1">
        <f>Age!B65+Age!Y65</f>
        <v>0</v>
      </c>
      <c r="D34" s="1">
        <f>Age!Z66</f>
        <v>0</v>
      </c>
      <c r="E34" s="1">
        <f>Age!AA66</f>
        <v>0</v>
      </c>
      <c r="F34" s="1">
        <f>Age!AB67</f>
        <v>0</v>
      </c>
      <c r="G34" s="1">
        <f>Age!AC67</f>
        <v>6471.4336805455232</v>
      </c>
      <c r="H34" s="1">
        <f>Age!AD67</f>
        <v>0</v>
      </c>
      <c r="I34" s="1">
        <f>Age!AE68</f>
        <v>0</v>
      </c>
      <c r="J34" s="1">
        <f>Age!AF68</f>
        <v>6284.6646151325722</v>
      </c>
      <c r="K34" s="1">
        <f>Age!AG68</f>
        <v>36.581527484143763</v>
      </c>
      <c r="L34" s="1">
        <f>Age!AH68</f>
        <v>0</v>
      </c>
      <c r="M34" s="1">
        <f>Age!AI69</f>
        <v>99.96258386319073</v>
      </c>
      <c r="N34" s="1">
        <f>Age!AJ69</f>
        <v>892.11926329121081</v>
      </c>
      <c r="O34" s="1">
        <f>Age!AK69</f>
        <v>0</v>
      </c>
      <c r="P34" s="1">
        <f>Age!AL70</f>
        <v>0</v>
      </c>
      <c r="Q34" s="1">
        <f>Age!AM70</f>
        <v>0</v>
      </c>
      <c r="R34" s="1">
        <f>Age!AN70</f>
        <v>0</v>
      </c>
      <c r="S34" s="1">
        <f>Age!AP71</f>
        <v>0</v>
      </c>
      <c r="T34" s="63">
        <f t="shared" si="0"/>
        <v>13784.761670316642</v>
      </c>
      <c r="U34" s="83"/>
      <c r="V34" s="25"/>
      <c r="X34" s="125">
        <v>24</v>
      </c>
      <c r="Y34" s="126">
        <v>88024</v>
      </c>
      <c r="Z34" s="126">
        <v>291248.2500111144</v>
      </c>
      <c r="AA34" s="129">
        <v>3.3087368219021451</v>
      </c>
      <c r="AB34" s="126">
        <v>215644.71977347133</v>
      </c>
      <c r="AC34" s="1"/>
    </row>
    <row r="35" spans="1:29" x14ac:dyDescent="0.2">
      <c r="A35" s="3">
        <v>2004</v>
      </c>
      <c r="B35" s="63">
        <f>Escapement!B33</f>
        <v>77660</v>
      </c>
      <c r="C35" s="1">
        <f>Age!B66+Age!Y66</f>
        <v>0</v>
      </c>
      <c r="D35" s="1">
        <f>Age!Z67</f>
        <v>0</v>
      </c>
      <c r="E35" s="1">
        <f>Age!AA67</f>
        <v>0</v>
      </c>
      <c r="F35" s="1">
        <f>Age!AB68</f>
        <v>0</v>
      </c>
      <c r="G35" s="1">
        <f>Age!AC68</f>
        <v>527.53771761669191</v>
      </c>
      <c r="H35" s="1">
        <f>Age!AD68</f>
        <v>0</v>
      </c>
      <c r="I35" s="1">
        <f>Age!AE69</f>
        <v>0</v>
      </c>
      <c r="J35" s="1">
        <f>Age!AF69</f>
        <v>14015.733867944442</v>
      </c>
      <c r="K35" s="1">
        <f>Age!AG69</f>
        <v>205.06285656611959</v>
      </c>
      <c r="L35" s="1">
        <f>Age!AH69</f>
        <v>0</v>
      </c>
      <c r="M35" s="1">
        <f>Age!AI70</f>
        <v>69.514033813234704</v>
      </c>
      <c r="N35" s="1">
        <f>Age!AJ70</f>
        <v>3465.1319406641687</v>
      </c>
      <c r="O35" s="1">
        <f>Age!AK70</f>
        <v>0</v>
      </c>
      <c r="P35" s="1">
        <f>Age!AL71</f>
        <v>0</v>
      </c>
      <c r="Q35" s="1">
        <f>Age!AM71</f>
        <v>0</v>
      </c>
      <c r="R35" s="1">
        <f>Age!AN71</f>
        <v>30.944730396611412</v>
      </c>
      <c r="S35" s="1">
        <f>Age!AP72</f>
        <v>0</v>
      </c>
      <c r="T35" s="63">
        <f t="shared" si="0"/>
        <v>18313.925147001268</v>
      </c>
      <c r="U35" s="25"/>
      <c r="V35" s="25"/>
      <c r="X35" s="125">
        <v>25</v>
      </c>
      <c r="Y35" s="126">
        <v>92375</v>
      </c>
      <c r="Z35" s="126">
        <v>72790.999430764539</v>
      </c>
      <c r="AA35" s="129">
        <v>0.78799458111788401</v>
      </c>
      <c r="AB35" s="126">
        <v>22498.544575057123</v>
      </c>
      <c r="AC35" s="1">
        <f>AVERAGE(AB31:AB40)</f>
        <v>161602.76070320094</v>
      </c>
    </row>
    <row r="36" spans="1:29" x14ac:dyDescent="0.2">
      <c r="A36" s="3">
        <v>2005</v>
      </c>
      <c r="B36" s="63">
        <f>Escapement!B34</f>
        <v>51178</v>
      </c>
      <c r="C36" s="1">
        <f>Age!B67+Age!Y67</f>
        <v>0</v>
      </c>
      <c r="D36" s="1">
        <f>Age!Z68</f>
        <v>0</v>
      </c>
      <c r="E36" s="1">
        <f>Age!AA68</f>
        <v>0</v>
      </c>
      <c r="F36" s="1">
        <f>Age!AB69</f>
        <v>0</v>
      </c>
      <c r="G36" s="1">
        <f>Age!AC69</f>
        <v>1408.6348930737929</v>
      </c>
      <c r="H36" s="1">
        <f>Age!AD69</f>
        <v>0</v>
      </c>
      <c r="I36" s="1">
        <f>Age!AE70</f>
        <v>0</v>
      </c>
      <c r="J36" s="1">
        <f>Age!AF70</f>
        <v>26994.788190184649</v>
      </c>
      <c r="K36" s="1">
        <f>Age!AG70</f>
        <v>487.61317448756603</v>
      </c>
      <c r="L36" s="1">
        <f>Age!AH70</f>
        <v>0</v>
      </c>
      <c r="M36" s="1">
        <f>Age!AI71</f>
        <v>0</v>
      </c>
      <c r="N36" s="1">
        <f>Age!AJ71</f>
        <v>5329.548407555958</v>
      </c>
      <c r="O36" s="1">
        <f>Age!AK71</f>
        <v>0</v>
      </c>
      <c r="P36" s="1">
        <f>Age!AL72</f>
        <v>0</v>
      </c>
      <c r="Q36" s="1">
        <f>Age!AM72</f>
        <v>10.913253012048198</v>
      </c>
      <c r="R36" s="1">
        <f>Age!AN72</f>
        <v>0</v>
      </c>
      <c r="S36" s="1">
        <f>Age!AP73</f>
        <v>0</v>
      </c>
      <c r="T36" s="63">
        <f t="shared" si="0"/>
        <v>34231.497918314017</v>
      </c>
      <c r="X36" s="125">
        <v>26</v>
      </c>
      <c r="Y36" s="126">
        <v>94208</v>
      </c>
      <c r="Z36" s="126">
        <v>229295.99257663894</v>
      </c>
      <c r="AA36" s="129">
        <v>2.4339333451154777</v>
      </c>
      <c r="AB36" s="126">
        <v>129683.36223854564</v>
      </c>
      <c r="AC36" s="1"/>
    </row>
    <row r="37" spans="1:29" x14ac:dyDescent="0.2">
      <c r="A37" s="3">
        <v>2006</v>
      </c>
      <c r="B37" s="63">
        <f>Escapement!B35</f>
        <v>96203</v>
      </c>
      <c r="C37" s="1">
        <f>Age!B68+Age!Y68</f>
        <v>0</v>
      </c>
      <c r="D37" s="1">
        <f>Age!Z69</f>
        <v>0</v>
      </c>
      <c r="E37" s="1">
        <f>Age!AA69</f>
        <v>0</v>
      </c>
      <c r="F37" s="1">
        <f>Age!AB70</f>
        <v>0</v>
      </c>
      <c r="G37" s="1">
        <f>Age!AC70</f>
        <v>1046.8070613486304</v>
      </c>
      <c r="H37" s="1">
        <f>Age!AD70</f>
        <v>0</v>
      </c>
      <c r="I37" s="1">
        <f>Age!AE71</f>
        <v>0</v>
      </c>
      <c r="J37" s="1">
        <f>Age!AF71</f>
        <v>15219.037020507702</v>
      </c>
      <c r="K37" s="1">
        <f>Age!AG71</f>
        <v>421.10486359744283</v>
      </c>
      <c r="L37" s="1">
        <f>Age!AH71</f>
        <v>0</v>
      </c>
      <c r="M37" s="1">
        <f>Age!AI72</f>
        <v>134.59903911162746</v>
      </c>
      <c r="N37" s="1">
        <f>Age!AJ72</f>
        <v>13283.051208512892</v>
      </c>
      <c r="O37" s="1">
        <f>Age!AK72</f>
        <v>0</v>
      </c>
      <c r="P37" s="1">
        <f>Age!AL73</f>
        <v>0</v>
      </c>
      <c r="Q37" s="1">
        <f>Age!AM73</f>
        <v>95.902868945719277</v>
      </c>
      <c r="R37" s="1">
        <f>Age!AN73</f>
        <v>0</v>
      </c>
      <c r="S37" s="1">
        <f>Age!AP74</f>
        <v>0</v>
      </c>
      <c r="T37" s="63">
        <f t="shared" si="0"/>
        <v>30200.502062024018</v>
      </c>
      <c r="X37" s="125">
        <v>27</v>
      </c>
      <c r="Y37" s="126">
        <v>96203</v>
      </c>
      <c r="Z37" s="126">
        <v>80559.934766909602</v>
      </c>
      <c r="AA37" s="129">
        <v>0.83739524512655117</v>
      </c>
      <c r="AB37" s="126">
        <v>30200.502062024018</v>
      </c>
      <c r="AC37" s="1"/>
    </row>
    <row r="38" spans="1:29" x14ac:dyDescent="0.2">
      <c r="A38" s="3">
        <v>2007</v>
      </c>
      <c r="B38" s="63">
        <f>Escapement!B36</f>
        <v>72678</v>
      </c>
      <c r="C38" s="1">
        <f>Age!B69+Age!Y69</f>
        <v>0</v>
      </c>
      <c r="D38" s="1">
        <f>Age!Z70</f>
        <v>0</v>
      </c>
      <c r="E38" s="1">
        <f>Age!AA70</f>
        <v>0</v>
      </c>
      <c r="F38" s="1">
        <f>Age!AB71</f>
        <v>0</v>
      </c>
      <c r="G38" s="1">
        <f>Age!AC71</f>
        <v>5765.4443891649107</v>
      </c>
      <c r="H38" s="1">
        <f>Age!AD71</f>
        <v>0</v>
      </c>
      <c r="I38" s="1">
        <f>Age!AE72</f>
        <v>0</v>
      </c>
      <c r="J38" s="1">
        <f>Age!AF72</f>
        <v>108677.19985487922</v>
      </c>
      <c r="K38" s="1">
        <f>Age!AG72</f>
        <v>580.03958104340632</v>
      </c>
      <c r="L38" s="1">
        <f>Age!AH72</f>
        <v>0</v>
      </c>
      <c r="M38" s="1">
        <f>Age!AI73</f>
        <v>566.90903258661058</v>
      </c>
      <c r="N38" s="1">
        <f>Age!AJ73</f>
        <v>4229.3645661653782</v>
      </c>
      <c r="O38" s="1">
        <f>Age!AK73</f>
        <v>0</v>
      </c>
      <c r="P38" s="1">
        <f>Age!AL74</f>
        <v>0</v>
      </c>
      <c r="Q38" s="1">
        <f>Age!AM74</f>
        <v>7.4892601431980967</v>
      </c>
      <c r="R38" s="1">
        <f>Age!AN74</f>
        <v>0</v>
      </c>
      <c r="S38" s="1">
        <f>Age!AP75</f>
        <v>0</v>
      </c>
      <c r="T38" s="63">
        <f t="shared" si="0"/>
        <v>119826.44668398272</v>
      </c>
      <c r="U38" s="124" t="s">
        <v>35</v>
      </c>
      <c r="V38" s="25"/>
      <c r="X38" s="125">
        <v>28</v>
      </c>
      <c r="Y38" s="126">
        <v>98673</v>
      </c>
      <c r="Z38" s="126">
        <v>211135.45630516129</v>
      </c>
      <c r="AA38" s="129">
        <v>2.1397490327157511</v>
      </c>
      <c r="AB38" s="126">
        <v>143952.22678128903</v>
      </c>
      <c r="AC38" s="1"/>
    </row>
    <row r="39" spans="1:29" x14ac:dyDescent="0.2">
      <c r="A39" s="3">
        <v>2008</v>
      </c>
      <c r="B39" s="63">
        <f>Escapement!B37</f>
        <v>33117</v>
      </c>
      <c r="C39" s="1">
        <f>Age!B70+Age!Y70</f>
        <v>0</v>
      </c>
      <c r="D39" s="1">
        <f>Age!Z71</f>
        <v>0</v>
      </c>
      <c r="E39" s="1">
        <f>Age!AA71</f>
        <v>0</v>
      </c>
      <c r="F39" s="1">
        <f>Age!AB72</f>
        <v>0</v>
      </c>
      <c r="G39" s="1">
        <f>Age!AC72</f>
        <v>1679.9106050666621</v>
      </c>
      <c r="H39" s="1">
        <f>Age!AD72</f>
        <v>0</v>
      </c>
      <c r="I39" s="1">
        <f>Age!AE73</f>
        <v>0</v>
      </c>
      <c r="J39" s="1">
        <f>Age!AF73</f>
        <v>14630.687838998198</v>
      </c>
      <c r="K39" s="1">
        <f>Age!AG73</f>
        <v>725.84893554902794</v>
      </c>
      <c r="L39" s="1">
        <f>Age!AH73</f>
        <v>0</v>
      </c>
      <c r="M39" s="1">
        <f>Age!AI74</f>
        <v>43.455606297044277</v>
      </c>
      <c r="N39" s="1">
        <f>Age!AJ74</f>
        <v>9759.9159681404144</v>
      </c>
      <c r="O39" s="1">
        <f>Age!AK74</f>
        <v>0</v>
      </c>
      <c r="P39" s="1">
        <f>Age!AL75</f>
        <v>0</v>
      </c>
      <c r="Q39" s="1">
        <f>Age!AM75</f>
        <v>0</v>
      </c>
      <c r="R39" s="1">
        <f>Age!AN75</f>
        <v>0</v>
      </c>
      <c r="S39" s="44">
        <f>S81*V39</f>
        <v>0</v>
      </c>
      <c r="T39" s="63">
        <f t="shared" ref="T39" si="11">SUM(C39:S39)</f>
        <v>26839.818954051349</v>
      </c>
      <c r="U39" s="25">
        <f>SUM(C39:R39)</f>
        <v>26839.818954051349</v>
      </c>
      <c r="V39" s="25">
        <f>U39/(1-S81)</f>
        <v>26839.818954051349</v>
      </c>
      <c r="X39" s="125">
        <v>29</v>
      </c>
      <c r="Y39" s="126">
        <v>100781</v>
      </c>
      <c r="Z39" s="126">
        <v>349003.94126644993</v>
      </c>
      <c r="AA39" s="129">
        <v>3.4629934339453858</v>
      </c>
      <c r="AB39" s="126">
        <v>275139.00672257383</v>
      </c>
      <c r="AC39" s="1"/>
    </row>
    <row r="40" spans="1:29" x14ac:dyDescent="0.2">
      <c r="A40" s="3">
        <v>2009</v>
      </c>
      <c r="B40" s="63">
        <f>Escapement!B38</f>
        <v>33705</v>
      </c>
      <c r="C40" s="1">
        <f>Age!B71+Age!Y71</f>
        <v>0</v>
      </c>
      <c r="D40" s="1">
        <f>Age!Z72</f>
        <v>0</v>
      </c>
      <c r="E40" s="1">
        <f>Age!AA72</f>
        <v>0</v>
      </c>
      <c r="F40" s="1">
        <f>Age!AB73</f>
        <v>0</v>
      </c>
      <c r="G40" s="1">
        <f>Age!AC73</f>
        <v>2861.9536627250891</v>
      </c>
      <c r="H40" s="1">
        <f>Age!AD73</f>
        <v>0</v>
      </c>
      <c r="I40" s="1">
        <f>Age!AE74</f>
        <v>0</v>
      </c>
      <c r="J40" s="1">
        <f>Age!AF74</f>
        <v>74722.011064790306</v>
      </c>
      <c r="K40" s="1">
        <f>Age!AG74</f>
        <v>4444.954044930425</v>
      </c>
      <c r="L40" s="1">
        <f>Age!AH74</f>
        <v>0</v>
      </c>
      <c r="M40" s="1">
        <f>Age!AI75</f>
        <v>127.037609552352</v>
      </c>
      <c r="N40" s="1">
        <f>Age!AJ75</f>
        <v>4097.1376251709953</v>
      </c>
      <c r="O40" s="1">
        <f>Age!AK75</f>
        <v>0</v>
      </c>
      <c r="P40" s="44">
        <f>P$81*$V40</f>
        <v>0</v>
      </c>
      <c r="Q40" s="44">
        <f>Q$81*$V40</f>
        <v>33.783327958928929</v>
      </c>
      <c r="R40" s="44">
        <f>R$81*$V40</f>
        <v>39.950720346867911</v>
      </c>
      <c r="S40" s="44">
        <f>S$81*$V40</f>
        <v>0</v>
      </c>
      <c r="T40" s="63">
        <f t="shared" ref="T40" si="12">SUM(C40:S40)</f>
        <v>86326.828055474951</v>
      </c>
      <c r="U40" s="25">
        <f>SUM(C40:O40)</f>
        <v>86253.094007169158</v>
      </c>
      <c r="V40" s="25">
        <f>U40/(1-SUM(P81:S81))</f>
        <v>86326.828055474951</v>
      </c>
      <c r="X40" s="125">
        <v>30</v>
      </c>
      <c r="Y40" s="126">
        <v>103038</v>
      </c>
      <c r="Z40" s="126">
        <v>346467.53851309657</v>
      </c>
      <c r="AA40" s="129">
        <v>3.3625219677506997</v>
      </c>
      <c r="AB40" s="126">
        <v>258078.21463097422</v>
      </c>
      <c r="AC40" s="1"/>
    </row>
    <row r="41" spans="1:29" x14ac:dyDescent="0.2">
      <c r="A41" s="3">
        <v>2010</v>
      </c>
      <c r="B41" s="63">
        <f>Escapement!B39</f>
        <v>71657</v>
      </c>
      <c r="C41" s="1">
        <f>Age!B72+Age!Y72</f>
        <v>0</v>
      </c>
      <c r="D41" s="1">
        <f>Age!Z73</f>
        <v>0</v>
      </c>
      <c r="E41" s="1">
        <f>Age!AA73</f>
        <v>0</v>
      </c>
      <c r="F41" s="1">
        <f>Age!AB74</f>
        <v>0</v>
      </c>
      <c r="G41" s="1">
        <f>Age!AC74</f>
        <v>21509.658631214555</v>
      </c>
      <c r="H41" s="1">
        <f>Age!AD74</f>
        <v>0</v>
      </c>
      <c r="I41" s="1">
        <f>Age!AE75</f>
        <v>0</v>
      </c>
      <c r="J41" s="1">
        <f>Age!AF75</f>
        <v>52182.856580052845</v>
      </c>
      <c r="K41" s="1">
        <f>Age!AG75</f>
        <v>491.20356153060732</v>
      </c>
      <c r="L41" s="1">
        <f>Age!AH75</f>
        <v>0</v>
      </c>
      <c r="M41" s="1"/>
      <c r="N41" s="1"/>
      <c r="O41" s="1"/>
      <c r="P41" s="1"/>
      <c r="Q41" s="1"/>
      <c r="R41" s="1"/>
      <c r="S41" s="1"/>
      <c r="T41" s="63"/>
    </row>
    <row r="42" spans="1:29" x14ac:dyDescent="0.2">
      <c r="A42" s="3">
        <v>2011</v>
      </c>
      <c r="B42" s="63">
        <f>Escapement!B40</f>
        <v>65915</v>
      </c>
      <c r="C42" s="1">
        <f>Age!B73+Age!Y73</f>
        <v>0</v>
      </c>
      <c r="D42" s="1">
        <f>Age!Z74</f>
        <v>0</v>
      </c>
      <c r="E42" s="1">
        <f>Age!AA74</f>
        <v>0</v>
      </c>
      <c r="F42" s="1">
        <f>Age!AB75</f>
        <v>0</v>
      </c>
      <c r="G42" s="1">
        <f>Age!AC75</f>
        <v>1670.1681085654809</v>
      </c>
      <c r="H42" s="1">
        <f>Age!AD75</f>
        <v>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63"/>
    </row>
    <row r="43" spans="1:29" x14ac:dyDescent="0.2">
      <c r="A43" s="3"/>
      <c r="B43" s="6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63"/>
    </row>
    <row r="44" spans="1:29" x14ac:dyDescent="0.2">
      <c r="A44" s="3"/>
      <c r="B44" s="6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63"/>
    </row>
    <row r="45" spans="1:29" x14ac:dyDescent="0.2">
      <c r="A45" s="3"/>
      <c r="B45" s="63"/>
      <c r="C45" s="1"/>
      <c r="D45" s="1"/>
      <c r="E45" s="1"/>
    </row>
    <row r="46" spans="1:29" x14ac:dyDescent="0.2">
      <c r="A46" s="3"/>
      <c r="B46" s="63"/>
      <c r="C46" s="1"/>
    </row>
    <row r="47" spans="1:29" x14ac:dyDescent="0.2">
      <c r="A47" s="3"/>
      <c r="B47" s="63"/>
    </row>
    <row r="48" spans="1:29" x14ac:dyDescent="0.2">
      <c r="A48" s="69"/>
      <c r="B48" s="69"/>
      <c r="C48" s="80" t="s">
        <v>33</v>
      </c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</row>
    <row r="49" spans="1:21" x14ac:dyDescent="0.2">
      <c r="A49" s="81" t="s">
        <v>30</v>
      </c>
      <c r="B49" s="70"/>
      <c r="C49" s="74">
        <v>2</v>
      </c>
      <c r="D49" s="32">
        <v>3</v>
      </c>
      <c r="E49" s="32">
        <v>3</v>
      </c>
      <c r="F49" s="32">
        <v>4</v>
      </c>
      <c r="G49" s="32">
        <v>4</v>
      </c>
      <c r="H49" s="32">
        <v>4</v>
      </c>
      <c r="I49" s="32">
        <v>5</v>
      </c>
      <c r="J49" s="32">
        <v>5</v>
      </c>
      <c r="K49" s="32">
        <v>5</v>
      </c>
      <c r="L49" s="32">
        <v>5</v>
      </c>
      <c r="M49" s="32">
        <v>6</v>
      </c>
      <c r="N49" s="32">
        <v>6</v>
      </c>
      <c r="O49" s="32">
        <v>6</v>
      </c>
      <c r="P49" s="32">
        <v>7</v>
      </c>
      <c r="Q49" s="32">
        <v>7</v>
      </c>
      <c r="R49" s="32">
        <v>7</v>
      </c>
      <c r="S49" s="32">
        <v>8</v>
      </c>
      <c r="T49" s="74"/>
      <c r="U49" s="69"/>
    </row>
    <row r="50" spans="1:21" x14ac:dyDescent="0.2">
      <c r="A50" s="81" t="s">
        <v>2</v>
      </c>
      <c r="B50" s="70"/>
      <c r="C50" s="48">
        <v>0.1</v>
      </c>
      <c r="D50" s="48">
        <v>0.2</v>
      </c>
      <c r="E50" s="48">
        <v>1.1000000000000001</v>
      </c>
      <c r="F50" s="48">
        <v>0.3</v>
      </c>
      <c r="G50" s="48">
        <v>1.2</v>
      </c>
      <c r="H50" s="48">
        <v>2.1</v>
      </c>
      <c r="I50" s="48">
        <v>0.4</v>
      </c>
      <c r="J50" s="48">
        <v>1.3</v>
      </c>
      <c r="K50" s="48">
        <v>2.2000000000000002</v>
      </c>
      <c r="L50" s="48">
        <v>3.1</v>
      </c>
      <c r="M50" s="48">
        <v>1.4</v>
      </c>
      <c r="N50" s="48">
        <v>2.2999999999999998</v>
      </c>
      <c r="O50" s="48">
        <v>3.2</v>
      </c>
      <c r="P50" s="48">
        <v>1.5</v>
      </c>
      <c r="Q50" s="48">
        <v>2.4</v>
      </c>
      <c r="R50" s="48">
        <v>3.3</v>
      </c>
      <c r="S50" s="48">
        <v>2.5</v>
      </c>
      <c r="T50" s="76" t="s">
        <v>6</v>
      </c>
      <c r="U50" s="69"/>
    </row>
    <row r="51" spans="1:21" x14ac:dyDescent="0.2">
      <c r="A51" s="3">
        <v>1982</v>
      </c>
      <c r="B51" s="66"/>
      <c r="C51" s="68">
        <f t="shared" ref="C51:S65" si="13">C13/$T13</f>
        <v>0</v>
      </c>
      <c r="D51" s="68">
        <f t="shared" si="13"/>
        <v>0</v>
      </c>
      <c r="E51" s="68">
        <f t="shared" si="13"/>
        <v>2.8067824346705828E-4</v>
      </c>
      <c r="F51" s="68">
        <f t="shared" si="13"/>
        <v>0</v>
      </c>
      <c r="G51" s="68">
        <f t="shared" si="13"/>
        <v>2.7408650281814797E-2</v>
      </c>
      <c r="H51" s="68">
        <f t="shared" si="13"/>
        <v>0</v>
      </c>
      <c r="I51" s="68">
        <f t="shared" si="13"/>
        <v>0</v>
      </c>
      <c r="J51" s="68">
        <f t="shared" si="13"/>
        <v>0.85470312972650797</v>
      </c>
      <c r="K51" s="68">
        <f t="shared" si="13"/>
        <v>9.6491091916026759E-3</v>
      </c>
      <c r="L51" s="68">
        <f t="shared" si="13"/>
        <v>0</v>
      </c>
      <c r="M51" s="68">
        <f t="shared" si="13"/>
        <v>3.7008454237714402E-3</v>
      </c>
      <c r="N51" s="68">
        <f t="shared" si="13"/>
        <v>9.5874558637297991E-2</v>
      </c>
      <c r="O51" s="68">
        <f t="shared" si="13"/>
        <v>0</v>
      </c>
      <c r="P51" s="68">
        <f t="shared" si="13"/>
        <v>0</v>
      </c>
      <c r="Q51" s="68">
        <f t="shared" si="13"/>
        <v>7.8578636533342499E-4</v>
      </c>
      <c r="R51" s="68">
        <f t="shared" si="13"/>
        <v>7.5972421302046636E-3</v>
      </c>
      <c r="S51" s="68">
        <f t="shared" si="13"/>
        <v>0</v>
      </c>
      <c r="T51" s="65">
        <f>SUM(C51:S51)</f>
        <v>1</v>
      </c>
    </row>
    <row r="52" spans="1:21" x14ac:dyDescent="0.2">
      <c r="A52" s="3">
        <v>1983</v>
      </c>
      <c r="B52" s="66"/>
      <c r="C52" s="68">
        <f t="shared" si="13"/>
        <v>0</v>
      </c>
      <c r="D52" s="68">
        <f t="shared" si="13"/>
        <v>0</v>
      </c>
      <c r="E52" s="68">
        <f t="shared" si="13"/>
        <v>0</v>
      </c>
      <c r="F52" s="68">
        <f t="shared" si="13"/>
        <v>0</v>
      </c>
      <c r="G52" s="68">
        <f t="shared" si="13"/>
        <v>5.9440290806167792E-2</v>
      </c>
      <c r="H52" s="68">
        <f t="shared" si="13"/>
        <v>0</v>
      </c>
      <c r="I52" s="68">
        <f t="shared" si="13"/>
        <v>0</v>
      </c>
      <c r="J52" s="68">
        <f t="shared" si="13"/>
        <v>0.60081184694448175</v>
      </c>
      <c r="K52" s="68">
        <f t="shared" si="13"/>
        <v>2.5417795936006963E-2</v>
      </c>
      <c r="L52" s="68">
        <f t="shared" si="13"/>
        <v>0</v>
      </c>
      <c r="M52" s="68">
        <f t="shared" si="13"/>
        <v>1.8394728061791527E-3</v>
      </c>
      <c r="N52" s="68">
        <f t="shared" si="13"/>
        <v>0.30962595361246781</v>
      </c>
      <c r="O52" s="68">
        <f t="shared" si="13"/>
        <v>0</v>
      </c>
      <c r="P52" s="68">
        <f t="shared" si="13"/>
        <v>0</v>
      </c>
      <c r="Q52" s="68">
        <f t="shared" si="13"/>
        <v>2.481322594021766E-3</v>
      </c>
      <c r="R52" s="68">
        <f t="shared" si="13"/>
        <v>3.8331730067480877E-4</v>
      </c>
      <c r="S52" s="68">
        <f t="shared" si="13"/>
        <v>0</v>
      </c>
      <c r="T52" s="65">
        <f t="shared" ref="T52:T76" si="14">SUM(C52:S52)</f>
        <v>1</v>
      </c>
    </row>
    <row r="53" spans="1:21" x14ac:dyDescent="0.2">
      <c r="A53" s="3">
        <v>1984</v>
      </c>
      <c r="C53" s="68">
        <f t="shared" si="13"/>
        <v>0</v>
      </c>
      <c r="D53" s="68">
        <f t="shared" si="13"/>
        <v>0</v>
      </c>
      <c r="E53" s="68">
        <f t="shared" si="13"/>
        <v>9.8591082479125748E-5</v>
      </c>
      <c r="F53" s="68">
        <f t="shared" si="13"/>
        <v>0</v>
      </c>
      <c r="G53" s="68">
        <f t="shared" si="13"/>
        <v>6.7629172016054145E-2</v>
      </c>
      <c r="H53" s="68">
        <f t="shared" si="13"/>
        <v>1.2262449607990805E-4</v>
      </c>
      <c r="I53" s="68">
        <f t="shared" si="13"/>
        <v>0</v>
      </c>
      <c r="J53" s="68">
        <f t="shared" si="13"/>
        <v>0.60223854050229253</v>
      </c>
      <c r="K53" s="68">
        <f t="shared" si="13"/>
        <v>4.6030271343079771E-2</v>
      </c>
      <c r="L53" s="68">
        <f t="shared" si="13"/>
        <v>0</v>
      </c>
      <c r="M53" s="68">
        <f t="shared" si="13"/>
        <v>2.058724459002566E-3</v>
      </c>
      <c r="N53" s="68">
        <f t="shared" si="13"/>
        <v>0.28085304697909624</v>
      </c>
      <c r="O53" s="68">
        <f t="shared" si="13"/>
        <v>0</v>
      </c>
      <c r="P53" s="68">
        <f t="shared" si="13"/>
        <v>0</v>
      </c>
      <c r="Q53" s="68">
        <f t="shared" si="13"/>
        <v>4.5749271639991681E-4</v>
      </c>
      <c r="R53" s="68">
        <f t="shared" si="13"/>
        <v>5.1153640551591093E-4</v>
      </c>
      <c r="S53" s="68">
        <f t="shared" si="13"/>
        <v>0</v>
      </c>
      <c r="T53" s="65">
        <f t="shared" si="14"/>
        <v>1</v>
      </c>
    </row>
    <row r="54" spans="1:21" x14ac:dyDescent="0.2">
      <c r="A54" s="3">
        <v>1985</v>
      </c>
      <c r="C54" s="68">
        <f t="shared" si="13"/>
        <v>0</v>
      </c>
      <c r="D54" s="68">
        <f t="shared" si="13"/>
        <v>0</v>
      </c>
      <c r="E54" s="68">
        <f t="shared" si="13"/>
        <v>0</v>
      </c>
      <c r="F54" s="68">
        <f t="shared" si="13"/>
        <v>0</v>
      </c>
      <c r="G54" s="68">
        <f t="shared" si="13"/>
        <v>6.6787054413105298E-2</v>
      </c>
      <c r="H54" s="68">
        <f t="shared" si="13"/>
        <v>0</v>
      </c>
      <c r="I54" s="68">
        <f t="shared" si="13"/>
        <v>0</v>
      </c>
      <c r="J54" s="68">
        <f t="shared" si="13"/>
        <v>0.55903547039755119</v>
      </c>
      <c r="K54" s="68">
        <f t="shared" si="13"/>
        <v>2.1684376720656897E-2</v>
      </c>
      <c r="L54" s="68">
        <f t="shared" si="13"/>
        <v>0</v>
      </c>
      <c r="M54" s="68">
        <f t="shared" si="13"/>
        <v>2.4989022582455876E-3</v>
      </c>
      <c r="N54" s="68">
        <f t="shared" si="13"/>
        <v>0.34707551405102915</v>
      </c>
      <c r="O54" s="68">
        <f t="shared" si="13"/>
        <v>4.6946417924196237E-4</v>
      </c>
      <c r="P54" s="68">
        <f t="shared" si="13"/>
        <v>0</v>
      </c>
      <c r="Q54" s="68">
        <f t="shared" si="13"/>
        <v>1.097209781911369E-3</v>
      </c>
      <c r="R54" s="68">
        <f t="shared" si="13"/>
        <v>1.3520081982583523E-3</v>
      </c>
      <c r="S54" s="68">
        <f t="shared" si="13"/>
        <v>0</v>
      </c>
      <c r="T54" s="65">
        <f t="shared" si="14"/>
        <v>0.99999999999999989</v>
      </c>
    </row>
    <row r="55" spans="1:21" x14ac:dyDescent="0.2">
      <c r="A55" s="3">
        <v>1986</v>
      </c>
      <c r="C55" s="68">
        <f t="shared" si="13"/>
        <v>0</v>
      </c>
      <c r="D55" s="68">
        <f t="shared" si="13"/>
        <v>0</v>
      </c>
      <c r="E55" s="68">
        <f t="shared" si="13"/>
        <v>2.8944836125946666E-4</v>
      </c>
      <c r="F55" s="68">
        <f t="shared" si="13"/>
        <v>0</v>
      </c>
      <c r="G55" s="68">
        <f t="shared" si="13"/>
        <v>3.8773409480096589E-2</v>
      </c>
      <c r="H55" s="68">
        <f t="shared" si="13"/>
        <v>0</v>
      </c>
      <c r="I55" s="68">
        <f t="shared" si="13"/>
        <v>0</v>
      </c>
      <c r="J55" s="68">
        <f t="shared" si="13"/>
        <v>0.72355208320574382</v>
      </c>
      <c r="K55" s="68">
        <f t="shared" si="13"/>
        <v>1.5657515167973625E-2</v>
      </c>
      <c r="L55" s="68">
        <f t="shared" si="13"/>
        <v>0</v>
      </c>
      <c r="M55" s="68">
        <f t="shared" si="13"/>
        <v>5.2189999225670585E-3</v>
      </c>
      <c r="N55" s="68">
        <f t="shared" si="13"/>
        <v>0.21559632329245859</v>
      </c>
      <c r="O55" s="68">
        <f t="shared" si="13"/>
        <v>1.8065485210205218E-4</v>
      </c>
      <c r="P55" s="68">
        <f t="shared" si="13"/>
        <v>0</v>
      </c>
      <c r="Q55" s="68">
        <f t="shared" si="13"/>
        <v>4.9812819827281443E-4</v>
      </c>
      <c r="R55" s="68">
        <f t="shared" si="13"/>
        <v>2.3343751952597971E-4</v>
      </c>
      <c r="S55" s="68">
        <f t="shared" si="13"/>
        <v>0</v>
      </c>
      <c r="T55" s="65">
        <f t="shared" si="14"/>
        <v>1</v>
      </c>
    </row>
    <row r="56" spans="1:21" x14ac:dyDescent="0.2">
      <c r="A56" s="3">
        <v>1987</v>
      </c>
      <c r="C56" s="68">
        <f t="shared" si="13"/>
        <v>0</v>
      </c>
      <c r="D56" s="68">
        <f t="shared" si="13"/>
        <v>0</v>
      </c>
      <c r="E56" s="68">
        <f t="shared" si="13"/>
        <v>5.8243349242590695E-4</v>
      </c>
      <c r="F56" s="68">
        <f t="shared" si="13"/>
        <v>0</v>
      </c>
      <c r="G56" s="68">
        <f t="shared" si="13"/>
        <v>9.4252440710822588E-2</v>
      </c>
      <c r="H56" s="68">
        <f t="shared" si="13"/>
        <v>0</v>
      </c>
      <c r="I56" s="68">
        <f t="shared" si="13"/>
        <v>0</v>
      </c>
      <c r="J56" s="68">
        <f t="shared" si="13"/>
        <v>0.67703782502819843</v>
      </c>
      <c r="K56" s="68">
        <f t="shared" si="13"/>
        <v>3.0696216551105975E-2</v>
      </c>
      <c r="L56" s="68">
        <f t="shared" si="13"/>
        <v>0</v>
      </c>
      <c r="M56" s="68">
        <f t="shared" si="13"/>
        <v>1.1070715648204572E-3</v>
      </c>
      <c r="N56" s="68">
        <f t="shared" si="13"/>
        <v>0.19614756409276213</v>
      </c>
      <c r="O56" s="68">
        <f t="shared" si="13"/>
        <v>0</v>
      </c>
      <c r="P56" s="68">
        <f t="shared" si="13"/>
        <v>0</v>
      </c>
      <c r="Q56" s="68">
        <f t="shared" si="13"/>
        <v>1.7644855986455698E-4</v>
      </c>
      <c r="R56" s="68">
        <f t="shared" si="13"/>
        <v>0</v>
      </c>
      <c r="S56" s="68">
        <f t="shared" si="13"/>
        <v>0</v>
      </c>
      <c r="T56" s="65">
        <f t="shared" si="14"/>
        <v>1.0000000000000002</v>
      </c>
    </row>
    <row r="57" spans="1:21" x14ac:dyDescent="0.2">
      <c r="A57" s="3">
        <v>1988</v>
      </c>
      <c r="C57" s="68">
        <f t="shared" si="13"/>
        <v>0</v>
      </c>
      <c r="D57" s="68">
        <f t="shared" si="13"/>
        <v>0</v>
      </c>
      <c r="E57" s="68">
        <f t="shared" si="13"/>
        <v>5.5258281635019375E-4</v>
      </c>
      <c r="F57" s="68">
        <f t="shared" si="13"/>
        <v>0</v>
      </c>
      <c r="G57" s="68">
        <f t="shared" si="13"/>
        <v>7.715443882578861E-2</v>
      </c>
      <c r="H57" s="68">
        <f t="shared" si="13"/>
        <v>0</v>
      </c>
      <c r="I57" s="68">
        <f t="shared" si="13"/>
        <v>0</v>
      </c>
      <c r="J57" s="68">
        <f t="shared" si="13"/>
        <v>0.72417814793849811</v>
      </c>
      <c r="K57" s="68">
        <f t="shared" si="13"/>
        <v>1.6113219703531911E-2</v>
      </c>
      <c r="L57" s="68">
        <f t="shared" si="13"/>
        <v>0</v>
      </c>
      <c r="M57" s="68">
        <f t="shared" si="13"/>
        <v>4.5936501861214103E-3</v>
      </c>
      <c r="N57" s="68">
        <f t="shared" si="13"/>
        <v>0.17687761446270511</v>
      </c>
      <c r="O57" s="68">
        <f t="shared" si="13"/>
        <v>0</v>
      </c>
      <c r="P57" s="68">
        <f t="shared" si="13"/>
        <v>0</v>
      </c>
      <c r="Q57" s="68">
        <f t="shared" si="13"/>
        <v>2.6517303350225523E-4</v>
      </c>
      <c r="R57" s="68">
        <f t="shared" si="13"/>
        <v>2.6517303350225523E-4</v>
      </c>
      <c r="S57" s="68">
        <f t="shared" si="13"/>
        <v>0</v>
      </c>
      <c r="T57" s="65">
        <f t="shared" si="14"/>
        <v>1</v>
      </c>
    </row>
    <row r="58" spans="1:21" x14ac:dyDescent="0.2">
      <c r="A58" s="3">
        <v>1989</v>
      </c>
      <c r="C58" s="68">
        <f t="shared" si="13"/>
        <v>0</v>
      </c>
      <c r="D58" s="68">
        <f t="shared" si="13"/>
        <v>0</v>
      </c>
      <c r="E58" s="68">
        <f t="shared" si="13"/>
        <v>0</v>
      </c>
      <c r="F58" s="68">
        <f t="shared" si="13"/>
        <v>0</v>
      </c>
      <c r="G58" s="68">
        <f t="shared" si="13"/>
        <v>4.9229138735287239E-2</v>
      </c>
      <c r="H58" s="68">
        <f t="shared" si="13"/>
        <v>0</v>
      </c>
      <c r="I58" s="68">
        <f t="shared" si="13"/>
        <v>0</v>
      </c>
      <c r="J58" s="68">
        <f t="shared" si="13"/>
        <v>0.8425543453784794</v>
      </c>
      <c r="K58" s="68">
        <f t="shared" si="13"/>
        <v>7.897807575336804E-3</v>
      </c>
      <c r="L58" s="68">
        <f t="shared" si="13"/>
        <v>0</v>
      </c>
      <c r="M58" s="68">
        <f t="shared" si="13"/>
        <v>5.1659838356616266E-3</v>
      </c>
      <c r="N58" s="68">
        <f t="shared" si="13"/>
        <v>9.5152724475235095E-2</v>
      </c>
      <c r="O58" s="68">
        <f t="shared" si="13"/>
        <v>0</v>
      </c>
      <c r="P58" s="68">
        <f t="shared" si="13"/>
        <v>0</v>
      </c>
      <c r="Q58" s="68">
        <f t="shared" si="13"/>
        <v>0</v>
      </c>
      <c r="R58" s="68">
        <f t="shared" si="13"/>
        <v>0</v>
      </c>
      <c r="S58" s="68">
        <f t="shared" si="13"/>
        <v>0</v>
      </c>
      <c r="T58" s="65">
        <f t="shared" si="14"/>
        <v>1</v>
      </c>
    </row>
    <row r="59" spans="1:21" x14ac:dyDescent="0.2">
      <c r="A59" s="3">
        <v>1990</v>
      </c>
      <c r="C59" s="68">
        <f t="shared" si="13"/>
        <v>0</v>
      </c>
      <c r="D59" s="68">
        <f t="shared" si="13"/>
        <v>0</v>
      </c>
      <c r="E59" s="68">
        <f t="shared" si="13"/>
        <v>0</v>
      </c>
      <c r="F59" s="68">
        <f t="shared" si="13"/>
        <v>0</v>
      </c>
      <c r="G59" s="68">
        <f t="shared" si="13"/>
        <v>5.1365740019596762E-2</v>
      </c>
      <c r="H59" s="68">
        <f t="shared" si="13"/>
        <v>0</v>
      </c>
      <c r="I59" s="68">
        <f t="shared" si="13"/>
        <v>0</v>
      </c>
      <c r="J59" s="68">
        <f t="shared" si="13"/>
        <v>0.67133797771016601</v>
      </c>
      <c r="K59" s="68">
        <f t="shared" si="13"/>
        <v>3.6879766155806785E-2</v>
      </c>
      <c r="L59" s="68">
        <f t="shared" si="13"/>
        <v>0</v>
      </c>
      <c r="M59" s="68">
        <f t="shared" si="13"/>
        <v>1.2305320117074997E-3</v>
      </c>
      <c r="N59" s="68">
        <f t="shared" si="13"/>
        <v>0.23918598410272299</v>
      </c>
      <c r="O59" s="68">
        <f t="shared" si="13"/>
        <v>0</v>
      </c>
      <c r="P59" s="68">
        <f t="shared" si="13"/>
        <v>0</v>
      </c>
      <c r="Q59" s="68">
        <f t="shared" si="13"/>
        <v>0</v>
      </c>
      <c r="R59" s="68">
        <f t="shared" si="13"/>
        <v>0</v>
      </c>
      <c r="S59" s="68">
        <f t="shared" si="13"/>
        <v>0</v>
      </c>
      <c r="T59" s="65">
        <f t="shared" si="14"/>
        <v>1.0000000000000002</v>
      </c>
    </row>
    <row r="60" spans="1:21" x14ac:dyDescent="0.2">
      <c r="A60" s="3">
        <v>1991</v>
      </c>
      <c r="C60" s="68">
        <f t="shared" si="13"/>
        <v>0</v>
      </c>
      <c r="D60" s="68">
        <f t="shared" si="13"/>
        <v>0</v>
      </c>
      <c r="E60" s="68">
        <f t="shared" si="13"/>
        <v>1.0276121227501224E-3</v>
      </c>
      <c r="F60" s="68">
        <f t="shared" si="13"/>
        <v>0</v>
      </c>
      <c r="G60" s="68">
        <f t="shared" si="13"/>
        <v>0.13436092853174836</v>
      </c>
      <c r="H60" s="68">
        <f t="shared" si="13"/>
        <v>0</v>
      </c>
      <c r="I60" s="68">
        <f t="shared" si="13"/>
        <v>0</v>
      </c>
      <c r="J60" s="68">
        <f t="shared" si="13"/>
        <v>0.7327703654796146</v>
      </c>
      <c r="K60" s="68">
        <f t="shared" si="13"/>
        <v>1.3605759152428148E-2</v>
      </c>
      <c r="L60" s="68">
        <f t="shared" si="13"/>
        <v>0</v>
      </c>
      <c r="M60" s="68">
        <f t="shared" si="13"/>
        <v>2.959906021582857E-3</v>
      </c>
      <c r="N60" s="68">
        <f t="shared" si="13"/>
        <v>0.11527542869187588</v>
      </c>
      <c r="O60" s="68">
        <f t="shared" si="13"/>
        <v>0</v>
      </c>
      <c r="P60" s="68">
        <f t="shared" si="13"/>
        <v>0</v>
      </c>
      <c r="Q60" s="68">
        <f t="shared" si="13"/>
        <v>0</v>
      </c>
      <c r="R60" s="68">
        <f t="shared" si="13"/>
        <v>0</v>
      </c>
      <c r="S60" s="68">
        <f t="shared" si="13"/>
        <v>0</v>
      </c>
      <c r="T60" s="65">
        <f t="shared" si="14"/>
        <v>0.99999999999999989</v>
      </c>
    </row>
    <row r="61" spans="1:21" x14ac:dyDescent="0.2">
      <c r="A61" s="3">
        <v>1992</v>
      </c>
      <c r="C61" s="68">
        <f t="shared" si="13"/>
        <v>0</v>
      </c>
      <c r="D61" s="68">
        <f t="shared" si="13"/>
        <v>0</v>
      </c>
      <c r="E61" s="68">
        <f t="shared" si="13"/>
        <v>0</v>
      </c>
      <c r="F61" s="68">
        <f t="shared" si="13"/>
        <v>0</v>
      </c>
      <c r="G61" s="68">
        <f t="shared" si="13"/>
        <v>5.3305399729682929E-2</v>
      </c>
      <c r="H61" s="68">
        <f t="shared" si="13"/>
        <v>0</v>
      </c>
      <c r="I61" s="68">
        <f t="shared" si="13"/>
        <v>0</v>
      </c>
      <c r="J61" s="68">
        <f t="shared" si="13"/>
        <v>0.93034798439974087</v>
      </c>
      <c r="K61" s="68">
        <f t="shared" si="13"/>
        <v>4.4087236573031397E-3</v>
      </c>
      <c r="L61" s="68">
        <f t="shared" si="13"/>
        <v>0</v>
      </c>
      <c r="M61" s="68">
        <f t="shared" si="13"/>
        <v>3.3001179143988749E-4</v>
      </c>
      <c r="N61" s="68">
        <f t="shared" si="13"/>
        <v>1.1607880421833217E-2</v>
      </c>
      <c r="O61" s="68">
        <f t="shared" si="13"/>
        <v>0</v>
      </c>
      <c r="P61" s="68">
        <f t="shared" si="13"/>
        <v>0</v>
      </c>
      <c r="Q61" s="68">
        <f t="shared" si="13"/>
        <v>0</v>
      </c>
      <c r="R61" s="68">
        <f t="shared" si="13"/>
        <v>0</v>
      </c>
      <c r="S61" s="68">
        <f t="shared" si="13"/>
        <v>0</v>
      </c>
      <c r="T61" s="65">
        <f t="shared" si="14"/>
        <v>1</v>
      </c>
    </row>
    <row r="62" spans="1:21" x14ac:dyDescent="0.2">
      <c r="A62" s="3">
        <v>1993</v>
      </c>
      <c r="C62" s="68">
        <f t="shared" si="13"/>
        <v>0</v>
      </c>
      <c r="D62" s="68">
        <f t="shared" si="13"/>
        <v>0</v>
      </c>
      <c r="E62" s="68">
        <f t="shared" si="13"/>
        <v>0</v>
      </c>
      <c r="F62" s="68">
        <f t="shared" si="13"/>
        <v>0</v>
      </c>
      <c r="G62" s="68">
        <f t="shared" si="13"/>
        <v>0.22392823007068613</v>
      </c>
      <c r="H62" s="68">
        <f t="shared" si="13"/>
        <v>0</v>
      </c>
      <c r="I62" s="68">
        <f t="shared" si="13"/>
        <v>0</v>
      </c>
      <c r="J62" s="68">
        <f t="shared" si="13"/>
        <v>0.49996631582076839</v>
      </c>
      <c r="K62" s="68">
        <f t="shared" si="13"/>
        <v>4.0026631439803902E-2</v>
      </c>
      <c r="L62" s="68">
        <f t="shared" si="13"/>
        <v>0</v>
      </c>
      <c r="M62" s="68">
        <f t="shared" si="13"/>
        <v>1.8115539270121396E-3</v>
      </c>
      <c r="N62" s="68">
        <f t="shared" si="13"/>
        <v>0.23426726874172946</v>
      </c>
      <c r="O62" s="68">
        <f t="shared" si="13"/>
        <v>0</v>
      </c>
      <c r="P62" s="68">
        <f t="shared" si="13"/>
        <v>0</v>
      </c>
      <c r="Q62" s="68">
        <f t="shared" si="13"/>
        <v>0</v>
      </c>
      <c r="R62" s="68">
        <f t="shared" si="13"/>
        <v>0</v>
      </c>
      <c r="S62" s="68">
        <f t="shared" si="13"/>
        <v>0</v>
      </c>
      <c r="T62" s="65">
        <f t="shared" si="14"/>
        <v>1</v>
      </c>
    </row>
    <row r="63" spans="1:21" x14ac:dyDescent="0.2">
      <c r="A63" s="3">
        <v>1994</v>
      </c>
      <c r="C63" s="68">
        <f t="shared" si="13"/>
        <v>0</v>
      </c>
      <c r="D63" s="68">
        <f t="shared" si="13"/>
        <v>0</v>
      </c>
      <c r="E63" s="68">
        <f t="shared" si="13"/>
        <v>0</v>
      </c>
      <c r="F63" s="68">
        <f t="shared" si="13"/>
        <v>0</v>
      </c>
      <c r="G63" s="68">
        <f t="shared" si="13"/>
        <v>2.9162673420916805E-2</v>
      </c>
      <c r="H63" s="68">
        <f t="shared" si="13"/>
        <v>0</v>
      </c>
      <c r="I63" s="68">
        <f t="shared" si="13"/>
        <v>0</v>
      </c>
      <c r="J63" s="68">
        <f t="shared" si="13"/>
        <v>0.49386465990928635</v>
      </c>
      <c r="K63" s="68">
        <f t="shared" si="13"/>
        <v>6.5162918236738129E-2</v>
      </c>
      <c r="L63" s="68">
        <f t="shared" si="13"/>
        <v>0</v>
      </c>
      <c r="M63" s="68">
        <f t="shared" si="13"/>
        <v>5.324545947099006E-3</v>
      </c>
      <c r="N63" s="68">
        <f t="shared" si="13"/>
        <v>0.40648520248595965</v>
      </c>
      <c r="O63" s="68">
        <f t="shared" si="13"/>
        <v>0</v>
      </c>
      <c r="P63" s="68">
        <f t="shared" si="13"/>
        <v>0</v>
      </c>
      <c r="Q63" s="68">
        <f t="shared" si="13"/>
        <v>0</v>
      </c>
      <c r="R63" s="68">
        <f t="shared" si="13"/>
        <v>0</v>
      </c>
      <c r="S63" s="68">
        <f t="shared" si="13"/>
        <v>0</v>
      </c>
      <c r="T63" s="65">
        <f t="shared" si="14"/>
        <v>0.99999999999999989</v>
      </c>
    </row>
    <row r="64" spans="1:21" x14ac:dyDescent="0.2">
      <c r="A64" s="3">
        <v>1995</v>
      </c>
      <c r="C64" s="68">
        <f t="shared" si="13"/>
        <v>0</v>
      </c>
      <c r="D64" s="68">
        <f t="shared" si="13"/>
        <v>0</v>
      </c>
      <c r="E64" s="68">
        <f t="shared" si="13"/>
        <v>0</v>
      </c>
      <c r="F64" s="68">
        <f t="shared" si="13"/>
        <v>0</v>
      </c>
      <c r="G64" s="68">
        <f t="shared" si="13"/>
        <v>5.852017969119034E-2</v>
      </c>
      <c r="H64" s="68">
        <f t="shared" si="13"/>
        <v>0</v>
      </c>
      <c r="I64" s="68">
        <f t="shared" si="13"/>
        <v>0</v>
      </c>
      <c r="J64" s="68">
        <f t="shared" si="13"/>
        <v>0.69069233970723043</v>
      </c>
      <c r="K64" s="68">
        <f t="shared" si="13"/>
        <v>2.9080768101611375E-2</v>
      </c>
      <c r="L64" s="68">
        <f t="shared" si="13"/>
        <v>0</v>
      </c>
      <c r="M64" s="68">
        <f t="shared" si="13"/>
        <v>1.8706641935577098E-3</v>
      </c>
      <c r="N64" s="68">
        <f t="shared" si="13"/>
        <v>0.21983604830641007</v>
      </c>
      <c r="O64" s="68">
        <f t="shared" si="13"/>
        <v>0</v>
      </c>
      <c r="P64" s="68">
        <f t="shared" si="13"/>
        <v>0</v>
      </c>
      <c r="Q64" s="68">
        <f t="shared" si="13"/>
        <v>0</v>
      </c>
      <c r="R64" s="68">
        <f t="shared" si="13"/>
        <v>0</v>
      </c>
      <c r="S64" s="68">
        <f t="shared" si="13"/>
        <v>0</v>
      </c>
      <c r="T64" s="65">
        <f t="shared" si="14"/>
        <v>1</v>
      </c>
    </row>
    <row r="65" spans="1:20" x14ac:dyDescent="0.2">
      <c r="A65" s="3">
        <v>1996</v>
      </c>
      <c r="C65" s="68">
        <f t="shared" si="13"/>
        <v>2.3164273274231832E-4</v>
      </c>
      <c r="D65" s="68">
        <f t="shared" si="13"/>
        <v>0</v>
      </c>
      <c r="E65" s="68">
        <f t="shared" si="13"/>
        <v>0</v>
      </c>
      <c r="F65" s="68">
        <f t="shared" si="13"/>
        <v>0</v>
      </c>
      <c r="G65" s="68">
        <f t="shared" si="13"/>
        <v>3.6866298948306842E-2</v>
      </c>
      <c r="H65" s="68">
        <f t="shared" si="13"/>
        <v>0</v>
      </c>
      <c r="I65" s="68">
        <f t="shared" si="13"/>
        <v>0</v>
      </c>
      <c r="J65" s="68">
        <f t="shared" si="13"/>
        <v>0.95154209774637555</v>
      </c>
      <c r="K65" s="68">
        <f t="shared" si="13"/>
        <v>0</v>
      </c>
      <c r="L65" s="68">
        <f t="shared" si="13"/>
        <v>0</v>
      </c>
      <c r="M65" s="68">
        <f t="shared" si="13"/>
        <v>1.0630755297668039E-3</v>
      </c>
      <c r="N65" s="68">
        <f t="shared" si="13"/>
        <v>1.0296885042808594E-2</v>
      </c>
      <c r="O65" s="68">
        <f t="shared" si="13"/>
        <v>0</v>
      </c>
      <c r="P65" s="68">
        <f t="shared" si="13"/>
        <v>0</v>
      </c>
      <c r="Q65" s="68">
        <f t="shared" si="13"/>
        <v>0</v>
      </c>
      <c r="R65" s="68">
        <f t="shared" si="13"/>
        <v>0</v>
      </c>
      <c r="S65" s="68">
        <f t="shared" si="13"/>
        <v>0</v>
      </c>
      <c r="T65" s="65">
        <f t="shared" si="14"/>
        <v>1.0000000000000002</v>
      </c>
    </row>
    <row r="66" spans="1:20" x14ac:dyDescent="0.2">
      <c r="A66" s="3">
        <v>1997</v>
      </c>
      <c r="C66" s="68">
        <f t="shared" ref="C66:S76" si="15">C28/$T28</f>
        <v>0</v>
      </c>
      <c r="D66" s="68">
        <f t="shared" si="15"/>
        <v>0</v>
      </c>
      <c r="E66" s="68">
        <f t="shared" si="15"/>
        <v>0</v>
      </c>
      <c r="F66" s="68">
        <f t="shared" si="15"/>
        <v>0</v>
      </c>
      <c r="G66" s="68">
        <f t="shared" si="15"/>
        <v>5.2961870972510976E-2</v>
      </c>
      <c r="H66" s="68">
        <f t="shared" si="15"/>
        <v>0</v>
      </c>
      <c r="I66" s="68">
        <f t="shared" si="15"/>
        <v>0</v>
      </c>
      <c r="J66" s="68">
        <f t="shared" si="15"/>
        <v>0.82239200782439814</v>
      </c>
      <c r="K66" s="68">
        <f t="shared" si="15"/>
        <v>1.4726535670551242E-3</v>
      </c>
      <c r="L66" s="68">
        <f t="shared" si="15"/>
        <v>0</v>
      </c>
      <c r="M66" s="68">
        <f t="shared" si="15"/>
        <v>2.8112607057476239E-3</v>
      </c>
      <c r="N66" s="68">
        <f t="shared" si="15"/>
        <v>0.12036220693028804</v>
      </c>
      <c r="O66" s="68">
        <f t="shared" si="15"/>
        <v>0</v>
      </c>
      <c r="P66" s="68">
        <f t="shared" si="15"/>
        <v>0</v>
      </c>
      <c r="Q66" s="68">
        <f t="shared" si="15"/>
        <v>0</v>
      </c>
      <c r="R66" s="68">
        <f t="shared" si="15"/>
        <v>0</v>
      </c>
      <c r="S66" s="68">
        <f t="shared" si="15"/>
        <v>0</v>
      </c>
      <c r="T66" s="65">
        <f t="shared" si="14"/>
        <v>1</v>
      </c>
    </row>
    <row r="67" spans="1:20" x14ac:dyDescent="0.2">
      <c r="A67" s="3">
        <v>1998</v>
      </c>
      <c r="C67" s="68">
        <f t="shared" si="15"/>
        <v>0</v>
      </c>
      <c r="D67" s="68">
        <f t="shared" si="15"/>
        <v>0</v>
      </c>
      <c r="E67" s="68">
        <f t="shared" si="15"/>
        <v>0</v>
      </c>
      <c r="F67" s="68">
        <f t="shared" si="15"/>
        <v>0</v>
      </c>
      <c r="G67" s="68">
        <f t="shared" si="15"/>
        <v>3.5188005723526733E-2</v>
      </c>
      <c r="H67" s="68">
        <f t="shared" si="15"/>
        <v>0</v>
      </c>
      <c r="I67" s="68">
        <f t="shared" si="15"/>
        <v>0</v>
      </c>
      <c r="J67" s="68">
        <f t="shared" si="15"/>
        <v>0.76253688448966295</v>
      </c>
      <c r="K67" s="68">
        <f t="shared" si="15"/>
        <v>2.2122086969452764E-2</v>
      </c>
      <c r="L67" s="68">
        <f t="shared" si="15"/>
        <v>0</v>
      </c>
      <c r="M67" s="68">
        <f t="shared" si="15"/>
        <v>2.9229050639363314E-3</v>
      </c>
      <c r="N67" s="68">
        <f t="shared" si="15"/>
        <v>0.17723011775342123</v>
      </c>
      <c r="O67" s="68">
        <f t="shared" si="15"/>
        <v>0</v>
      </c>
      <c r="P67" s="68">
        <f t="shared" si="15"/>
        <v>0</v>
      </c>
      <c r="Q67" s="68">
        <f t="shared" si="15"/>
        <v>0</v>
      </c>
      <c r="R67" s="68">
        <f t="shared" si="15"/>
        <v>0</v>
      </c>
      <c r="S67" s="68">
        <f t="shared" si="15"/>
        <v>0</v>
      </c>
      <c r="T67" s="65">
        <f t="shared" si="14"/>
        <v>1</v>
      </c>
    </row>
    <row r="68" spans="1:20" x14ac:dyDescent="0.2">
      <c r="A68" s="3">
        <v>1999</v>
      </c>
      <c r="C68" s="68">
        <f t="shared" si="15"/>
        <v>0</v>
      </c>
      <c r="D68" s="68">
        <f t="shared" si="15"/>
        <v>0</v>
      </c>
      <c r="E68" s="68">
        <f t="shared" si="15"/>
        <v>0</v>
      </c>
      <c r="F68" s="68">
        <f t="shared" si="15"/>
        <v>0</v>
      </c>
      <c r="G68" s="68">
        <f t="shared" si="15"/>
        <v>0.14141788359081631</v>
      </c>
      <c r="H68" s="68">
        <f t="shared" si="15"/>
        <v>0</v>
      </c>
      <c r="I68" s="68">
        <f t="shared" si="15"/>
        <v>0</v>
      </c>
      <c r="J68" s="68">
        <f t="shared" si="15"/>
        <v>0.7476620367632596</v>
      </c>
      <c r="K68" s="68">
        <f t="shared" si="15"/>
        <v>4.5279293177673256E-2</v>
      </c>
      <c r="L68" s="68">
        <f t="shared" si="15"/>
        <v>0</v>
      </c>
      <c r="M68" s="68">
        <f t="shared" si="15"/>
        <v>1.2887468100609781E-3</v>
      </c>
      <c r="N68" s="68">
        <f t="shared" si="15"/>
        <v>6.4352039658189905E-2</v>
      </c>
      <c r="O68" s="68">
        <f t="shared" si="15"/>
        <v>0</v>
      </c>
      <c r="P68" s="68">
        <f t="shared" si="15"/>
        <v>0</v>
      </c>
      <c r="Q68" s="68">
        <f t="shared" si="15"/>
        <v>0</v>
      </c>
      <c r="R68" s="68">
        <f t="shared" si="15"/>
        <v>0</v>
      </c>
      <c r="S68" s="68">
        <f t="shared" si="15"/>
        <v>0</v>
      </c>
      <c r="T68" s="65">
        <f t="shared" si="14"/>
        <v>1</v>
      </c>
    </row>
    <row r="69" spans="1:20" x14ac:dyDescent="0.2">
      <c r="A69" s="3">
        <v>2000</v>
      </c>
      <c r="C69" s="68">
        <f t="shared" si="15"/>
        <v>0</v>
      </c>
      <c r="D69" s="68">
        <f t="shared" si="15"/>
        <v>0</v>
      </c>
      <c r="E69" s="68">
        <f t="shared" si="15"/>
        <v>0</v>
      </c>
      <c r="F69" s="68">
        <f t="shared" si="15"/>
        <v>0</v>
      </c>
      <c r="G69" s="68">
        <f t="shared" si="15"/>
        <v>0.2062334103602915</v>
      </c>
      <c r="H69" s="68">
        <f t="shared" si="15"/>
        <v>0</v>
      </c>
      <c r="I69" s="68">
        <f t="shared" si="15"/>
        <v>0</v>
      </c>
      <c r="J69" s="68">
        <f t="shared" si="15"/>
        <v>0.49080102933919395</v>
      </c>
      <c r="K69" s="68">
        <f t="shared" si="15"/>
        <v>1.5933075145324976E-2</v>
      </c>
      <c r="L69" s="68">
        <f t="shared" si="15"/>
        <v>0</v>
      </c>
      <c r="M69" s="68">
        <f t="shared" si="15"/>
        <v>2.5047134895781992E-3</v>
      </c>
      <c r="N69" s="68">
        <f t="shared" si="15"/>
        <v>0.28373662676268091</v>
      </c>
      <c r="O69" s="68">
        <f t="shared" si="15"/>
        <v>0</v>
      </c>
      <c r="P69" s="68">
        <f t="shared" si="15"/>
        <v>0</v>
      </c>
      <c r="Q69" s="68">
        <f t="shared" si="15"/>
        <v>7.9114490293045472E-4</v>
      </c>
      <c r="R69" s="68">
        <f t="shared" si="15"/>
        <v>0</v>
      </c>
      <c r="S69" s="68">
        <f t="shared" si="15"/>
        <v>0</v>
      </c>
      <c r="T69" s="65">
        <f t="shared" si="14"/>
        <v>0.99999999999999989</v>
      </c>
    </row>
    <row r="70" spans="1:20" x14ac:dyDescent="0.2">
      <c r="A70" s="3">
        <v>2001</v>
      </c>
      <c r="C70" s="68">
        <f t="shared" si="15"/>
        <v>0</v>
      </c>
      <c r="D70" s="68">
        <f t="shared" si="15"/>
        <v>0</v>
      </c>
      <c r="E70" s="68">
        <f t="shared" si="15"/>
        <v>0</v>
      </c>
      <c r="F70" s="68">
        <f t="shared" si="15"/>
        <v>0</v>
      </c>
      <c r="G70" s="68">
        <f t="shared" si="15"/>
        <v>2.7554280988833287E-2</v>
      </c>
      <c r="H70" s="68">
        <f t="shared" si="15"/>
        <v>0</v>
      </c>
      <c r="I70" s="68">
        <f t="shared" si="15"/>
        <v>0</v>
      </c>
      <c r="J70" s="68">
        <f t="shared" si="15"/>
        <v>0.83468010463895081</v>
      </c>
      <c r="K70" s="68">
        <f t="shared" si="15"/>
        <v>6.3098432650974673E-3</v>
      </c>
      <c r="L70" s="68">
        <f t="shared" si="15"/>
        <v>0</v>
      </c>
      <c r="M70" s="68">
        <f t="shared" si="15"/>
        <v>3.0513189387017881E-3</v>
      </c>
      <c r="N70" s="68">
        <f t="shared" si="15"/>
        <v>0.12833910911555579</v>
      </c>
      <c r="O70" s="68">
        <f t="shared" si="15"/>
        <v>0</v>
      </c>
      <c r="P70" s="68">
        <f t="shared" si="15"/>
        <v>0</v>
      </c>
      <c r="Q70" s="68">
        <f t="shared" si="15"/>
        <v>6.5343052860656188E-5</v>
      </c>
      <c r="R70" s="68">
        <f t="shared" si="15"/>
        <v>0</v>
      </c>
      <c r="S70" s="68">
        <f t="shared" si="15"/>
        <v>0</v>
      </c>
      <c r="T70" s="65">
        <f t="shared" si="14"/>
        <v>0.99999999999999978</v>
      </c>
    </row>
    <row r="71" spans="1:20" x14ac:dyDescent="0.2">
      <c r="A71" s="3">
        <v>2002</v>
      </c>
      <c r="C71" s="68">
        <f t="shared" si="15"/>
        <v>0</v>
      </c>
      <c r="D71" s="68">
        <f t="shared" si="15"/>
        <v>0</v>
      </c>
      <c r="E71" s="68">
        <f t="shared" si="15"/>
        <v>0</v>
      </c>
      <c r="F71" s="68">
        <f t="shared" si="15"/>
        <v>0</v>
      </c>
      <c r="G71" s="68">
        <f t="shared" si="15"/>
        <v>5.5536639168014997E-2</v>
      </c>
      <c r="H71" s="68">
        <f t="shared" si="15"/>
        <v>0</v>
      </c>
      <c r="I71" s="68">
        <f t="shared" si="15"/>
        <v>0</v>
      </c>
      <c r="J71" s="68">
        <f t="shared" si="15"/>
        <v>0.9349353376980597</v>
      </c>
      <c r="K71" s="68">
        <f t="shared" si="15"/>
        <v>3.7403091319599324E-3</v>
      </c>
      <c r="L71" s="68">
        <f t="shared" si="15"/>
        <v>0</v>
      </c>
      <c r="M71" s="68">
        <f t="shared" si="15"/>
        <v>2.2557796813323407E-3</v>
      </c>
      <c r="N71" s="68">
        <f t="shared" si="15"/>
        <v>3.5319343206330722E-3</v>
      </c>
      <c r="O71" s="68">
        <f t="shared" si="15"/>
        <v>0</v>
      </c>
      <c r="P71" s="68">
        <f t="shared" si="15"/>
        <v>0</v>
      </c>
      <c r="Q71" s="68">
        <f t="shared" si="15"/>
        <v>0</v>
      </c>
      <c r="R71" s="68">
        <f t="shared" si="15"/>
        <v>0</v>
      </c>
      <c r="S71" s="68">
        <f t="shared" si="15"/>
        <v>0</v>
      </c>
      <c r="T71" s="65">
        <f t="shared" si="14"/>
        <v>1</v>
      </c>
    </row>
    <row r="72" spans="1:20" x14ac:dyDescent="0.2">
      <c r="A72" s="3">
        <v>2003</v>
      </c>
      <c r="C72" s="68">
        <f t="shared" si="15"/>
        <v>0</v>
      </c>
      <c r="D72" s="68">
        <f t="shared" si="15"/>
        <v>0</v>
      </c>
      <c r="E72" s="68">
        <f t="shared" si="15"/>
        <v>0</v>
      </c>
      <c r="F72" s="68">
        <f t="shared" si="15"/>
        <v>0</v>
      </c>
      <c r="G72" s="68">
        <f t="shared" si="15"/>
        <v>0.46946286307443075</v>
      </c>
      <c r="H72" s="68">
        <f t="shared" si="15"/>
        <v>0</v>
      </c>
      <c r="I72" s="68">
        <f t="shared" si="15"/>
        <v>0</v>
      </c>
      <c r="J72" s="68">
        <f t="shared" si="15"/>
        <v>0.45591391171206302</v>
      </c>
      <c r="K72" s="68">
        <f t="shared" si="15"/>
        <v>2.6537656840971316E-3</v>
      </c>
      <c r="L72" s="68">
        <f t="shared" si="15"/>
        <v>0</v>
      </c>
      <c r="M72" s="68">
        <f t="shared" si="15"/>
        <v>7.2516729889095383E-3</v>
      </c>
      <c r="N72" s="68">
        <f t="shared" si="15"/>
        <v>6.4717786540499422E-2</v>
      </c>
      <c r="O72" s="68">
        <f t="shared" si="15"/>
        <v>0</v>
      </c>
      <c r="P72" s="68">
        <f t="shared" si="15"/>
        <v>0</v>
      </c>
      <c r="Q72" s="68">
        <f t="shared" si="15"/>
        <v>0</v>
      </c>
      <c r="R72" s="68">
        <f t="shared" si="15"/>
        <v>0</v>
      </c>
      <c r="S72" s="68">
        <f t="shared" si="15"/>
        <v>0</v>
      </c>
      <c r="T72" s="65">
        <f t="shared" si="14"/>
        <v>0.99999999999999989</v>
      </c>
    </row>
    <row r="73" spans="1:20" x14ac:dyDescent="0.2">
      <c r="A73" s="3">
        <v>2004</v>
      </c>
      <c r="C73" s="68">
        <f t="shared" si="15"/>
        <v>0</v>
      </c>
      <c r="D73" s="68">
        <f t="shared" si="15"/>
        <v>0</v>
      </c>
      <c r="E73" s="68">
        <f t="shared" si="15"/>
        <v>0</v>
      </c>
      <c r="F73" s="68">
        <f t="shared" si="15"/>
        <v>0</v>
      </c>
      <c r="G73" s="68">
        <f t="shared" si="15"/>
        <v>2.8805278681783366E-2</v>
      </c>
      <c r="H73" s="68">
        <f t="shared" si="15"/>
        <v>0</v>
      </c>
      <c r="I73" s="68">
        <f t="shared" si="15"/>
        <v>0</v>
      </c>
      <c r="J73" s="68">
        <f t="shared" si="15"/>
        <v>0.76530474791415137</v>
      </c>
      <c r="K73" s="68">
        <f t="shared" si="15"/>
        <v>1.1197100289540973E-2</v>
      </c>
      <c r="L73" s="68">
        <f t="shared" si="15"/>
        <v>0</v>
      </c>
      <c r="M73" s="68">
        <f t="shared" si="15"/>
        <v>3.7956927996190357E-3</v>
      </c>
      <c r="N73" s="68">
        <f t="shared" si="15"/>
        <v>0.18920749718317764</v>
      </c>
      <c r="O73" s="68">
        <f t="shared" si="15"/>
        <v>0</v>
      </c>
      <c r="P73" s="68">
        <f t="shared" si="15"/>
        <v>0</v>
      </c>
      <c r="Q73" s="68">
        <f t="shared" si="15"/>
        <v>0</v>
      </c>
      <c r="R73" s="68">
        <f t="shared" si="15"/>
        <v>1.68968313172768E-3</v>
      </c>
      <c r="S73" s="68">
        <f t="shared" si="15"/>
        <v>0</v>
      </c>
      <c r="T73" s="65">
        <f t="shared" si="14"/>
        <v>1</v>
      </c>
    </row>
    <row r="74" spans="1:20" x14ac:dyDescent="0.2">
      <c r="A74" s="3">
        <v>2005</v>
      </c>
      <c r="C74" s="68">
        <f t="shared" si="15"/>
        <v>0</v>
      </c>
      <c r="D74" s="68">
        <f t="shared" si="15"/>
        <v>0</v>
      </c>
      <c r="E74" s="68">
        <f t="shared" si="15"/>
        <v>0</v>
      </c>
      <c r="F74" s="68">
        <f t="shared" si="15"/>
        <v>0</v>
      </c>
      <c r="G74" s="68">
        <f t="shared" si="15"/>
        <v>4.1150255721651215E-2</v>
      </c>
      <c r="H74" s="68">
        <f t="shared" si="15"/>
        <v>0</v>
      </c>
      <c r="I74" s="68">
        <f t="shared" si="15"/>
        <v>0</v>
      </c>
      <c r="J74" s="68">
        <f t="shared" si="15"/>
        <v>0.78859500260846915</v>
      </c>
      <c r="K74" s="68">
        <f t="shared" si="15"/>
        <v>1.4244576023262208E-2</v>
      </c>
      <c r="L74" s="68">
        <f t="shared" si="15"/>
        <v>0</v>
      </c>
      <c r="M74" s="68">
        <f t="shared" si="15"/>
        <v>0</v>
      </c>
      <c r="N74" s="68">
        <f t="shared" si="15"/>
        <v>0.1556913583002929</v>
      </c>
      <c r="O74" s="68">
        <f t="shared" si="15"/>
        <v>0</v>
      </c>
      <c r="P74" s="68">
        <f t="shared" si="15"/>
        <v>0</v>
      </c>
      <c r="Q74" s="68">
        <f t="shared" si="15"/>
        <v>3.188073463244375E-4</v>
      </c>
      <c r="R74" s="68">
        <f t="shared" si="15"/>
        <v>0</v>
      </c>
      <c r="S74" s="68">
        <f t="shared" si="15"/>
        <v>0</v>
      </c>
      <c r="T74" s="65">
        <f t="shared" si="14"/>
        <v>0.99999999999999989</v>
      </c>
    </row>
    <row r="75" spans="1:20" x14ac:dyDescent="0.2">
      <c r="A75" s="3">
        <v>2006</v>
      </c>
      <c r="C75" s="68">
        <f t="shared" si="15"/>
        <v>0</v>
      </c>
      <c r="D75" s="68">
        <f t="shared" si="15"/>
        <v>0</v>
      </c>
      <c r="E75" s="68">
        <f t="shared" si="15"/>
        <v>0</v>
      </c>
      <c r="F75" s="68">
        <f t="shared" si="15"/>
        <v>0</v>
      </c>
      <c r="G75" s="68">
        <f t="shared" si="15"/>
        <v>3.4661909235772295E-2</v>
      </c>
      <c r="H75" s="68">
        <f t="shared" si="15"/>
        <v>0</v>
      </c>
      <c r="I75" s="68">
        <f t="shared" si="15"/>
        <v>0</v>
      </c>
      <c r="J75" s="68">
        <f t="shared" si="15"/>
        <v>0.50393324552193663</v>
      </c>
      <c r="K75" s="68">
        <f t="shared" si="15"/>
        <v>1.3943637848556371E-2</v>
      </c>
      <c r="L75" s="68">
        <f t="shared" si="15"/>
        <v>0</v>
      </c>
      <c r="M75" s="68">
        <f t="shared" si="15"/>
        <v>4.4568477317097534E-3</v>
      </c>
      <c r="N75" s="68">
        <f t="shared" si="15"/>
        <v>0.43982882076705021</v>
      </c>
      <c r="O75" s="68">
        <f t="shared" si="15"/>
        <v>0</v>
      </c>
      <c r="P75" s="68">
        <f t="shared" si="15"/>
        <v>0</v>
      </c>
      <c r="Q75" s="68">
        <f t="shared" si="15"/>
        <v>3.1755388949746464E-3</v>
      </c>
      <c r="R75" s="68">
        <f t="shared" si="15"/>
        <v>0</v>
      </c>
      <c r="S75" s="68">
        <f t="shared" si="15"/>
        <v>0</v>
      </c>
      <c r="T75" s="65">
        <f t="shared" si="14"/>
        <v>0.99999999999999989</v>
      </c>
    </row>
    <row r="76" spans="1:20" x14ac:dyDescent="0.2">
      <c r="A76" s="3">
        <v>2007</v>
      </c>
      <c r="C76" s="68">
        <f t="shared" si="15"/>
        <v>0</v>
      </c>
      <c r="D76" s="68">
        <f t="shared" si="15"/>
        <v>0</v>
      </c>
      <c r="E76" s="68">
        <f t="shared" si="15"/>
        <v>0</v>
      </c>
      <c r="F76" s="68">
        <f t="shared" si="15"/>
        <v>0</v>
      </c>
      <c r="G76" s="68">
        <f t="shared" si="15"/>
        <v>4.811495749657059E-2</v>
      </c>
      <c r="H76" s="68">
        <f t="shared" si="15"/>
        <v>0</v>
      </c>
      <c r="I76" s="68">
        <f t="shared" si="15"/>
        <v>0</v>
      </c>
      <c r="J76" s="68">
        <f t="shared" si="15"/>
        <v>0.90695504091423729</v>
      </c>
      <c r="K76" s="68">
        <f t="shared" si="15"/>
        <v>4.8406641196090863E-3</v>
      </c>
      <c r="L76" s="68">
        <f t="shared" si="15"/>
        <v>0</v>
      </c>
      <c r="M76" s="68">
        <f t="shared" si="15"/>
        <v>4.7310843997712378E-3</v>
      </c>
      <c r="N76" s="68">
        <f t="shared" si="15"/>
        <v>3.5295752174972238E-2</v>
      </c>
      <c r="O76" s="68">
        <f t="shared" si="15"/>
        <v>0</v>
      </c>
      <c r="P76" s="68">
        <f t="shared" si="15"/>
        <v>0</v>
      </c>
      <c r="Q76" s="68">
        <f t="shared" si="15"/>
        <v>6.2500894839596303E-5</v>
      </c>
      <c r="R76" s="68">
        <f t="shared" si="15"/>
        <v>0</v>
      </c>
      <c r="S76" s="68">
        <f t="shared" si="15"/>
        <v>0</v>
      </c>
      <c r="T76" s="65">
        <f t="shared" si="14"/>
        <v>1</v>
      </c>
    </row>
    <row r="77" spans="1:20" x14ac:dyDescent="0.2">
      <c r="A77" s="3">
        <v>2008</v>
      </c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5"/>
    </row>
    <row r="78" spans="1:20" x14ac:dyDescent="0.2">
      <c r="A78" s="3">
        <v>2009</v>
      </c>
    </row>
    <row r="79" spans="1:20" x14ac:dyDescent="0.2">
      <c r="A79" s="3">
        <v>2010</v>
      </c>
    </row>
    <row r="80" spans="1:20" x14ac:dyDescent="0.2">
      <c r="A80" s="3">
        <v>2011</v>
      </c>
    </row>
    <row r="81" spans="1:19" x14ac:dyDescent="0.2">
      <c r="A81" s="72" t="s">
        <v>34</v>
      </c>
      <c r="C81" s="65">
        <f>AVERAGE(C51:C76)</f>
        <v>8.90933587470455E-6</v>
      </c>
      <c r="D81" s="65">
        <f t="shared" ref="D81:S81" si="16">AVERAGE(D51:D76)</f>
        <v>0</v>
      </c>
      <c r="E81" s="65">
        <f t="shared" si="16"/>
        <v>1.0889792764353361E-4</v>
      </c>
      <c r="F81" s="65">
        <f t="shared" si="16"/>
        <v>0</v>
      </c>
      <c r="G81" s="65">
        <f t="shared" si="16"/>
        <v>8.4971976949825667E-2</v>
      </c>
      <c r="H81" s="65">
        <f t="shared" si="16"/>
        <v>4.7163267723041562E-6</v>
      </c>
      <c r="I81" s="65">
        <f t="shared" si="16"/>
        <v>0</v>
      </c>
      <c r="J81" s="65">
        <f t="shared" si="16"/>
        <v>0.71416701843535835</v>
      </c>
      <c r="K81" s="65">
        <f t="shared" si="16"/>
        <v>1.9386457082869825E-2</v>
      </c>
      <c r="L81" s="65">
        <f t="shared" si="16"/>
        <v>0</v>
      </c>
      <c r="M81" s="65">
        <f t="shared" si="16"/>
        <v>2.9170754803039241E-3</v>
      </c>
      <c r="N81" s="65">
        <f t="shared" si="16"/>
        <v>0.17755581718858279</v>
      </c>
      <c r="O81" s="65">
        <f t="shared" si="16"/>
        <v>2.5004578128615943E-5</v>
      </c>
      <c r="P81" s="65">
        <f t="shared" si="16"/>
        <v>0</v>
      </c>
      <c r="Q81" s="65">
        <f t="shared" si="16"/>
        <v>3.9134216697061131E-4</v>
      </c>
      <c r="R81" s="65">
        <f t="shared" si="16"/>
        <v>4.6278452766960191E-4</v>
      </c>
      <c r="S81" s="65">
        <f t="shared" si="16"/>
        <v>0</v>
      </c>
    </row>
  </sheetData>
  <sortState ref="AG30:AI59">
    <sortCondition ref="AG30:AG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</vt:vector>
  </HeadingPairs>
  <TitlesOfParts>
    <vt:vector size="8" baseType="lpstr">
      <vt:lpstr>Harvest</vt:lpstr>
      <vt:lpstr>Escapement</vt:lpstr>
      <vt:lpstr>Age</vt:lpstr>
      <vt:lpstr>Return</vt:lpstr>
      <vt:lpstr>Yield</vt:lpstr>
      <vt:lpstr>Chart Recruits</vt:lpstr>
      <vt:lpstr>Chart R-S</vt:lpstr>
      <vt:lpstr>Chart Yield</vt:lpstr>
    </vt:vector>
  </TitlesOfParts>
  <Company>State of Alaska Dept. Fish &amp;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dmeggers</dc:creator>
  <cp:lastModifiedBy>Heinl, Steve (DFG)</cp:lastModifiedBy>
  <dcterms:created xsi:type="dcterms:W3CDTF">2008-04-30T20:44:39Z</dcterms:created>
  <dcterms:modified xsi:type="dcterms:W3CDTF">2016-05-25T17:25:02Z</dcterms:modified>
</cp:coreProperties>
</file>