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gmacs\NSRKC\"/>
    </mc:Choice>
  </mc:AlternateContent>
  <xr:revisionPtr revIDLastSave="0" documentId="13_ncr:1_{3C35352E-BB30-4EC5-A6B9-54832436DA6D}" xr6:coauthVersionLast="47" xr6:coauthVersionMax="47" xr10:uidLastSave="{00000000-0000-0000-0000-000000000000}"/>
  <bookViews>
    <workbookView xWindow="7260" yWindow="180" windowWidth="21780" windowHeight="16350" activeTab="1" xr2:uid="{89FF2C0B-4984-4CAD-8495-DA0866F3C164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3" i="3" l="1"/>
  <c r="U22" i="3"/>
  <c r="R24" i="3"/>
  <c r="T24" i="3" s="1"/>
  <c r="P23" i="3"/>
  <c r="D23" i="3"/>
  <c r="D7" i="3"/>
  <c r="B7" i="3"/>
  <c r="B11" i="3" s="1"/>
  <c r="E1" i="3"/>
  <c r="U23" i="3" l="1"/>
  <c r="R25" i="3"/>
  <c r="U24" i="3"/>
  <c r="C7" i="3"/>
  <c r="C11" i="3"/>
  <c r="H11" i="3"/>
  <c r="D11" i="3"/>
  <c r="F11" i="3"/>
  <c r="I11" i="3"/>
  <c r="E11" i="3"/>
  <c r="G11" i="3"/>
  <c r="T25" i="3"/>
  <c r="T23" i="3"/>
  <c r="S23" i="3"/>
  <c r="S30" i="3"/>
  <c r="S29" i="3"/>
  <c r="S28" i="3"/>
  <c r="S27" i="3"/>
  <c r="S26" i="3"/>
  <c r="S25" i="3"/>
  <c r="S24" i="3"/>
  <c r="Q30" i="3"/>
  <c r="Q29" i="3"/>
  <c r="Q28" i="3"/>
  <c r="Q27" i="3"/>
  <c r="Q26" i="3"/>
  <c r="Q25" i="3"/>
  <c r="Q24" i="3"/>
  <c r="P30" i="3"/>
  <c r="P29" i="3"/>
  <c r="P28" i="3"/>
  <c r="P27" i="3"/>
  <c r="P26" i="3"/>
  <c r="P25" i="3"/>
  <c r="P24" i="3"/>
  <c r="B8" i="3"/>
  <c r="B1" i="3"/>
  <c r="C1" i="3" s="1"/>
  <c r="L29" i="3"/>
  <c r="K29" i="3"/>
  <c r="M29" i="3" s="1"/>
  <c r="L38" i="3" s="1"/>
  <c r="L57" i="3" s="1"/>
  <c r="J27" i="3"/>
  <c r="I26" i="3"/>
  <c r="H26" i="3"/>
  <c r="H24" i="3"/>
  <c r="G24" i="3"/>
  <c r="I23" i="3"/>
  <c r="L22" i="3"/>
  <c r="L24" i="3" s="1"/>
  <c r="K22" i="3"/>
  <c r="K24" i="3" s="1"/>
  <c r="J22" i="3"/>
  <c r="J24" i="3" s="1"/>
  <c r="I22" i="3"/>
  <c r="I27" i="3" s="1"/>
  <c r="H22" i="3"/>
  <c r="G22" i="3"/>
  <c r="G23" i="3" s="1"/>
  <c r="F22" i="3"/>
  <c r="F23" i="3" s="1"/>
  <c r="L21" i="3"/>
  <c r="K21" i="3"/>
  <c r="J21" i="3"/>
  <c r="I21" i="3"/>
  <c r="H21" i="3"/>
  <c r="G21" i="3"/>
  <c r="G25" i="3" s="1"/>
  <c r="F21" i="3"/>
  <c r="F24" i="3" s="1"/>
  <c r="E22" i="3"/>
  <c r="E23" i="3" s="1"/>
  <c r="E21" i="3"/>
  <c r="D30" i="3"/>
  <c r="D29" i="3"/>
  <c r="D28" i="3"/>
  <c r="D27" i="3"/>
  <c r="D26" i="3"/>
  <c r="D25" i="3"/>
  <c r="H25" i="3" s="1"/>
  <c r="D24" i="3"/>
  <c r="H23" i="3"/>
  <c r="B2" i="3"/>
  <c r="C2" i="3" s="1"/>
  <c r="E5" i="3"/>
  <c r="C58" i="1"/>
  <c r="C52" i="1"/>
  <c r="C51" i="1"/>
  <c r="I60" i="1"/>
  <c r="H60" i="1"/>
  <c r="G60" i="1"/>
  <c r="F60" i="1"/>
  <c r="E60" i="1"/>
  <c r="D60" i="1"/>
  <c r="C60" i="1"/>
  <c r="B60" i="1"/>
  <c r="B58" i="1"/>
  <c r="B57" i="1"/>
  <c r="C57" i="1" s="1"/>
  <c r="I54" i="1"/>
  <c r="H54" i="1"/>
  <c r="G54" i="1"/>
  <c r="F54" i="1"/>
  <c r="E54" i="1"/>
  <c r="D54" i="1"/>
  <c r="C54" i="1"/>
  <c r="B54" i="1"/>
  <c r="I48" i="1"/>
  <c r="H48" i="1"/>
  <c r="G48" i="1"/>
  <c r="F48" i="1"/>
  <c r="E48" i="1"/>
  <c r="D48" i="1"/>
  <c r="C48" i="1"/>
  <c r="B48" i="1"/>
  <c r="B52" i="1"/>
  <c r="B51" i="1"/>
  <c r="B46" i="1"/>
  <c r="B45" i="1"/>
  <c r="C45" i="1" s="1"/>
  <c r="R26" i="3" l="1"/>
  <c r="U25" i="3"/>
  <c r="M23" i="3"/>
  <c r="H32" i="3" s="1"/>
  <c r="H51" i="3" s="1"/>
  <c r="M27" i="3"/>
  <c r="E36" i="3" s="1"/>
  <c r="E55" i="3" s="1"/>
  <c r="J23" i="3"/>
  <c r="K27" i="3"/>
  <c r="K23" i="3"/>
  <c r="I25" i="3"/>
  <c r="M25" i="3" s="1"/>
  <c r="L27" i="3"/>
  <c r="L23" i="3"/>
  <c r="J25" i="3"/>
  <c r="J34" i="3" s="1"/>
  <c r="J53" i="3" s="1"/>
  <c r="J28" i="3"/>
  <c r="K25" i="3"/>
  <c r="K28" i="3"/>
  <c r="L25" i="3"/>
  <c r="L28" i="3"/>
  <c r="I24" i="3"/>
  <c r="M24" i="3" s="1"/>
  <c r="J26" i="3"/>
  <c r="M26" i="3" s="1"/>
  <c r="L30" i="3"/>
  <c r="M30" i="3" s="1"/>
  <c r="G39" i="3" s="1"/>
  <c r="G58" i="3" s="1"/>
  <c r="K26" i="3"/>
  <c r="L26" i="3"/>
  <c r="E39" i="3"/>
  <c r="E58" i="3" s="1"/>
  <c r="J39" i="3"/>
  <c r="J58" i="3" s="1"/>
  <c r="K39" i="3"/>
  <c r="K58" i="3" s="1"/>
  <c r="F39" i="3"/>
  <c r="F58" i="3" s="1"/>
  <c r="L39" i="3"/>
  <c r="L58" i="3" s="1"/>
  <c r="E38" i="3"/>
  <c r="E57" i="3" s="1"/>
  <c r="F38" i="3"/>
  <c r="F57" i="3" s="1"/>
  <c r="G38" i="3"/>
  <c r="G57" i="3" s="1"/>
  <c r="H38" i="3"/>
  <c r="H57" i="3" s="1"/>
  <c r="I38" i="3"/>
  <c r="I57" i="3" s="1"/>
  <c r="J38" i="3"/>
  <c r="J57" i="3" s="1"/>
  <c r="K38" i="3"/>
  <c r="K57" i="3" s="1"/>
  <c r="B5" i="3"/>
  <c r="G5" i="3"/>
  <c r="C5" i="3"/>
  <c r="H5" i="3"/>
  <c r="D5" i="3"/>
  <c r="F5" i="3"/>
  <c r="I5" i="3"/>
  <c r="C39" i="1"/>
  <c r="H42" i="1"/>
  <c r="F42" i="1"/>
  <c r="E42" i="1"/>
  <c r="D42" i="1"/>
  <c r="C42" i="1"/>
  <c r="B42" i="1"/>
  <c r="I36" i="1"/>
  <c r="H36" i="1"/>
  <c r="G36" i="1"/>
  <c r="F36" i="1"/>
  <c r="E36" i="1"/>
  <c r="D36" i="1"/>
  <c r="C36" i="1"/>
  <c r="B36" i="1"/>
  <c r="B31" i="1"/>
  <c r="D31" i="1" s="1"/>
  <c r="H35" i="1"/>
  <c r="F35" i="1"/>
  <c r="E35" i="1"/>
  <c r="D35" i="1"/>
  <c r="C35" i="1"/>
  <c r="B35" i="1"/>
  <c r="B32" i="1"/>
  <c r="I29" i="1"/>
  <c r="H29" i="1"/>
  <c r="G29" i="1"/>
  <c r="F29" i="1"/>
  <c r="E29" i="1"/>
  <c r="D29" i="1"/>
  <c r="C29" i="1"/>
  <c r="B29" i="1"/>
  <c r="I28" i="1"/>
  <c r="H28" i="1"/>
  <c r="G28" i="1"/>
  <c r="F28" i="1"/>
  <c r="E28" i="1"/>
  <c r="D28" i="1"/>
  <c r="C28" i="1"/>
  <c r="B28" i="1"/>
  <c r="B23" i="1"/>
  <c r="I18" i="1"/>
  <c r="H18" i="1"/>
  <c r="G18" i="1"/>
  <c r="F18" i="1"/>
  <c r="E18" i="1"/>
  <c r="D18" i="1"/>
  <c r="C18" i="1"/>
  <c r="B18" i="1"/>
  <c r="I17" i="1"/>
  <c r="H17" i="1"/>
  <c r="G17" i="1"/>
  <c r="F17" i="1"/>
  <c r="E17" i="1"/>
  <c r="D17" i="1"/>
  <c r="C17" i="1"/>
  <c r="B17" i="1"/>
  <c r="I15" i="1"/>
  <c r="C15" i="1"/>
  <c r="B15" i="1"/>
  <c r="B16" i="1"/>
  <c r="D14" i="1"/>
  <c r="E14" i="1" s="1"/>
  <c r="F14" i="1" s="1"/>
  <c r="G14" i="1" s="1"/>
  <c r="H14" i="1" s="1"/>
  <c r="C14" i="1"/>
  <c r="B14" i="1"/>
  <c r="D10" i="1"/>
  <c r="E10" i="1" s="1"/>
  <c r="F10" i="1" s="1"/>
  <c r="G10" i="1" s="1"/>
  <c r="H10" i="1" s="1"/>
  <c r="C10" i="1"/>
  <c r="B10" i="1"/>
  <c r="B5" i="1"/>
  <c r="B4" i="1"/>
  <c r="R27" i="3" l="1"/>
  <c r="U26" i="3"/>
  <c r="T26" i="3"/>
  <c r="J35" i="3"/>
  <c r="J54" i="3" s="1"/>
  <c r="G35" i="3"/>
  <c r="G54" i="3" s="1"/>
  <c r="F35" i="3"/>
  <c r="F54" i="3" s="1"/>
  <c r="E35" i="3"/>
  <c r="E54" i="3" s="1"/>
  <c r="L35" i="3"/>
  <c r="L54" i="3" s="1"/>
  <c r="I35" i="3"/>
  <c r="I54" i="3" s="1"/>
  <c r="K35" i="3"/>
  <c r="K54" i="3" s="1"/>
  <c r="H35" i="3"/>
  <c r="K34" i="3"/>
  <c r="K53" i="3" s="1"/>
  <c r="E34" i="3"/>
  <c r="E53" i="3" s="1"/>
  <c r="G34" i="3"/>
  <c r="G53" i="3" s="1"/>
  <c r="F34" i="3"/>
  <c r="F53" i="3" s="1"/>
  <c r="H34" i="3"/>
  <c r="H53" i="3" s="1"/>
  <c r="I34" i="3"/>
  <c r="I53" i="3" s="1"/>
  <c r="H33" i="3"/>
  <c r="H52" i="3" s="1"/>
  <c r="J33" i="3"/>
  <c r="J52" i="3" s="1"/>
  <c r="E33" i="3"/>
  <c r="E52" i="3" s="1"/>
  <c r="G33" i="3"/>
  <c r="G52" i="3" s="1"/>
  <c r="L33" i="3"/>
  <c r="L52" i="3" s="1"/>
  <c r="F33" i="3"/>
  <c r="F52" i="3" s="1"/>
  <c r="K33" i="3"/>
  <c r="K52" i="3" s="1"/>
  <c r="L37" i="3"/>
  <c r="L56" i="3" s="1"/>
  <c r="L34" i="3"/>
  <c r="L53" i="3" s="1"/>
  <c r="E32" i="3"/>
  <c r="G32" i="3"/>
  <c r="G51" i="3" s="1"/>
  <c r="H36" i="3"/>
  <c r="H55" i="3" s="1"/>
  <c r="M28" i="3"/>
  <c r="I32" i="3"/>
  <c r="I51" i="3" s="1"/>
  <c r="F32" i="3"/>
  <c r="F51" i="3" s="1"/>
  <c r="K36" i="3"/>
  <c r="K55" i="3" s="1"/>
  <c r="I36" i="3"/>
  <c r="I55" i="3" s="1"/>
  <c r="L36" i="3"/>
  <c r="L55" i="3" s="1"/>
  <c r="G36" i="3"/>
  <c r="G55" i="3" s="1"/>
  <c r="H39" i="3"/>
  <c r="H58" i="3" s="1"/>
  <c r="F36" i="3"/>
  <c r="K32" i="3"/>
  <c r="K51" i="3" s="1"/>
  <c r="J36" i="3"/>
  <c r="J55" i="3" s="1"/>
  <c r="L32" i="3"/>
  <c r="L51" i="3" s="1"/>
  <c r="I39" i="3"/>
  <c r="I58" i="3" s="1"/>
  <c r="I33" i="3"/>
  <c r="I52" i="3" s="1"/>
  <c r="J32" i="3"/>
  <c r="J51" i="3" s="1"/>
  <c r="M38" i="3"/>
  <c r="M33" i="3"/>
  <c r="G42" i="1"/>
  <c r="I42" i="1"/>
  <c r="G35" i="1"/>
  <c r="I35" i="1"/>
  <c r="D16" i="1"/>
  <c r="D15" i="1"/>
  <c r="C16" i="1"/>
  <c r="R28" i="3" l="1"/>
  <c r="U27" i="3"/>
  <c r="T27" i="3"/>
  <c r="M36" i="3"/>
  <c r="F55" i="3"/>
  <c r="M35" i="3"/>
  <c r="H54" i="3"/>
  <c r="M39" i="3"/>
  <c r="E51" i="3"/>
  <c r="M32" i="3"/>
  <c r="M34" i="3"/>
  <c r="G37" i="3"/>
  <c r="G56" i="3" s="1"/>
  <c r="I37" i="3"/>
  <c r="I56" i="3" s="1"/>
  <c r="K37" i="3"/>
  <c r="K56" i="3" s="1"/>
  <c r="E37" i="3"/>
  <c r="F37" i="3"/>
  <c r="F56" i="3" s="1"/>
  <c r="H37" i="3"/>
  <c r="H56" i="3" s="1"/>
  <c r="J37" i="3"/>
  <c r="J56" i="3" s="1"/>
  <c r="E15" i="1"/>
  <c r="R29" i="3" l="1"/>
  <c r="U28" i="3"/>
  <c r="T28" i="3"/>
  <c r="E56" i="3"/>
  <c r="M37" i="3"/>
  <c r="F15" i="1"/>
  <c r="E16" i="1"/>
  <c r="R30" i="3" l="1"/>
  <c r="U29" i="3"/>
  <c r="T29" i="3"/>
  <c r="G15" i="1"/>
  <c r="F16" i="1"/>
  <c r="U30" i="3" l="1"/>
  <c r="T30" i="3"/>
  <c r="H15" i="1"/>
  <c r="I16" i="1" s="1"/>
  <c r="G16" i="1"/>
  <c r="H16" i="1" l="1"/>
</calcChain>
</file>

<file path=xl/sharedStrings.xml><?xml version="1.0" encoding="utf-8"?>
<sst xmlns="http://schemas.openxmlformats.org/spreadsheetml/2006/main" count="64" uniqueCount="34">
  <si>
    <t>SelW</t>
  </si>
  <si>
    <t>SELC</t>
  </si>
  <si>
    <t>SELT</t>
  </si>
  <si>
    <t>Selwr</t>
  </si>
  <si>
    <t>Selwr1</t>
  </si>
  <si>
    <t>Selry(1_</t>
  </si>
  <si>
    <t>#</t>
  </si>
  <si>
    <t>Gear-1</t>
  </si>
  <si>
    <t>Gear-2</t>
  </si>
  <si>
    <t>Gear-3</t>
  </si>
  <si>
    <t>Gear-4</t>
  </si>
  <si>
    <t>Gear-5</t>
  </si>
  <si>
    <t>Gear-6</t>
  </si>
  <si>
    <t>Gear-7</t>
  </si>
  <si>
    <t>##</t>
  </si>
  <si>
    <t>————————————————————————————————————————————————————————————————————————————————————</t>
  </si>
  <si>
    <t>Retained</t>
  </si>
  <si>
    <t>gear</t>
  </si>
  <si>
    <t>par</t>
  </si>
  <si>
    <t>sel</t>
  </si>
  <si>
    <t>phz</t>
  </si>
  <si>
    <t>start</t>
  </si>
  <si>
    <t>end</t>
  </si>
  <si>
    <t>index</t>
  </si>
  <si>
    <t>sex</t>
  </si>
  <si>
    <t>ival</t>
  </si>
  <si>
    <t>lb</t>
  </si>
  <si>
    <t>ub</t>
  </si>
  <si>
    <t>prior</t>
  </si>
  <si>
    <t>p1</t>
  </si>
  <si>
    <t>p2</t>
  </si>
  <si>
    <t>mirror</t>
  </si>
  <si>
    <t>period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</si>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</sst>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quotePrefix="1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07DA-80E9-48BB-8A8E-14A2898EF72B}">
  <dimension ref="A1:I60"/>
  <sheetViews>
    <sheetView topLeftCell="A31" workbookViewId="0">
      <selection activeCell="B59" sqref="B59:I59"/>
    </sheetView>
  </sheetViews>
  <sheetFormatPr defaultRowHeight="14.25" x14ac:dyDescent="0.45"/>
  <cols>
    <col min="2" max="2" width="11.59765625" bestFit="1" customWidth="1"/>
  </cols>
  <sheetData>
    <row r="1" spans="1:9" x14ac:dyDescent="0.45">
      <c r="A1" s="1">
        <v>2.8311000000000002</v>
      </c>
    </row>
    <row r="4" spans="1:9" x14ac:dyDescent="0.45">
      <c r="A4" s="1">
        <v>-2.3923999999999999</v>
      </c>
      <c r="B4">
        <f>EXP(A4)</f>
        <v>9.1410036318700233E-2</v>
      </c>
      <c r="C4">
        <v>9.1410036318700205E-2</v>
      </c>
    </row>
    <row r="5" spans="1:9" x14ac:dyDescent="0.45">
      <c r="A5" s="1">
        <v>4.7727000000000004</v>
      </c>
      <c r="B5">
        <f>EXP(A5)</f>
        <v>118.2380541166968</v>
      </c>
      <c r="C5">
        <v>118.238054116697</v>
      </c>
    </row>
    <row r="7" spans="1:9" x14ac:dyDescent="0.45">
      <c r="A7" t="s">
        <v>0</v>
      </c>
    </row>
    <row r="8" spans="1:9" x14ac:dyDescent="0.45">
      <c r="B8">
        <v>68.5</v>
      </c>
      <c r="C8">
        <v>10</v>
      </c>
    </row>
    <row r="9" spans="1:9" x14ac:dyDescent="0.4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</row>
    <row r="10" spans="1:9" x14ac:dyDescent="0.45">
      <c r="A10">
        <v>68.5</v>
      </c>
      <c r="B10">
        <f>A10+10</f>
        <v>78.5</v>
      </c>
      <c r="C10">
        <f t="shared" ref="C10:H10" si="0">B10+10</f>
        <v>88.5</v>
      </c>
      <c r="D10">
        <f t="shared" si="0"/>
        <v>98.5</v>
      </c>
      <c r="E10">
        <f t="shared" si="0"/>
        <v>108.5</v>
      </c>
      <c r="F10">
        <f t="shared" si="0"/>
        <v>118.5</v>
      </c>
      <c r="G10">
        <f t="shared" si="0"/>
        <v>128.5</v>
      </c>
      <c r="H10">
        <f t="shared" si="0"/>
        <v>138.5</v>
      </c>
    </row>
    <row r="11" spans="1:9" x14ac:dyDescent="0.45">
      <c r="A11">
        <v>64</v>
      </c>
      <c r="B11">
        <v>74</v>
      </c>
      <c r="C11">
        <v>84</v>
      </c>
      <c r="D11">
        <v>94</v>
      </c>
      <c r="E11">
        <v>104</v>
      </c>
      <c r="F11">
        <v>114</v>
      </c>
      <c r="G11">
        <v>124</v>
      </c>
      <c r="H11">
        <v>134</v>
      </c>
      <c r="I11">
        <v>144</v>
      </c>
    </row>
    <row r="12" spans="1:9" x14ac:dyDescent="0.45">
      <c r="B12">
        <v>64</v>
      </c>
      <c r="C12">
        <v>74</v>
      </c>
      <c r="D12">
        <v>84</v>
      </c>
      <c r="E12">
        <v>94</v>
      </c>
      <c r="F12">
        <v>104</v>
      </c>
      <c r="G12">
        <v>114</v>
      </c>
      <c r="H12">
        <v>124</v>
      </c>
      <c r="I12">
        <v>134</v>
      </c>
    </row>
    <row r="14" spans="1:9" x14ac:dyDescent="0.45">
      <c r="B14">
        <f>(A10+B10)/2</f>
        <v>73.5</v>
      </c>
      <c r="C14">
        <f>B14+10</f>
        <v>83.5</v>
      </c>
      <c r="D14">
        <f t="shared" ref="D14:H14" si="1">C14+10</f>
        <v>93.5</v>
      </c>
      <c r="E14">
        <f t="shared" si="1"/>
        <v>103.5</v>
      </c>
      <c r="F14">
        <f t="shared" si="1"/>
        <v>113.5</v>
      </c>
      <c r="G14">
        <f t="shared" si="1"/>
        <v>123.5</v>
      </c>
      <c r="H14">
        <f t="shared" si="1"/>
        <v>133.5</v>
      </c>
    </row>
    <row r="15" spans="1:9" x14ac:dyDescent="0.45">
      <c r="A15">
        <v>63.5</v>
      </c>
      <c r="B15">
        <f>A15+10</f>
        <v>73.5</v>
      </c>
      <c r="C15">
        <f t="shared" ref="C15:I15" si="2">B15+10</f>
        <v>83.5</v>
      </c>
      <c r="D15">
        <f t="shared" si="2"/>
        <v>93.5</v>
      </c>
      <c r="E15">
        <f t="shared" si="2"/>
        <v>103.5</v>
      </c>
      <c r="F15">
        <f t="shared" si="2"/>
        <v>113.5</v>
      </c>
      <c r="G15">
        <f t="shared" si="2"/>
        <v>123.5</v>
      </c>
      <c r="H15">
        <f t="shared" si="2"/>
        <v>133.5</v>
      </c>
      <c r="I15">
        <f t="shared" si="2"/>
        <v>143.5</v>
      </c>
    </row>
    <row r="16" spans="1:9" x14ac:dyDescent="0.45">
      <c r="B16">
        <f>(A15+B15)/2</f>
        <v>68.5</v>
      </c>
      <c r="C16">
        <f t="shared" ref="C16:I16" si="3">(B15+C15)/2</f>
        <v>78.5</v>
      </c>
      <c r="D16">
        <f t="shared" si="3"/>
        <v>88.5</v>
      </c>
      <c r="E16">
        <f t="shared" si="3"/>
        <v>98.5</v>
      </c>
      <c r="F16">
        <f t="shared" si="3"/>
        <v>108.5</v>
      </c>
      <c r="G16">
        <f t="shared" si="3"/>
        <v>118.5</v>
      </c>
      <c r="H16">
        <f t="shared" si="3"/>
        <v>128.5</v>
      </c>
      <c r="I16">
        <f t="shared" si="3"/>
        <v>138.5</v>
      </c>
    </row>
    <row r="17" spans="1:9" x14ac:dyDescent="0.45">
      <c r="B17">
        <f>1/(1+EXP(0.0914100363187002*(B16-118.238)))</f>
        <v>0.98950755978220661</v>
      </c>
      <c r="C17">
        <f t="shared" ref="C17:I17" si="4">1/(1+EXP(0.0914100363187002*(C16-118.238)))</f>
        <v>0.97423039246519405</v>
      </c>
      <c r="D17">
        <f t="shared" si="4"/>
        <v>0.93810088766254685</v>
      </c>
      <c r="E17">
        <f t="shared" si="4"/>
        <v>0.85866565512662485</v>
      </c>
      <c r="F17">
        <f t="shared" si="4"/>
        <v>0.70892131899545185</v>
      </c>
      <c r="G17">
        <f t="shared" si="4"/>
        <v>0.49401292878800729</v>
      </c>
      <c r="H17">
        <f t="shared" si="4"/>
        <v>0.28129444364041389</v>
      </c>
      <c r="I17">
        <f t="shared" si="4"/>
        <v>0.13562064167767657</v>
      </c>
    </row>
    <row r="18" spans="1:9" x14ac:dyDescent="0.45">
      <c r="B18">
        <f>1/(1+EXP((B16-118.238)/0.0914100363187002))</f>
        <v>1</v>
      </c>
      <c r="C18">
        <f t="shared" ref="C18:I18" si="5">1/(1+EXP((C16-118.238)/0.0914100363187002))</f>
        <v>1</v>
      </c>
      <c r="D18">
        <f t="shared" si="5"/>
        <v>1</v>
      </c>
      <c r="E18">
        <f t="shared" si="5"/>
        <v>1</v>
      </c>
      <c r="F18">
        <f t="shared" si="5"/>
        <v>1</v>
      </c>
      <c r="G18">
        <f t="shared" si="5"/>
        <v>5.3849625807909911E-2</v>
      </c>
      <c r="H18">
        <f t="shared" si="5"/>
        <v>1.7564340607559244E-49</v>
      </c>
      <c r="I18">
        <f t="shared" si="5"/>
        <v>5.4205228106213342E-97</v>
      </c>
    </row>
    <row r="20" spans="1:9" x14ac:dyDescent="0.45">
      <c r="B20">
        <v>6.08526E-2</v>
      </c>
      <c r="C20">
        <v>0.42548000000000002</v>
      </c>
      <c r="D20">
        <v>0.73088399999999998</v>
      </c>
      <c r="E20">
        <v>0.85870599999999997</v>
      </c>
      <c r="F20">
        <v>0.70899400000000001</v>
      </c>
      <c r="G20">
        <v>0.49410500000000002</v>
      </c>
      <c r="H20">
        <v>0.28137200000000001</v>
      </c>
      <c r="I20">
        <v>0.13566800000000001</v>
      </c>
    </row>
    <row r="22" spans="1:9" x14ac:dyDescent="0.45">
      <c r="A22" t="s">
        <v>1</v>
      </c>
    </row>
    <row r="23" spans="1:9" x14ac:dyDescent="0.45">
      <c r="A23" s="2">
        <v>-2.0625</v>
      </c>
      <c r="B23">
        <f>EXP(A23)</f>
        <v>0.12713573293203559</v>
      </c>
      <c r="C23">
        <v>0.12713573293203559</v>
      </c>
    </row>
    <row r="24" spans="1:9" x14ac:dyDescent="0.45">
      <c r="A24" s="2">
        <v>4.048</v>
      </c>
      <c r="B24">
        <v>84</v>
      </c>
    </row>
    <row r="27" spans="1:9" x14ac:dyDescent="0.45">
      <c r="B27">
        <v>68.5</v>
      </c>
      <c r="C27">
        <v>78.5</v>
      </c>
      <c r="D27">
        <v>88.5</v>
      </c>
      <c r="E27">
        <v>98.5</v>
      </c>
      <c r="F27">
        <v>108.5</v>
      </c>
      <c r="G27">
        <v>118.5</v>
      </c>
      <c r="H27">
        <v>128.5</v>
      </c>
      <c r="I27">
        <v>138.5</v>
      </c>
    </row>
    <row r="28" spans="1:9" x14ac:dyDescent="0.45">
      <c r="B28">
        <f>1/(1+EXP(-1*$B$23*(B27-$B$24)))</f>
        <v>0.12232404105314071</v>
      </c>
      <c r="C28">
        <f t="shared" ref="C28:I28" si="6">1/(1+EXP(-1*$B$23*(C27-$B$24)))</f>
        <v>0.33197930274532106</v>
      </c>
      <c r="D28">
        <f t="shared" si="6"/>
        <v>0.63925008801827765</v>
      </c>
      <c r="E28">
        <f t="shared" si="6"/>
        <v>0.86335836068450877</v>
      </c>
      <c r="F28">
        <f t="shared" si="6"/>
        <v>0.9575001551125214</v>
      </c>
      <c r="G28">
        <f t="shared" si="6"/>
        <v>0.98770489546127249</v>
      </c>
      <c r="H28">
        <f t="shared" si="6"/>
        <v>0.99652105130434077</v>
      </c>
      <c r="I28">
        <f t="shared" si="6"/>
        <v>0.99902187789655361</v>
      </c>
    </row>
    <row r="29" spans="1:9" x14ac:dyDescent="0.45">
      <c r="B29">
        <f>1/(1+EXP($B$23*(-B27+$I$27)+LN(1/0.999-1)))</f>
        <v>0.11996659619895741</v>
      </c>
      <c r="C29">
        <f t="shared" ref="C29:I29" si="7">1/(1+EXP($B$23*(-C27+$I$27)+LN(1/0.999-1)))</f>
        <v>0.3270871456059532</v>
      </c>
      <c r="D29">
        <f t="shared" si="7"/>
        <v>0.63412819737045334</v>
      </c>
      <c r="E29">
        <f t="shared" si="7"/>
        <v>0.86072509589177137</v>
      </c>
      <c r="F29">
        <f t="shared" si="7"/>
        <v>0.95658990625582085</v>
      </c>
      <c r="G29">
        <f t="shared" si="7"/>
        <v>0.98743307202537378</v>
      </c>
      <c r="H29">
        <f t="shared" si="7"/>
        <v>0.99644343594402451</v>
      </c>
      <c r="I29">
        <f t="shared" si="7"/>
        <v>0.99899999999999989</v>
      </c>
    </row>
    <row r="30" spans="1:9" x14ac:dyDescent="0.45">
      <c r="A30" t="s">
        <v>2</v>
      </c>
    </row>
    <row r="31" spans="1:9" x14ac:dyDescent="0.45">
      <c r="A31" s="1">
        <v>-5</v>
      </c>
      <c r="B31">
        <f>EXP(A31)</f>
        <v>6.737946999085467E-3</v>
      </c>
      <c r="C31">
        <v>-5</v>
      </c>
      <c r="D31">
        <f>LN(B31)</f>
        <v>-5</v>
      </c>
    </row>
    <row r="32" spans="1:9" x14ac:dyDescent="0.45">
      <c r="A32" s="1">
        <v>2.8311000000000002</v>
      </c>
      <c r="B32">
        <f>EXP(A32)</f>
        <v>16.964111087211915</v>
      </c>
    </row>
    <row r="34" spans="1:9" x14ac:dyDescent="0.45">
      <c r="B34">
        <v>68.5</v>
      </c>
      <c r="C34">
        <v>78.5</v>
      </c>
      <c r="D34">
        <v>88.5</v>
      </c>
      <c r="E34">
        <v>98.5</v>
      </c>
      <c r="F34">
        <v>108.5</v>
      </c>
      <c r="G34">
        <v>118.5</v>
      </c>
      <c r="H34">
        <v>128.5</v>
      </c>
      <c r="I34">
        <v>138.5</v>
      </c>
    </row>
    <row r="35" spans="1:9" x14ac:dyDescent="0.45">
      <c r="B35">
        <f>1/(1+EXP(-1*$B$31*(B34-$B$32)))</f>
        <v>0.58594960352734315</v>
      </c>
      <c r="C35">
        <f t="shared" ref="C35:I35" si="8">1/(1+EXP(-1*$B$31*(C34-$B$32)))</f>
        <v>0.60219648054809505</v>
      </c>
      <c r="D35">
        <f t="shared" si="8"/>
        <v>0.61822122103069299</v>
      </c>
      <c r="E35">
        <f t="shared" si="8"/>
        <v>0.63399277806025256</v>
      </c>
      <c r="F35">
        <f t="shared" si="8"/>
        <v>0.64948220631713427</v>
      </c>
      <c r="G35">
        <f t="shared" si="8"/>
        <v>0.6646628415359952</v>
      </c>
      <c r="H35">
        <f t="shared" si="8"/>
        <v>0.67951044261459326</v>
      </c>
      <c r="I35">
        <f t="shared" si="8"/>
        <v>0.69400329575760489</v>
      </c>
    </row>
    <row r="36" spans="1:9" x14ac:dyDescent="0.45">
      <c r="B36">
        <f>1/(1+EXP($B$31*(-B34+$I34)+LN(1/0.999-1)))</f>
        <v>0.99839831880413754</v>
      </c>
      <c r="C36">
        <f t="shared" ref="C36:I36" si="9">1/(1+EXP($B$31*(-C34+$I34)+LN(1/0.999-1)))</f>
        <v>0.9985025274423629</v>
      </c>
      <c r="D36">
        <f t="shared" si="9"/>
        <v>0.9985999655620057</v>
      </c>
      <c r="E36">
        <f t="shared" si="9"/>
        <v>0.99869107185188299</v>
      </c>
      <c r="F36">
        <f t="shared" si="9"/>
        <v>0.99877625672719772</v>
      </c>
      <c r="G36">
        <f t="shared" si="9"/>
        <v>0.99885590413277214</v>
      </c>
      <c r="H36">
        <f t="shared" si="9"/>
        <v>0.99893037323368061</v>
      </c>
      <c r="I36">
        <f t="shared" si="9"/>
        <v>0.99899999999999989</v>
      </c>
    </row>
    <row r="38" spans="1:9" x14ac:dyDescent="0.45">
      <c r="A38" t="s">
        <v>4</v>
      </c>
    </row>
    <row r="39" spans="1:9" x14ac:dyDescent="0.45">
      <c r="A39" s="1">
        <v>-0.94801000000000002</v>
      </c>
      <c r="B39">
        <v>1</v>
      </c>
      <c r="C39">
        <f>1/B39</f>
        <v>1</v>
      </c>
    </row>
    <row r="40" spans="1:9" x14ac:dyDescent="0.45">
      <c r="A40" s="1">
        <v>4.6535000000000002</v>
      </c>
      <c r="B40">
        <v>99</v>
      </c>
      <c r="C40">
        <v>104.95167435767203</v>
      </c>
    </row>
    <row r="41" spans="1:9" x14ac:dyDescent="0.45">
      <c r="B41">
        <v>68.5</v>
      </c>
      <c r="C41">
        <v>78.5</v>
      </c>
      <c r="D41">
        <v>88.5</v>
      </c>
      <c r="E41">
        <v>98.5</v>
      </c>
      <c r="F41">
        <v>108.5</v>
      </c>
      <c r="G41">
        <v>118.5</v>
      </c>
      <c r="H41">
        <v>128.5</v>
      </c>
      <c r="I41">
        <v>138.5</v>
      </c>
    </row>
    <row r="42" spans="1:9" x14ac:dyDescent="0.45">
      <c r="B42">
        <f>1/(1+EXP(-1*$B$39*(B41-$B$40)))</f>
        <v>5.6756852326323996E-14</v>
      </c>
      <c r="C42">
        <f t="shared" ref="C42:I42" si="10">1/(1+EXP(-1*$B$39*(C41-$B$40)))</f>
        <v>1.2501528648238605E-9</v>
      </c>
      <c r="D42">
        <f t="shared" si="10"/>
        <v>2.7535691114583473E-5</v>
      </c>
      <c r="E42">
        <f t="shared" si="10"/>
        <v>0.37754066879814541</v>
      </c>
      <c r="F42">
        <f t="shared" si="10"/>
        <v>0.99992515377248947</v>
      </c>
      <c r="G42">
        <f t="shared" si="10"/>
        <v>0.99999999660173211</v>
      </c>
      <c r="H42">
        <f t="shared" si="10"/>
        <v>0.99999999999984568</v>
      </c>
      <c r="I42">
        <f t="shared" si="10"/>
        <v>1</v>
      </c>
    </row>
    <row r="44" spans="1:9" x14ac:dyDescent="0.45">
      <c r="A44" t="s">
        <v>3</v>
      </c>
    </row>
    <row r="45" spans="1:9" x14ac:dyDescent="0.45">
      <c r="A45" s="1">
        <v>-0.94801000000000002</v>
      </c>
      <c r="B45">
        <f>EXP(A45)</f>
        <v>0.38751140436595044</v>
      </c>
      <c r="C45">
        <f>1/B45</f>
        <v>2.5805692135337508</v>
      </c>
    </row>
    <row r="46" spans="1:9" x14ac:dyDescent="0.45">
      <c r="A46" s="1">
        <v>4.6535000000000002</v>
      </c>
      <c r="B46">
        <f>EXP(A46)</f>
        <v>104.95167435767203</v>
      </c>
      <c r="C46">
        <v>104.95167435767203</v>
      </c>
    </row>
    <row r="47" spans="1:9" x14ac:dyDescent="0.45">
      <c r="B47">
        <v>68.5</v>
      </c>
      <c r="C47">
        <v>78.5</v>
      </c>
      <c r="D47">
        <v>88.5</v>
      </c>
      <c r="E47">
        <v>98.5</v>
      </c>
      <c r="F47">
        <v>108.5</v>
      </c>
      <c r="G47">
        <v>118.5</v>
      </c>
      <c r="H47">
        <v>128.5</v>
      </c>
      <c r="I47">
        <v>138.5</v>
      </c>
    </row>
    <row r="48" spans="1:9" x14ac:dyDescent="0.45">
      <c r="B48">
        <f>1/(1+EXP(-1*$B$45*(B47-$B$46)))</f>
        <v>7.3349852128954242E-7</v>
      </c>
      <c r="C48">
        <f t="shared" ref="C48:I48" si="11">1/(1+EXP(-1*$B$45*(C47-$B$46)))</f>
        <v>3.5344745333091441E-5</v>
      </c>
      <c r="D48">
        <f t="shared" si="11"/>
        <v>1.700363469404652E-3</v>
      </c>
      <c r="E48">
        <f t="shared" si="11"/>
        <v>7.5851352842490394E-2</v>
      </c>
      <c r="F48">
        <f t="shared" si="11"/>
        <v>0.79818946023768922</v>
      </c>
      <c r="G48">
        <f t="shared" si="11"/>
        <v>0.99478055295309309</v>
      </c>
      <c r="H48">
        <f t="shared" si="11"/>
        <v>0.99989112973525462</v>
      </c>
      <c r="I48">
        <f t="shared" si="11"/>
        <v>0.99999774048652246</v>
      </c>
    </row>
    <row r="50" spans="1:9" x14ac:dyDescent="0.45">
      <c r="A50" t="s">
        <v>5</v>
      </c>
    </row>
    <row r="51" spans="1:9" x14ac:dyDescent="0.45">
      <c r="A51" s="1">
        <v>-0.85641</v>
      </c>
      <c r="B51">
        <f>EXP(A51)</f>
        <v>0.42468396433698041</v>
      </c>
      <c r="C51">
        <f>1/B51</f>
        <v>2.3546921569341737</v>
      </c>
      <c r="D51">
        <v>2.3546921569341701</v>
      </c>
    </row>
    <row r="52" spans="1:9" x14ac:dyDescent="0.45">
      <c r="A52" s="1">
        <v>4.6413000000000002</v>
      </c>
      <c r="B52">
        <f>EXP(A52)</f>
        <v>103.67904276803985</v>
      </c>
      <c r="C52">
        <f>B52</f>
        <v>103.67904276803985</v>
      </c>
      <c r="D52">
        <v>104.951674357672</v>
      </c>
    </row>
    <row r="53" spans="1:9" x14ac:dyDescent="0.45">
      <c r="B53">
        <v>68.5</v>
      </c>
      <c r="C53">
        <v>78.5</v>
      </c>
      <c r="D53">
        <v>88.5</v>
      </c>
      <c r="E53">
        <v>98.5</v>
      </c>
      <c r="F53">
        <v>108.5</v>
      </c>
      <c r="G53">
        <v>118.5</v>
      </c>
      <c r="H53">
        <v>128.5</v>
      </c>
      <c r="I53">
        <v>138.5</v>
      </c>
    </row>
    <row r="54" spans="1:9" x14ac:dyDescent="0.45">
      <c r="B54" s="3">
        <f>1/(1+EXP(-1*$B$51*(B53-$B$52)))</f>
        <v>3.2482616678650391E-7</v>
      </c>
      <c r="C54" s="3">
        <f t="shared" ref="C54:I54" si="12">1/(1+EXP(-1*$B$51*(C53-$B$52)))</f>
        <v>2.2699710181133608E-5</v>
      </c>
      <c r="D54" s="3">
        <f t="shared" si="12"/>
        <v>1.5838745487056496E-3</v>
      </c>
      <c r="E54" s="3">
        <f t="shared" si="12"/>
        <v>9.9799313924821331E-2</v>
      </c>
      <c r="F54" s="3">
        <f t="shared" si="12"/>
        <v>0.88568294143215609</v>
      </c>
      <c r="G54" s="3">
        <f t="shared" si="12"/>
        <v>0.99815646086722321</v>
      </c>
      <c r="H54" s="3">
        <f t="shared" si="12"/>
        <v>0.99997357206449466</v>
      </c>
      <c r="I54" s="3">
        <f t="shared" si="12"/>
        <v>0.99999962182263702</v>
      </c>
    </row>
    <row r="56" spans="1:9" x14ac:dyDescent="0.45">
      <c r="A56" t="s">
        <v>5</v>
      </c>
    </row>
    <row r="57" spans="1:9" x14ac:dyDescent="0.45">
      <c r="A57" s="1">
        <v>-0.49070000000000003</v>
      </c>
      <c r="B57">
        <f>EXP(A57)</f>
        <v>0.61219770576693788</v>
      </c>
      <c r="C57">
        <f>1/B57</f>
        <v>1.6334592413201521</v>
      </c>
      <c r="D57">
        <v>1.6334592413201501</v>
      </c>
    </row>
    <row r="58" spans="1:9" x14ac:dyDescent="0.45">
      <c r="A58" s="1">
        <v>4.6532999999999998</v>
      </c>
      <c r="B58">
        <f>EXP(A58)</f>
        <v>104.93068612169401</v>
      </c>
      <c r="C58">
        <f>B58</f>
        <v>104.93068612169401</v>
      </c>
      <c r="D58">
        <v>104.951674357672</v>
      </c>
    </row>
    <row r="59" spans="1:9" x14ac:dyDescent="0.45">
      <c r="B59">
        <v>68.5</v>
      </c>
      <c r="C59">
        <v>78.5</v>
      </c>
      <c r="D59">
        <v>88.5</v>
      </c>
      <c r="E59">
        <v>98.5</v>
      </c>
      <c r="F59">
        <v>108.5</v>
      </c>
      <c r="G59">
        <v>118.5</v>
      </c>
      <c r="H59">
        <v>128.5</v>
      </c>
      <c r="I59">
        <v>138.5</v>
      </c>
    </row>
    <row r="60" spans="1:9" x14ac:dyDescent="0.45">
      <c r="B60" s="3">
        <f>1/(1+EXP(-1*$B$57*(B59-$B$58)))</f>
        <v>2.0607468518084105E-10</v>
      </c>
      <c r="C60" s="3">
        <f t="shared" ref="C60:I60" si="13">1/(1+EXP(-1*$B$57*(C59-$B$58)))</f>
        <v>9.3921594906433232E-8</v>
      </c>
      <c r="D60" s="3">
        <f t="shared" si="13"/>
        <v>4.2804335955775927E-5</v>
      </c>
      <c r="E60" s="3">
        <f t="shared" si="13"/>
        <v>1.9136209245713208E-2</v>
      </c>
      <c r="F60" s="3">
        <f t="shared" si="13"/>
        <v>0.898905825173138</v>
      </c>
      <c r="G60" s="3">
        <f t="shared" si="13"/>
        <v>0.99975330296486498</v>
      </c>
      <c r="H60" s="3">
        <f t="shared" si="13"/>
        <v>0.99999945858536265</v>
      </c>
      <c r="I60" s="3">
        <f t="shared" si="13"/>
        <v>0.99999999881207402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A451-9B4D-44C7-92DD-8BBC78D849E1}">
  <dimension ref="A1:U58"/>
  <sheetViews>
    <sheetView tabSelected="1" topLeftCell="C1" workbookViewId="0">
      <selection activeCell="R23" sqref="R23"/>
    </sheetView>
  </sheetViews>
  <sheetFormatPr defaultRowHeight="14.25" x14ac:dyDescent="0.45"/>
  <cols>
    <col min="5" max="5" width="11.6640625" bestFit="1" customWidth="1"/>
    <col min="6" max="6" width="9.19921875" bestFit="1" customWidth="1"/>
    <col min="7" max="11" width="9.796875" bestFit="1" customWidth="1"/>
    <col min="12" max="12" width="9.19921875" bestFit="1" customWidth="1"/>
  </cols>
  <sheetData>
    <row r="1" spans="1:9" x14ac:dyDescent="0.45">
      <c r="A1">
        <v>-2.7496100556099998</v>
      </c>
      <c r="B1">
        <f>EXP(A1)</f>
        <v>6.3952794378509134E-2</v>
      </c>
      <c r="C1">
        <f>EXP(B1)</f>
        <v>1.0660420743950609</v>
      </c>
      <c r="E1">
        <f>1/B1</f>
        <v>15.636533316768448</v>
      </c>
    </row>
    <row r="2" spans="1:9" x14ac:dyDescent="0.45">
      <c r="A2">
        <v>4.8349779398599999</v>
      </c>
      <c r="B2">
        <f>EXP(A2)</f>
        <v>125.83580722072934</v>
      </c>
      <c r="C2">
        <f>EXP(B2)</f>
        <v>4.4647454340426899E+54</v>
      </c>
    </row>
    <row r="4" spans="1:9" x14ac:dyDescent="0.45">
      <c r="B4">
        <v>68.5</v>
      </c>
      <c r="C4">
        <v>78.5</v>
      </c>
      <c r="D4">
        <v>88.5</v>
      </c>
      <c r="E4">
        <v>98.5</v>
      </c>
      <c r="F4">
        <v>108.5</v>
      </c>
      <c r="G4">
        <v>118.5</v>
      </c>
      <c r="H4">
        <v>128.5</v>
      </c>
      <c r="I4">
        <v>138.5</v>
      </c>
    </row>
    <row r="5" spans="1:9" x14ac:dyDescent="0.45">
      <c r="B5">
        <f>1/(1+EXP($B1*(B4-$B2)))</f>
        <v>0.97507845124990866</v>
      </c>
      <c r="C5">
        <f t="shared" ref="C5:I5" si="0">1/(1+EXP($B1*(C4-$B2)))</f>
        <v>0.95379043410586795</v>
      </c>
      <c r="D5">
        <f t="shared" si="0"/>
        <v>0.91588679511261695</v>
      </c>
      <c r="E5">
        <f t="shared" si="0"/>
        <v>0.85172578442139757</v>
      </c>
      <c r="F5">
        <f t="shared" si="0"/>
        <v>0.75188169354253265</v>
      </c>
      <c r="G5">
        <f t="shared" si="0"/>
        <v>0.61518145718178552</v>
      </c>
      <c r="H5">
        <f t="shared" si="0"/>
        <v>0.45750710522526655</v>
      </c>
      <c r="I5">
        <f t="shared" si="0"/>
        <v>0.30790956435723493</v>
      </c>
    </row>
    <row r="7" spans="1:9" x14ac:dyDescent="0.45">
      <c r="A7">
        <v>-2.7496100556099998</v>
      </c>
      <c r="B7">
        <f>(D7*B8)</f>
        <v>15.636533316768448</v>
      </c>
      <c r="C7">
        <f>1/B7</f>
        <v>6.3952794378509134E-2</v>
      </c>
      <c r="D7">
        <f>(1/B1/B8)</f>
        <v>0.12426139794486567</v>
      </c>
    </row>
    <row r="8" spans="1:9" x14ac:dyDescent="0.45">
      <c r="A8">
        <v>4.8349779398599999</v>
      </c>
      <c r="B8">
        <f>EXP(A8)</f>
        <v>125.83580722072934</v>
      </c>
    </row>
    <row r="10" spans="1:9" x14ac:dyDescent="0.45">
      <c r="B10">
        <v>68.5</v>
      </c>
      <c r="C10">
        <v>78.5</v>
      </c>
      <c r="D10">
        <v>88.5</v>
      </c>
      <c r="E10">
        <v>98.5</v>
      </c>
      <c r="F10">
        <v>108.5</v>
      </c>
      <c r="G10">
        <v>118.5</v>
      </c>
      <c r="H10">
        <v>128.5</v>
      </c>
      <c r="I10">
        <v>138.5</v>
      </c>
    </row>
    <row r="11" spans="1:9" x14ac:dyDescent="0.45">
      <c r="B11">
        <f>1/(1+EXP((B10-$B8)/$B$7))</f>
        <v>0.97507845124990866</v>
      </c>
      <c r="C11">
        <f t="shared" ref="C11:I11" si="1">1/(1+EXP((C10-$B8)/$B$7))</f>
        <v>0.95379043410586795</v>
      </c>
      <c r="D11">
        <f t="shared" si="1"/>
        <v>0.91588679511261695</v>
      </c>
      <c r="E11">
        <f t="shared" si="1"/>
        <v>0.85172578442139757</v>
      </c>
      <c r="F11">
        <f t="shared" si="1"/>
        <v>0.75188169354253265</v>
      </c>
      <c r="G11">
        <f t="shared" si="1"/>
        <v>0.61518145718178552</v>
      </c>
      <c r="H11">
        <f t="shared" si="1"/>
        <v>0.45750710522526655</v>
      </c>
      <c r="I11">
        <f t="shared" si="1"/>
        <v>0.30790956435723493</v>
      </c>
    </row>
    <row r="18" spans="1:21" x14ac:dyDescent="0.45">
      <c r="C18">
        <v>11.788130878300001</v>
      </c>
      <c r="D18">
        <v>7.8134455020000004</v>
      </c>
      <c r="E18" s="1">
        <v>3.8153999999999999</v>
      </c>
    </row>
    <row r="19" spans="1:21" x14ac:dyDescent="0.45">
      <c r="E19">
        <v>1</v>
      </c>
    </row>
    <row r="20" spans="1:21" x14ac:dyDescent="0.45">
      <c r="E20">
        <v>68.5</v>
      </c>
      <c r="F20">
        <v>78.5</v>
      </c>
      <c r="G20">
        <v>88.5</v>
      </c>
      <c r="H20">
        <v>98.5</v>
      </c>
      <c r="I20">
        <v>108.5</v>
      </c>
      <c r="J20">
        <v>118.5</v>
      </c>
      <c r="K20">
        <v>128.5</v>
      </c>
      <c r="L20">
        <v>138.5</v>
      </c>
    </row>
    <row r="21" spans="1:21" x14ac:dyDescent="0.45">
      <c r="E21">
        <f>E20-5</f>
        <v>63.5</v>
      </c>
      <c r="F21">
        <f t="shared" ref="F21:L21" si="2">F20-5</f>
        <v>73.5</v>
      </c>
      <c r="G21">
        <f t="shared" si="2"/>
        <v>83.5</v>
      </c>
      <c r="H21">
        <f t="shared" si="2"/>
        <v>93.5</v>
      </c>
      <c r="I21">
        <f t="shared" si="2"/>
        <v>103.5</v>
      </c>
      <c r="J21">
        <f t="shared" si="2"/>
        <v>113.5</v>
      </c>
      <c r="K21">
        <f t="shared" si="2"/>
        <v>123.5</v>
      </c>
      <c r="L21">
        <f t="shared" si="2"/>
        <v>133.5</v>
      </c>
    </row>
    <row r="22" spans="1:21" x14ac:dyDescent="0.45">
      <c r="E22">
        <f>E20+5</f>
        <v>73.5</v>
      </c>
      <c r="F22">
        <f t="shared" ref="F22:L22" si="3">F20+5</f>
        <v>83.5</v>
      </c>
      <c r="G22">
        <f t="shared" si="3"/>
        <v>93.5</v>
      </c>
      <c r="H22">
        <f t="shared" si="3"/>
        <v>103.5</v>
      </c>
      <c r="I22">
        <f t="shared" si="3"/>
        <v>113.5</v>
      </c>
      <c r="J22">
        <f t="shared" si="3"/>
        <v>123.5</v>
      </c>
      <c r="K22">
        <f t="shared" si="3"/>
        <v>133.5</v>
      </c>
      <c r="L22">
        <f t="shared" si="3"/>
        <v>143.5</v>
      </c>
      <c r="U22">
        <f>(P23-P24)/10</f>
        <v>0.21865544980000068</v>
      </c>
    </row>
    <row r="23" spans="1:21" x14ac:dyDescent="0.45">
      <c r="A23" t="s">
        <v>33</v>
      </c>
      <c r="B23">
        <v>68.5</v>
      </c>
      <c r="C23">
        <v>1</v>
      </c>
      <c r="D23">
        <f>68.5+$C$18+C23*$D$18</f>
        <v>88.101576380300003</v>
      </c>
      <c r="E23" s="4">
        <f>NORMDIST((E$22-$D23)/$E$18,0,1,TRUE)-NORMDIST((E$21-$D23)/$E$18,0,1,TRUE)</f>
        <v>6.4854399480389265E-5</v>
      </c>
      <c r="F23" s="4">
        <f>NORMDIST((F$22-$D23)/$E$18,0,1,TRUE)-NORMDIST((F$21-$D23)/$E$18,0,1,TRUE)</f>
        <v>0.11383358411077098</v>
      </c>
      <c r="G23" s="4">
        <f>NORMDIST((G$22-$D23)/$E$18,0,1,TRUE)-NORMDIST((G$21-$D23)/$E$18,0,1,TRUE)</f>
        <v>0.80755319656582591</v>
      </c>
      <c r="H23" s="4">
        <f>NORMDIST((H$22-$D23)/$E$18,0,1,TRUE)-NORMDIST((H$21-$D23)/$E$18,0,1,TRUE)</f>
        <v>7.8521163644306502E-2</v>
      </c>
      <c r="I23" s="4">
        <f>NORMDIST((I$22-$D23)/$E$18,0,1,TRUE)-NORMDIST((I$21-$D23)/$E$18,0,1,TRUE)</f>
        <v>2.720120894539324E-5</v>
      </c>
      <c r="J23" s="4">
        <f>NORMDIST((J$22-$D23)/$E$18,0,1,TRUE)-NORMDIST((J$21-$D23)/$E$18,0,1,TRUE)</f>
        <v>1.399091953402376E-11</v>
      </c>
      <c r="K23" s="4">
        <f>NORMDIST((K$22-$D23)/$E$18,0,1,TRUE)-NORMDIST((K$21-$D23)/$E$18,0,1,TRUE)</f>
        <v>0</v>
      </c>
      <c r="L23" s="4">
        <f>NORMDIST((L$22-$D23)/$E$18,0,1,TRUE)-NORMDIST((L$21-$D23)/$E$18,0,1,TRUE)</f>
        <v>0</v>
      </c>
      <c r="M23" s="1">
        <f>SUM(E23:L23)</f>
        <v>0.99999999994332012</v>
      </c>
      <c r="O23">
        <v>68.5</v>
      </c>
      <c r="P23">
        <f>D23-O23</f>
        <v>19.601576380300003</v>
      </c>
      <c r="Q23">
        <v>2.1800000000000002</v>
      </c>
      <c r="R23">
        <f>P23+O23*U22</f>
        <v>34.579474691600048</v>
      </c>
      <c r="S23">
        <f>O23*Q24</f>
        <v>149.77898311300046</v>
      </c>
      <c r="T23">
        <f>R23-S23</f>
        <v>-115.19950842140042</v>
      </c>
      <c r="U23">
        <f>R23-O23*U$22</f>
        <v>19.601576380300003</v>
      </c>
    </row>
    <row r="24" spans="1:21" x14ac:dyDescent="0.45">
      <c r="C24">
        <v>2</v>
      </c>
      <c r="D24">
        <f t="shared" ref="D24:D30" si="4">68.5+$C$18+C24*$D$18</f>
        <v>95.915021882299996</v>
      </c>
      <c r="E24" s="4">
        <v>0</v>
      </c>
      <c r="F24" s="4">
        <f>NORMDIST((F$22-$D24)/$E$18,0,1,TRUE)-NORMDIST((F$21-$D24)/$E$18,0,1,TRUE)</f>
        <v>5.6911138409565835E-4</v>
      </c>
      <c r="G24" s="4">
        <f>NORMDIST((G$22-$D24)/$E$18,0,1,TRUE)-NORMDIST((G$21-$D24)/$E$18,0,1,TRUE)</f>
        <v>0.26280851810594946</v>
      </c>
      <c r="H24" s="4">
        <f>NORMDIST((H$22-$D24)/$E$18,0,1,TRUE)-NORMDIST((H$21-$D24)/$E$18,0,1,TRUE)</f>
        <v>0.71321598595082836</v>
      </c>
      <c r="I24" s="4">
        <f>NORMDIST((I$22-$D24)/$E$18,0,1,TRUE)-NORMDIST((I$21-$D24)/$E$18,0,1,TRUE)</f>
        <v>2.3404358880440346E-2</v>
      </c>
      <c r="J24" s="4">
        <f>NORMDIST((J$22-$D24)/$E$18,0,1,TRUE)-NORMDIST((J$21-$D24)/$E$18,0,1,TRUE)</f>
        <v>2.0235627115061661E-6</v>
      </c>
      <c r="K24" s="4">
        <f>NORMDIST((K$22-$D24)/$E$18,0,1,TRUE)-NORMDIST((K$21-$D24)/$E$18,0,1,TRUE)</f>
        <v>2.4169555246089658E-13</v>
      </c>
      <c r="L24" s="4">
        <f>NORMDIST((L$22-$D24)/$E$18,0,1,TRUE)-NORMDIST((L$21-$D24)/$E$18,0,1,TRUE)</f>
        <v>0</v>
      </c>
      <c r="M24" s="1">
        <f>SUM(E24:L24)</f>
        <v>0.99999999788426697</v>
      </c>
      <c r="O24">
        <v>78.5</v>
      </c>
      <c r="P24">
        <f t="shared" ref="P24:P30" si="5">D24-O24</f>
        <v>17.415021882299996</v>
      </c>
      <c r="Q24">
        <f>P23-P24</f>
        <v>2.1865544980000067</v>
      </c>
      <c r="R24">
        <f>R23</f>
        <v>34.579474691600048</v>
      </c>
      <c r="S24">
        <f>O24*Q24</f>
        <v>171.64452809300053</v>
      </c>
      <c r="T24">
        <f>R24-S24</f>
        <v>-137.06505340140049</v>
      </c>
      <c r="U24">
        <f t="shared" ref="U24:U30" si="6">R24-O24*U$22</f>
        <v>17.415021882299996</v>
      </c>
    </row>
    <row r="25" spans="1:21" x14ac:dyDescent="0.45">
      <c r="C25">
        <v>3</v>
      </c>
      <c r="D25">
        <f t="shared" si="4"/>
        <v>103.72846738429999</v>
      </c>
      <c r="E25" s="4">
        <v>0</v>
      </c>
      <c r="F25" s="4">
        <v>0</v>
      </c>
      <c r="G25" s="4">
        <f>NORMDIST((G$22-$D25)/$E$18,0,1,TRUE)-NORMDIST((G$21-$D25)/$E$18,0,1,TRUE)</f>
        <v>3.6718511070170262E-3</v>
      </c>
      <c r="H25" s="4">
        <f>NORMDIST((H$22-$D25)/$E$18,0,1,TRUE)-NORMDIST((H$21-$D25)/$E$18,0,1,TRUE)</f>
        <v>0.47245356743573363</v>
      </c>
      <c r="I25" s="4">
        <f>NORMDIST((I$22-$D25)/$E$18,0,1,TRUE)-NORMDIST((I$21-$D25)/$E$18,0,1,TRUE)</f>
        <v>0.51865711057982478</v>
      </c>
      <c r="J25" s="4">
        <f>NORMDIST((J$22-$D25)/$E$18,0,1,TRUE)-NORMDIST((J$21-$D25)/$E$18,0,1,TRUE)</f>
        <v>5.2173038029557084E-3</v>
      </c>
      <c r="K25" s="4">
        <f>NORMDIST((K$22-$D25)/$E$18,0,1,TRUE)-NORMDIST((K$21-$D25)/$E$18,0,1,TRUE)</f>
        <v>1.0973957942361778E-7</v>
      </c>
      <c r="L25" s="4">
        <f>NORMDIST((L$22-$D25)/$E$18,0,1,TRUE)-NORMDIST((L$21-$D25)/$E$18,0,1,TRUE)</f>
        <v>2.9976021664879227E-15</v>
      </c>
      <c r="M25" s="1">
        <f>SUM(E25:L25)</f>
        <v>0.99999994266511349</v>
      </c>
      <c r="O25">
        <v>88.5</v>
      </c>
      <c r="P25">
        <f t="shared" si="5"/>
        <v>15.228467384299989</v>
      </c>
      <c r="Q25">
        <f t="shared" ref="Q25:Q30" si="7">P24-P25</f>
        <v>2.1865544980000067</v>
      </c>
      <c r="R25">
        <f t="shared" ref="R25:R30" si="8">R24</f>
        <v>34.579474691600048</v>
      </c>
      <c r="S25">
        <f t="shared" ref="S25:S30" si="9">O25*Q25</f>
        <v>193.5100730730006</v>
      </c>
      <c r="T25">
        <f t="shared" ref="T24:T30" si="10">R25-S25</f>
        <v>-158.93059838140056</v>
      </c>
      <c r="U25">
        <f t="shared" si="6"/>
        <v>15.228467384299989</v>
      </c>
    </row>
    <row r="26" spans="1:21" x14ac:dyDescent="0.45">
      <c r="C26">
        <v>4</v>
      </c>
      <c r="D26">
        <f t="shared" si="4"/>
        <v>111.5419128863</v>
      </c>
      <c r="E26" s="4">
        <v>0</v>
      </c>
      <c r="F26" s="4">
        <v>0</v>
      </c>
      <c r="G26" s="4">
        <v>0</v>
      </c>
      <c r="H26" s="4">
        <f>NORMDIST((H$22-$D26)/$E$18,0,1,TRUE)-NORMDIST((H$21-$D26)/$E$18,0,1,TRUE)</f>
        <v>1.7525140059080561E-2</v>
      </c>
      <c r="I26" s="4">
        <f>NORMDIST((I$22-$D26)/$E$18,0,1,TRUE)-NORMDIST((I$21-$D26)/$E$18,0,1,TRUE)</f>
        <v>0.6785702017837657</v>
      </c>
      <c r="J26" s="4">
        <f>NORMDIST((J$22-$D26)/$E$18,0,1,TRUE)-NORMDIST((J$21-$D26)/$E$18,0,1,TRUE)</f>
        <v>0.30304180417087323</v>
      </c>
      <c r="K26" s="4">
        <f>NORMDIST((K$22-$D26)/$E$18,0,1,TRUE)-NORMDIST((K$21-$D26)/$E$18,0,1,TRUE)</f>
        <v>8.6171989249295144E-4</v>
      </c>
      <c r="L26" s="4">
        <f>NORMDIST((L$22-$D26)/$E$18,0,1,TRUE)-NORMDIST((L$21-$D26)/$E$18,0,1,TRUE)</f>
        <v>4.3289982709637798E-9</v>
      </c>
      <c r="M26" s="1">
        <f>SUM(E26:L26)</f>
        <v>0.99999887023521072</v>
      </c>
      <c r="O26">
        <v>98.5</v>
      </c>
      <c r="P26">
        <f t="shared" si="5"/>
        <v>13.041912886299997</v>
      </c>
      <c r="Q26">
        <f t="shared" si="7"/>
        <v>2.1865544979999925</v>
      </c>
      <c r="R26">
        <f t="shared" si="8"/>
        <v>34.579474691600048</v>
      </c>
      <c r="S26">
        <f t="shared" si="9"/>
        <v>215.37561805299924</v>
      </c>
      <c r="T26">
        <f t="shared" si="10"/>
        <v>-180.7961433613992</v>
      </c>
      <c r="U26">
        <f t="shared" si="6"/>
        <v>13.041912886299979</v>
      </c>
    </row>
    <row r="27" spans="1:21" x14ac:dyDescent="0.45">
      <c r="C27">
        <v>5</v>
      </c>
      <c r="D27">
        <f t="shared" si="4"/>
        <v>119.3553583883</v>
      </c>
      <c r="E27" s="4">
        <v>0</v>
      </c>
      <c r="F27" s="4">
        <v>0</v>
      </c>
      <c r="G27" s="4">
        <v>0</v>
      </c>
      <c r="H27" s="4">
        <v>0</v>
      </c>
      <c r="I27" s="4">
        <f>NORMDIST((I$22-$D27)/$E$18,0,1,TRUE)-NORMDIST((I$21-$D27)/$E$18,0,1,TRUE)</f>
        <v>6.2416927426849844E-2</v>
      </c>
      <c r="J27" s="4">
        <f>NORMDIST((J$22-$D27)/$E$18,0,1,TRUE)-NORMDIST((J$21-$D27)/$E$18,0,1,TRUE)</f>
        <v>0.7988921202514313</v>
      </c>
      <c r="K27" s="4">
        <f>NORMDIST((K$22-$D27)/$E$18,0,1,TRUE)-NORMDIST((K$21-$D27)/$E$18,0,1,TRUE)</f>
        <v>0.13856997105314073</v>
      </c>
      <c r="L27" s="4">
        <f>NORMDIST((L$22-$D27)/$E$18,0,1,TRUE)-NORMDIST((L$21-$D27)/$E$18,0,1,TRUE)</f>
        <v>1.0476092211497701E-4</v>
      </c>
      <c r="M27" s="1">
        <f>SUM(E27:L27)</f>
        <v>0.99998377965353691</v>
      </c>
      <c r="O27">
        <v>108.5</v>
      </c>
      <c r="P27">
        <f t="shared" si="5"/>
        <v>10.855358388300004</v>
      </c>
      <c r="Q27">
        <f t="shared" si="7"/>
        <v>2.1865544979999925</v>
      </c>
      <c r="R27">
        <f t="shared" si="8"/>
        <v>34.579474691600048</v>
      </c>
      <c r="S27">
        <f t="shared" si="9"/>
        <v>237.24116303299917</v>
      </c>
      <c r="T27">
        <f t="shared" si="10"/>
        <v>-202.66168834139913</v>
      </c>
      <c r="U27">
        <f t="shared" si="6"/>
        <v>10.855358388299972</v>
      </c>
    </row>
    <row r="28" spans="1:21" x14ac:dyDescent="0.45">
      <c r="C28">
        <v>6</v>
      </c>
      <c r="D28">
        <f t="shared" si="4"/>
        <v>127.1688038903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f>NORMDIST((J$22-$D28)/$E$18,0,1,TRUE)-NORMDIST((J$21-$D28)/$E$18,0,1,TRUE)</f>
        <v>0.16796072885719635</v>
      </c>
      <c r="K28" s="4">
        <f>NORMDIST((K$22-$D28)/$E$18,0,1,TRUE)-NORMDIST((K$21-$D28)/$E$18,0,1,TRUE)</f>
        <v>0.7833494493846439</v>
      </c>
      <c r="L28" s="4">
        <f>NORMDIST((L$22-$D28)/$E$18,0,1,TRUE)-NORMDIST((L$21-$D28)/$E$18,0,1,TRUE)</f>
        <v>4.8510353184161525E-2</v>
      </c>
      <c r="M28" s="1">
        <f>SUM(E28:L28)</f>
        <v>0.9998205314260018</v>
      </c>
      <c r="O28">
        <v>118.5</v>
      </c>
      <c r="P28">
        <f t="shared" si="5"/>
        <v>8.6688038902999978</v>
      </c>
      <c r="Q28">
        <f t="shared" si="7"/>
        <v>2.1865544980000067</v>
      </c>
      <c r="R28">
        <f t="shared" si="8"/>
        <v>34.579474691600048</v>
      </c>
      <c r="S28">
        <f t="shared" si="9"/>
        <v>259.1067080130008</v>
      </c>
      <c r="T28">
        <f t="shared" si="10"/>
        <v>-224.52723332140076</v>
      </c>
      <c r="U28">
        <f t="shared" si="6"/>
        <v>8.6688038902999658</v>
      </c>
    </row>
    <row r="29" spans="1:21" x14ac:dyDescent="0.45">
      <c r="C29">
        <v>7</v>
      </c>
      <c r="D29">
        <f t="shared" si="4"/>
        <v>134.98224939229999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f>NORMDIST((K$22-$D29)/$E$18,0,1,TRUE)-NORMDIST((K$21-$D29)/$E$18,0,1,TRUE)</f>
        <v>0.34751766326902961</v>
      </c>
      <c r="L29" s="4">
        <f>NORMDIST((L$22-$D29)/$E$18,0,1,TRUE)-NORMDIST((L$21-$D29)/$E$18,0,1,TRUE)</f>
        <v>0.63838163260309466</v>
      </c>
      <c r="M29" s="1">
        <f>SUM(E29:L29)</f>
        <v>0.98589929587212422</v>
      </c>
      <c r="O29">
        <v>128.5</v>
      </c>
      <c r="P29">
        <f t="shared" si="5"/>
        <v>6.4822493922999911</v>
      </c>
      <c r="Q29">
        <f t="shared" si="7"/>
        <v>2.1865544980000067</v>
      </c>
      <c r="R29">
        <f t="shared" si="8"/>
        <v>34.579474691600048</v>
      </c>
      <c r="S29">
        <f t="shared" si="9"/>
        <v>280.97225299300084</v>
      </c>
      <c r="T29">
        <f t="shared" si="10"/>
        <v>-246.3927783014008</v>
      </c>
      <c r="U29">
        <f t="shared" si="6"/>
        <v>6.4822493922999591</v>
      </c>
    </row>
    <row r="30" spans="1:21" x14ac:dyDescent="0.45">
      <c r="C30">
        <v>8</v>
      </c>
      <c r="D30">
        <f t="shared" si="4"/>
        <v>142.7956948943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f>NORMDIST((L$22-$D30)/$E$18,0,1,TRUE)-NORMDIST((L$21-$D30)/$E$18,0,1,TRUE)</f>
        <v>0.56580886582025824</v>
      </c>
      <c r="M30" s="1">
        <f>SUM(E30:L30)</f>
        <v>0.56580886582025824</v>
      </c>
      <c r="O30">
        <v>138.5</v>
      </c>
      <c r="P30">
        <f t="shared" si="5"/>
        <v>4.2956948942999986</v>
      </c>
      <c r="Q30">
        <f t="shared" si="7"/>
        <v>2.1865544979999925</v>
      </c>
      <c r="R30">
        <f t="shared" si="8"/>
        <v>34.579474691600048</v>
      </c>
      <c r="S30">
        <f t="shared" si="9"/>
        <v>302.83779797299894</v>
      </c>
      <c r="T30">
        <f t="shared" si="10"/>
        <v>-268.25832328139887</v>
      </c>
      <c r="U30">
        <f t="shared" si="6"/>
        <v>4.2956948942999524</v>
      </c>
    </row>
    <row r="32" spans="1:21" x14ac:dyDescent="0.45">
      <c r="E32" s="3">
        <f>E23/$M23</f>
        <v>6.4854399484065198E-5</v>
      </c>
      <c r="F32" s="3">
        <f t="shared" ref="F32:L39" si="11">F23/$M23</f>
        <v>0.11383358411722305</v>
      </c>
      <c r="G32" s="3">
        <f t="shared" si="11"/>
        <v>0.80755319661159797</v>
      </c>
      <c r="H32" s="3">
        <f t="shared" si="11"/>
        <v>7.8521163648757067E-2</v>
      </c>
      <c r="I32" s="3">
        <f t="shared" si="11"/>
        <v>2.7201208946935003E-5</v>
      </c>
      <c r="J32" s="3">
        <f t="shared" si="11"/>
        <v>1.3990919534816765E-11</v>
      </c>
      <c r="K32" s="3">
        <f t="shared" si="11"/>
        <v>0</v>
      </c>
      <c r="L32" s="3">
        <f t="shared" si="11"/>
        <v>0</v>
      </c>
      <c r="M32" s="1">
        <f t="shared" ref="M32:M39" si="12">SUM(E32:L32)</f>
        <v>1</v>
      </c>
    </row>
    <row r="33" spans="5:13" x14ac:dyDescent="0.45">
      <c r="E33" s="3">
        <f>E24/$M24</f>
        <v>0</v>
      </c>
      <c r="F33" s="3">
        <f t="shared" si="11"/>
        <v>5.6911138529974607E-4</v>
      </c>
      <c r="G33" s="3">
        <f t="shared" si="11"/>
        <v>0.26280851866198213</v>
      </c>
      <c r="H33" s="3">
        <f t="shared" si="11"/>
        <v>0.71321598745980297</v>
      </c>
      <c r="I33" s="3">
        <f t="shared" si="11"/>
        <v>2.3404358929957722E-2</v>
      </c>
      <c r="J33" s="3">
        <f t="shared" si="11"/>
        <v>2.0235627157874844E-6</v>
      </c>
      <c r="K33" s="3">
        <f t="shared" si="11"/>
        <v>2.4169555297225985E-13</v>
      </c>
      <c r="L33" s="3">
        <f t="shared" si="11"/>
        <v>0</v>
      </c>
      <c r="M33" s="1">
        <f t="shared" si="12"/>
        <v>1</v>
      </c>
    </row>
    <row r="34" spans="5:13" x14ac:dyDescent="0.45">
      <c r="E34" s="3">
        <f>E25/$M25</f>
        <v>0</v>
      </c>
      <c r="F34" s="3">
        <f t="shared" si="11"/>
        <v>0</v>
      </c>
      <c r="G34" s="3">
        <f t="shared" si="11"/>
        <v>3.6718513175422046E-3</v>
      </c>
      <c r="H34" s="3">
        <f t="shared" si="11"/>
        <v>0.47245359452380686</v>
      </c>
      <c r="I34" s="3">
        <f t="shared" si="11"/>
        <v>0.51865714031697308</v>
      </c>
      <c r="J34" s="3">
        <f t="shared" si="11"/>
        <v>5.2173041020892466E-3</v>
      </c>
      <c r="K34" s="3">
        <f t="shared" si="11"/>
        <v>1.0973958571552447E-7</v>
      </c>
      <c r="L34" s="3">
        <f t="shared" si="11"/>
        <v>2.9976023383551126E-15</v>
      </c>
      <c r="M34" s="1">
        <f t="shared" si="12"/>
        <v>1</v>
      </c>
    </row>
    <row r="35" spans="5:13" x14ac:dyDescent="0.45">
      <c r="E35" s="3">
        <f>E26/$M26</f>
        <v>0</v>
      </c>
      <c r="F35" s="3">
        <f t="shared" si="11"/>
        <v>0</v>
      </c>
      <c r="G35" s="3">
        <f t="shared" si="11"/>
        <v>0</v>
      </c>
      <c r="H35" s="3">
        <f t="shared" si="11"/>
        <v>1.7525159858389094E-2</v>
      </c>
      <c r="I35" s="3">
        <f t="shared" si="11"/>
        <v>0.67857096840935283</v>
      </c>
      <c r="J35" s="3">
        <f t="shared" si="11"/>
        <v>0.30304214653722006</v>
      </c>
      <c r="K35" s="3">
        <f t="shared" si="11"/>
        <v>8.6172086603484405E-4</v>
      </c>
      <c r="L35" s="3">
        <f t="shared" si="11"/>
        <v>4.3290031617191248E-9</v>
      </c>
      <c r="M35" s="1">
        <f t="shared" si="12"/>
        <v>1</v>
      </c>
    </row>
    <row r="36" spans="5:13" x14ac:dyDescent="0.45">
      <c r="E36" s="3">
        <f>E27/$M27</f>
        <v>0</v>
      </c>
      <c r="F36" s="3">
        <f t="shared" si="11"/>
        <v>0</v>
      </c>
      <c r="G36" s="3">
        <f t="shared" si="11"/>
        <v>0</v>
      </c>
      <c r="H36" s="3">
        <f t="shared" si="11"/>
        <v>0</v>
      </c>
      <c r="I36" s="3">
        <f t="shared" si="11"/>
        <v>6.2417939867460005E-2</v>
      </c>
      <c r="J36" s="3">
        <f t="shared" si="11"/>
        <v>0.79890507876860006</v>
      </c>
      <c r="K36" s="3">
        <f t="shared" si="11"/>
        <v>0.13857221874253889</v>
      </c>
      <c r="L36" s="3">
        <f t="shared" si="11"/>
        <v>1.0476262140099251E-4</v>
      </c>
      <c r="M36" s="1">
        <f t="shared" si="12"/>
        <v>1</v>
      </c>
    </row>
    <row r="37" spans="5:13" x14ac:dyDescent="0.45">
      <c r="E37" s="3">
        <f>E28/$M28</f>
        <v>0</v>
      </c>
      <c r="F37" s="3">
        <f t="shared" si="11"/>
        <v>0</v>
      </c>
      <c r="G37" s="3">
        <f t="shared" si="11"/>
        <v>0</v>
      </c>
      <c r="H37" s="3">
        <f t="shared" si="11"/>
        <v>0</v>
      </c>
      <c r="I37" s="3">
        <f t="shared" si="11"/>
        <v>0</v>
      </c>
      <c r="J37" s="3">
        <f t="shared" si="11"/>
        <v>0.16799087794050505</v>
      </c>
      <c r="K37" s="3">
        <f t="shared" si="11"/>
        <v>0.78349006122867437</v>
      </c>
      <c r="L37" s="3">
        <f t="shared" si="11"/>
        <v>4.8519060830820568E-2</v>
      </c>
      <c r="M37" s="1">
        <f t="shared" si="12"/>
        <v>1</v>
      </c>
    </row>
    <row r="38" spans="5:13" x14ac:dyDescent="0.45">
      <c r="E38" s="3">
        <f>E29/$M29</f>
        <v>0</v>
      </c>
      <c r="F38" s="3">
        <f t="shared" si="11"/>
        <v>0</v>
      </c>
      <c r="G38" s="3">
        <f t="shared" si="11"/>
        <v>0</v>
      </c>
      <c r="H38" s="3">
        <f t="shared" si="11"/>
        <v>0</v>
      </c>
      <c r="I38" s="3">
        <f t="shared" si="11"/>
        <v>0</v>
      </c>
      <c r="J38" s="3">
        <f t="shared" si="11"/>
        <v>0</v>
      </c>
      <c r="K38" s="3">
        <f t="shared" si="11"/>
        <v>0.35248799215503679</v>
      </c>
      <c r="L38" s="3">
        <f t="shared" si="11"/>
        <v>0.64751200784496332</v>
      </c>
      <c r="M38" s="1">
        <f t="shared" si="12"/>
        <v>1</v>
      </c>
    </row>
    <row r="39" spans="5:13" x14ac:dyDescent="0.45">
      <c r="E39" s="3">
        <f>E30/$M30</f>
        <v>0</v>
      </c>
      <c r="F39" s="3">
        <f t="shared" si="11"/>
        <v>0</v>
      </c>
      <c r="G39" s="3">
        <f t="shared" si="11"/>
        <v>0</v>
      </c>
      <c r="H39" s="3">
        <f t="shared" si="11"/>
        <v>0</v>
      </c>
      <c r="I39" s="3">
        <f t="shared" si="11"/>
        <v>0</v>
      </c>
      <c r="J39" s="3">
        <f t="shared" si="11"/>
        <v>0</v>
      </c>
      <c r="K39" s="3">
        <f t="shared" si="11"/>
        <v>0</v>
      </c>
      <c r="L39" s="3">
        <f t="shared" si="11"/>
        <v>1</v>
      </c>
      <c r="M39" s="1">
        <f t="shared" si="12"/>
        <v>1</v>
      </c>
    </row>
    <row r="42" spans="5:13" x14ac:dyDescent="0.45">
      <c r="E42" s="1">
        <v>6.4878700000000006E-5</v>
      </c>
      <c r="F42">
        <v>0.113834</v>
      </c>
      <c r="G42">
        <v>0.80755200000000005</v>
      </c>
      <c r="H42">
        <v>7.8521499999999994E-2</v>
      </c>
      <c r="I42" s="1">
        <v>2.72153E-5</v>
      </c>
      <c r="J42" s="1">
        <v>1.40673E-11</v>
      </c>
      <c r="K42">
        <v>0</v>
      </c>
      <c r="L42">
        <v>0</v>
      </c>
    </row>
    <row r="43" spans="5:13" x14ac:dyDescent="0.45">
      <c r="E43">
        <v>0</v>
      </c>
      <c r="F43">
        <v>5.69182E-4</v>
      </c>
      <c r="G43">
        <v>0.26280900000000001</v>
      </c>
      <c r="H43">
        <v>0.71321599999999996</v>
      </c>
      <c r="I43">
        <v>2.3404399999999999E-2</v>
      </c>
      <c r="J43" s="1">
        <v>2.0257400000000002E-6</v>
      </c>
      <c r="K43" s="1">
        <v>2.4347200000000002E-13</v>
      </c>
      <c r="L43">
        <v>0</v>
      </c>
    </row>
    <row r="44" spans="5:13" x14ac:dyDescent="0.45">
      <c r="E44">
        <v>0</v>
      </c>
      <c r="F44">
        <v>0</v>
      </c>
      <c r="G44">
        <v>3.6719399999999998E-3</v>
      </c>
      <c r="H44">
        <v>0.47245300000000001</v>
      </c>
      <c r="I44">
        <v>0.51865700000000003</v>
      </c>
      <c r="J44">
        <v>5.2173799999999998E-3</v>
      </c>
      <c r="K44" s="1">
        <v>1.0995E-7</v>
      </c>
      <c r="L44" s="1">
        <v>2.9976E-15</v>
      </c>
    </row>
    <row r="45" spans="5:13" x14ac:dyDescent="0.45">
      <c r="E45">
        <v>0</v>
      </c>
      <c r="F45">
        <v>0</v>
      </c>
      <c r="G45">
        <v>0</v>
      </c>
      <c r="H45">
        <v>1.7525200000000001E-2</v>
      </c>
      <c r="I45">
        <v>0.67857100000000004</v>
      </c>
      <c r="J45">
        <v>0.30304199999999998</v>
      </c>
      <c r="K45">
        <v>8.6180100000000004E-4</v>
      </c>
      <c r="L45" s="1">
        <v>4.3422299999999998E-9</v>
      </c>
    </row>
    <row r="46" spans="5:13" x14ac:dyDescent="0.45">
      <c r="E46">
        <v>0</v>
      </c>
      <c r="F46">
        <v>0</v>
      </c>
      <c r="G46">
        <v>0</v>
      </c>
      <c r="H46">
        <v>0</v>
      </c>
      <c r="I46">
        <v>6.24182E-2</v>
      </c>
      <c r="J46">
        <v>0.79890399999999995</v>
      </c>
      <c r="K46">
        <v>0.138573</v>
      </c>
      <c r="L46">
        <v>1.04795E-4</v>
      </c>
    </row>
    <row r="47" spans="5:13" x14ac:dyDescent="0.45">
      <c r="E47">
        <v>0</v>
      </c>
      <c r="F47">
        <v>0</v>
      </c>
      <c r="G47">
        <v>0</v>
      </c>
      <c r="H47">
        <v>0</v>
      </c>
      <c r="I47">
        <v>0</v>
      </c>
      <c r="J47">
        <v>0.167991</v>
      </c>
      <c r="K47">
        <v>0.78349000000000002</v>
      </c>
      <c r="L47">
        <v>4.8519300000000001E-2</v>
      </c>
    </row>
    <row r="48" spans="5:13" x14ac:dyDescent="0.45"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0.35248800000000002</v>
      </c>
      <c r="L48">
        <v>0.64751199999999998</v>
      </c>
    </row>
    <row r="49" spans="5:12" x14ac:dyDescent="0.4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1" spans="5:12" x14ac:dyDescent="0.45">
      <c r="E51" s="5">
        <f>E42-E32</f>
        <v>2.4300515934807783E-8</v>
      </c>
      <c r="F51" s="5">
        <f t="shared" ref="F51:L51" si="13">F42-F32</f>
        <v>4.1588277695236986E-7</v>
      </c>
      <c r="G51" s="5">
        <f t="shared" si="13"/>
        <v>-1.1966115979200609E-6</v>
      </c>
      <c r="H51" s="5">
        <f t="shared" si="13"/>
        <v>3.3635124292719087E-7</v>
      </c>
      <c r="I51" s="5">
        <f t="shared" si="13"/>
        <v>1.4091053064997123E-8</v>
      </c>
      <c r="J51" s="5">
        <f t="shared" si="13"/>
        <v>7.6380465183235359E-14</v>
      </c>
      <c r="K51" s="5">
        <f t="shared" si="13"/>
        <v>0</v>
      </c>
      <c r="L51" s="5">
        <f t="shared" si="13"/>
        <v>0</v>
      </c>
    </row>
    <row r="52" spans="5:12" x14ac:dyDescent="0.45">
      <c r="E52" s="5">
        <f t="shared" ref="E52:L52" si="14">E43-E33</f>
        <v>0</v>
      </c>
      <c r="F52" s="5">
        <f t="shared" si="14"/>
        <v>7.061470025393219E-8</v>
      </c>
      <c r="G52" s="5">
        <f t="shared" si="14"/>
        <v>4.8133801788807773E-7</v>
      </c>
      <c r="H52" s="5">
        <f t="shared" si="14"/>
        <v>1.2540196991928099E-8</v>
      </c>
      <c r="I52" s="5">
        <f t="shared" si="14"/>
        <v>4.1070042276769581E-8</v>
      </c>
      <c r="J52" s="5">
        <f t="shared" si="14"/>
        <v>2.1772842125158331E-9</v>
      </c>
      <c r="K52" s="5">
        <f t="shared" si="14"/>
        <v>1.7764470277401695E-15</v>
      </c>
      <c r="L52" s="5">
        <f t="shared" si="14"/>
        <v>0</v>
      </c>
    </row>
    <row r="53" spans="5:12" x14ac:dyDescent="0.45">
      <c r="E53" s="5">
        <f t="shared" ref="E53:L53" si="15">E44-E34</f>
        <v>0</v>
      </c>
      <c r="F53" s="5">
        <f t="shared" si="15"/>
        <v>0</v>
      </c>
      <c r="G53" s="5">
        <f t="shared" si="15"/>
        <v>8.868245779522152E-8</v>
      </c>
      <c r="H53" s="5">
        <f t="shared" si="15"/>
        <v>-5.9452380685165451E-7</v>
      </c>
      <c r="I53" s="5">
        <f t="shared" si="15"/>
        <v>-1.4031697304073276E-7</v>
      </c>
      <c r="J53" s="5">
        <f t="shared" si="15"/>
        <v>7.5897910753117137E-8</v>
      </c>
      <c r="K53" s="5">
        <f t="shared" si="15"/>
        <v>2.1041428447553178E-10</v>
      </c>
      <c r="L53" s="5">
        <f t="shared" si="15"/>
        <v>-2.3383551125730691E-21</v>
      </c>
    </row>
    <row r="54" spans="5:12" x14ac:dyDescent="0.45">
      <c r="E54" s="5">
        <f t="shared" ref="E54:L54" si="16">E45-E35</f>
        <v>0</v>
      </c>
      <c r="F54" s="5">
        <f t="shared" si="16"/>
        <v>0</v>
      </c>
      <c r="G54" s="5">
        <f t="shared" si="16"/>
        <v>0</v>
      </c>
      <c r="H54" s="5">
        <f t="shared" si="16"/>
        <v>4.0141610906790914E-8</v>
      </c>
      <c r="I54" s="5">
        <f t="shared" si="16"/>
        <v>3.1590647209256417E-8</v>
      </c>
      <c r="J54" s="5">
        <f t="shared" si="16"/>
        <v>-1.4653722008040049E-7</v>
      </c>
      <c r="K54" s="5">
        <f t="shared" si="16"/>
        <v>8.0133965155984241E-8</v>
      </c>
      <c r="L54" s="5">
        <f t="shared" si="16"/>
        <v>1.3226838280875031E-11</v>
      </c>
    </row>
    <row r="55" spans="5:12" x14ac:dyDescent="0.45">
      <c r="E55" s="5">
        <f t="shared" ref="E55:L55" si="17">E46-E36</f>
        <v>0</v>
      </c>
      <c r="F55" s="5">
        <f t="shared" si="17"/>
        <v>0</v>
      </c>
      <c r="G55" s="5">
        <f t="shared" si="17"/>
        <v>0</v>
      </c>
      <c r="H55" s="5">
        <f t="shared" si="17"/>
        <v>0</v>
      </c>
      <c r="I55" s="5">
        <f t="shared" si="17"/>
        <v>2.6013253999479513E-7</v>
      </c>
      <c r="J55" s="5">
        <f t="shared" si="17"/>
        <v>-1.0787686001156871E-6</v>
      </c>
      <c r="K55" s="5">
        <f t="shared" si="17"/>
        <v>7.8125746111323835E-7</v>
      </c>
      <c r="L55" s="5">
        <f t="shared" si="17"/>
        <v>3.2378599007493571E-8</v>
      </c>
    </row>
    <row r="56" spans="5:12" x14ac:dyDescent="0.45">
      <c r="E56" s="5">
        <f t="shared" ref="E56:L56" si="18">E47-E37</f>
        <v>0</v>
      </c>
      <c r="F56" s="5">
        <f t="shared" si="18"/>
        <v>0</v>
      </c>
      <c r="G56" s="5">
        <f t="shared" si="18"/>
        <v>0</v>
      </c>
      <c r="H56" s="5">
        <f t="shared" si="18"/>
        <v>0</v>
      </c>
      <c r="I56" s="5">
        <f t="shared" si="18"/>
        <v>0</v>
      </c>
      <c r="J56" s="5">
        <f t="shared" si="18"/>
        <v>1.2205949495580626E-7</v>
      </c>
      <c r="K56" s="5">
        <f t="shared" si="18"/>
        <v>-6.1228674352875601E-8</v>
      </c>
      <c r="L56" s="5">
        <f t="shared" si="18"/>
        <v>2.3916917943345162E-7</v>
      </c>
    </row>
    <row r="57" spans="5:12" x14ac:dyDescent="0.45">
      <c r="E57" s="5">
        <f t="shared" ref="E57:L58" si="19">E48-E38</f>
        <v>0</v>
      </c>
      <c r="F57" s="5">
        <f t="shared" si="19"/>
        <v>0</v>
      </c>
      <c r="G57" s="5">
        <f t="shared" si="19"/>
        <v>0</v>
      </c>
      <c r="H57" s="5">
        <f t="shared" si="19"/>
        <v>0</v>
      </c>
      <c r="I57" s="5">
        <f t="shared" si="19"/>
        <v>0</v>
      </c>
      <c r="J57" s="5">
        <f t="shared" si="19"/>
        <v>0</v>
      </c>
      <c r="K57" s="5">
        <f t="shared" si="19"/>
        <v>7.8449632345822806E-9</v>
      </c>
      <c r="L57" s="5">
        <f t="shared" si="19"/>
        <v>-7.8449633456045831E-9</v>
      </c>
    </row>
    <row r="58" spans="5:12" x14ac:dyDescent="0.45">
      <c r="E58" s="5">
        <f t="shared" si="19"/>
        <v>0</v>
      </c>
      <c r="F58" s="5">
        <f t="shared" si="19"/>
        <v>0</v>
      </c>
      <c r="G58" s="5">
        <f t="shared" si="19"/>
        <v>0</v>
      </c>
      <c r="H58" s="5">
        <f t="shared" si="19"/>
        <v>0</v>
      </c>
      <c r="I58" s="5">
        <f t="shared" si="19"/>
        <v>0</v>
      </c>
      <c r="J58" s="5">
        <f t="shared" si="19"/>
        <v>0</v>
      </c>
      <c r="K58" s="5">
        <f t="shared" si="19"/>
        <v>0</v>
      </c>
      <c r="L58" s="5">
        <f t="shared" si="1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0957-BC26-45A9-A923-66175DB2D61A}">
  <dimension ref="A1:O50"/>
  <sheetViews>
    <sheetView topLeftCell="A22" workbookViewId="0">
      <selection sqref="A1:N50"/>
    </sheetView>
  </sheetViews>
  <sheetFormatPr defaultRowHeight="14.25" x14ac:dyDescent="0.45"/>
  <sheetData>
    <row r="1" spans="1:14" x14ac:dyDescent="0.45">
      <c r="A1" t="s">
        <v>6</v>
      </c>
      <c r="B1" t="s">
        <v>7</v>
      </c>
    </row>
    <row r="2" spans="1:14" x14ac:dyDescent="0.45">
      <c r="B2">
        <v>1</v>
      </c>
      <c r="C2">
        <v>1</v>
      </c>
      <c r="D2">
        <v>1</v>
      </c>
      <c r="E2">
        <v>0</v>
      </c>
      <c r="F2">
        <v>118.238</v>
      </c>
      <c r="G2">
        <v>40</v>
      </c>
      <c r="H2">
        <v>200</v>
      </c>
      <c r="I2">
        <v>0</v>
      </c>
      <c r="J2">
        <v>10</v>
      </c>
      <c r="K2">
        <v>200</v>
      </c>
      <c r="L2">
        <v>2</v>
      </c>
      <c r="M2">
        <v>1976</v>
      </c>
      <c r="N2">
        <v>2022</v>
      </c>
    </row>
    <row r="3" spans="1:14" x14ac:dyDescent="0.45">
      <c r="B3">
        <v>1</v>
      </c>
      <c r="C3">
        <v>2</v>
      </c>
      <c r="D3">
        <v>2</v>
      </c>
      <c r="E3">
        <v>0</v>
      </c>
      <c r="F3">
        <v>9.1410036318700205E-2</v>
      </c>
      <c r="G3">
        <v>0.01</v>
      </c>
      <c r="H3">
        <v>20</v>
      </c>
      <c r="I3">
        <v>0</v>
      </c>
      <c r="J3">
        <v>0.1</v>
      </c>
      <c r="K3">
        <v>100</v>
      </c>
      <c r="L3">
        <v>2</v>
      </c>
      <c r="M3">
        <v>1976</v>
      </c>
      <c r="N3">
        <v>2022</v>
      </c>
    </row>
    <row r="4" spans="1:14" x14ac:dyDescent="0.45">
      <c r="B4">
        <v>1</v>
      </c>
      <c r="C4">
        <v>3</v>
      </c>
      <c r="D4">
        <v>3</v>
      </c>
      <c r="E4">
        <v>0</v>
      </c>
      <c r="F4" s="1">
        <v>6.0852999999999997E-2</v>
      </c>
      <c r="G4">
        <v>1.0000000000000001E-5</v>
      </c>
      <c r="H4">
        <v>0.99999000000000005</v>
      </c>
      <c r="I4">
        <v>0</v>
      </c>
      <c r="J4">
        <v>0.1</v>
      </c>
      <c r="K4">
        <v>100</v>
      </c>
      <c r="L4">
        <v>2</v>
      </c>
      <c r="M4">
        <v>1976</v>
      </c>
      <c r="N4">
        <v>2022</v>
      </c>
    </row>
    <row r="5" spans="1:14" x14ac:dyDescent="0.45">
      <c r="B5">
        <v>1</v>
      </c>
      <c r="C5">
        <v>4</v>
      </c>
      <c r="D5">
        <v>4</v>
      </c>
      <c r="E5">
        <v>0</v>
      </c>
      <c r="F5" s="1">
        <v>0.42548000000000002</v>
      </c>
      <c r="G5">
        <v>1.0000000000000001E-5</v>
      </c>
      <c r="H5">
        <v>0.99999000000000005</v>
      </c>
      <c r="I5">
        <v>0</v>
      </c>
      <c r="J5">
        <v>0.1</v>
      </c>
      <c r="K5">
        <v>100</v>
      </c>
      <c r="L5">
        <v>2</v>
      </c>
      <c r="M5">
        <v>1976</v>
      </c>
      <c r="N5">
        <v>2022</v>
      </c>
    </row>
    <row r="6" spans="1:14" x14ac:dyDescent="0.45">
      <c r="B6">
        <v>1</v>
      </c>
      <c r="C6">
        <v>5</v>
      </c>
      <c r="D6">
        <v>5</v>
      </c>
      <c r="E6">
        <v>0</v>
      </c>
      <c r="F6" s="1">
        <v>0.73087999999999997</v>
      </c>
      <c r="G6">
        <v>1.0000000000000001E-5</v>
      </c>
      <c r="H6">
        <v>0.99999000000000005</v>
      </c>
      <c r="I6">
        <v>0</v>
      </c>
      <c r="J6">
        <v>0.1</v>
      </c>
      <c r="K6">
        <v>100</v>
      </c>
      <c r="L6">
        <v>2</v>
      </c>
      <c r="M6">
        <v>1976</v>
      </c>
      <c r="N6">
        <v>2022</v>
      </c>
    </row>
    <row r="8" spans="1:14" x14ac:dyDescent="0.45">
      <c r="A8" t="s">
        <v>6</v>
      </c>
      <c r="B8" t="s">
        <v>8</v>
      </c>
    </row>
    <row r="9" spans="1:14" x14ac:dyDescent="0.45">
      <c r="B9">
        <v>2</v>
      </c>
      <c r="C9">
        <v>6</v>
      </c>
      <c r="D9">
        <v>1</v>
      </c>
      <c r="E9">
        <v>0</v>
      </c>
      <c r="F9">
        <v>110</v>
      </c>
      <c r="G9">
        <v>40</v>
      </c>
      <c r="H9">
        <v>200</v>
      </c>
      <c r="I9">
        <v>0</v>
      </c>
      <c r="J9">
        <v>10</v>
      </c>
      <c r="K9">
        <v>200</v>
      </c>
      <c r="L9">
        <v>-2</v>
      </c>
      <c r="M9">
        <v>1976</v>
      </c>
      <c r="N9">
        <v>2022</v>
      </c>
    </row>
    <row r="10" spans="1:14" x14ac:dyDescent="0.45">
      <c r="A10" t="s">
        <v>6</v>
      </c>
      <c r="B10" t="s">
        <v>9</v>
      </c>
    </row>
    <row r="11" spans="1:14" x14ac:dyDescent="0.45">
      <c r="B11">
        <v>3</v>
      </c>
      <c r="C11">
        <v>7</v>
      </c>
      <c r="D11">
        <v>1</v>
      </c>
      <c r="E11">
        <v>0</v>
      </c>
      <c r="F11">
        <v>0.127</v>
      </c>
      <c r="G11">
        <v>1.0000000000000001E-5</v>
      </c>
      <c r="H11">
        <v>20</v>
      </c>
      <c r="I11">
        <v>0</v>
      </c>
      <c r="J11">
        <v>0.1</v>
      </c>
      <c r="K11">
        <v>100</v>
      </c>
      <c r="L11">
        <v>2</v>
      </c>
      <c r="M11">
        <v>1976</v>
      </c>
      <c r="N11">
        <v>2022</v>
      </c>
    </row>
    <row r="12" spans="1:14" x14ac:dyDescent="0.45">
      <c r="A12" t="s">
        <v>6</v>
      </c>
      <c r="B12" t="s">
        <v>10</v>
      </c>
    </row>
    <row r="13" spans="1:14" x14ac:dyDescent="0.45">
      <c r="B13">
        <v>4</v>
      </c>
      <c r="C13">
        <v>8</v>
      </c>
      <c r="D13">
        <v>1</v>
      </c>
      <c r="E13">
        <v>0</v>
      </c>
      <c r="F13">
        <v>6.7400000000000003E-3</v>
      </c>
      <c r="G13">
        <v>1.0000000000000001E-5</v>
      </c>
      <c r="H13">
        <v>20</v>
      </c>
      <c r="I13">
        <v>0</v>
      </c>
      <c r="J13">
        <v>0.1</v>
      </c>
      <c r="K13">
        <v>100</v>
      </c>
      <c r="L13">
        <v>2</v>
      </c>
      <c r="M13">
        <v>1976</v>
      </c>
      <c r="N13">
        <v>2022</v>
      </c>
    </row>
    <row r="14" spans="1:14" x14ac:dyDescent="0.45">
      <c r="A14" t="s">
        <v>6</v>
      </c>
      <c r="B14" t="s">
        <v>11</v>
      </c>
    </row>
    <row r="15" spans="1:14" x14ac:dyDescent="0.45">
      <c r="B15">
        <v>5</v>
      </c>
      <c r="C15">
        <v>9</v>
      </c>
      <c r="D15">
        <v>1</v>
      </c>
      <c r="E15">
        <v>0</v>
      </c>
      <c r="F15">
        <v>110</v>
      </c>
      <c r="G15">
        <v>40</v>
      </c>
      <c r="H15">
        <v>200</v>
      </c>
      <c r="I15">
        <v>0</v>
      </c>
      <c r="J15">
        <v>10</v>
      </c>
      <c r="K15">
        <v>200</v>
      </c>
      <c r="L15">
        <v>-2</v>
      </c>
      <c r="M15">
        <v>1976</v>
      </c>
      <c r="N15">
        <v>2022</v>
      </c>
    </row>
    <row r="16" spans="1:14" x14ac:dyDescent="0.45">
      <c r="A16" t="s">
        <v>6</v>
      </c>
      <c r="B16" t="s">
        <v>12</v>
      </c>
    </row>
    <row r="17" spans="1:15" x14ac:dyDescent="0.45">
      <c r="B17">
        <v>6</v>
      </c>
      <c r="C17">
        <v>10</v>
      </c>
      <c r="D17">
        <v>1</v>
      </c>
      <c r="E17">
        <v>0</v>
      </c>
      <c r="F17">
        <v>110</v>
      </c>
      <c r="G17">
        <v>40</v>
      </c>
      <c r="H17">
        <v>200</v>
      </c>
      <c r="I17">
        <v>0</v>
      </c>
      <c r="J17">
        <v>10</v>
      </c>
      <c r="K17">
        <v>200</v>
      </c>
      <c r="L17">
        <v>-2</v>
      </c>
      <c r="M17">
        <v>1976</v>
      </c>
      <c r="N17">
        <v>2022</v>
      </c>
    </row>
    <row r="18" spans="1:15" x14ac:dyDescent="0.45">
      <c r="A18" t="s">
        <v>6</v>
      </c>
      <c r="B18" t="s">
        <v>13</v>
      </c>
    </row>
    <row r="19" spans="1:15" x14ac:dyDescent="0.45">
      <c r="B19">
        <v>7</v>
      </c>
      <c r="C19">
        <v>11</v>
      </c>
      <c r="D19">
        <v>1</v>
      </c>
      <c r="E19">
        <v>0</v>
      </c>
      <c r="F19">
        <v>110</v>
      </c>
      <c r="G19">
        <v>40</v>
      </c>
      <c r="H19">
        <v>200</v>
      </c>
      <c r="I19">
        <v>0</v>
      </c>
      <c r="J19">
        <v>10</v>
      </c>
      <c r="K19">
        <v>200</v>
      </c>
      <c r="L19">
        <v>-2</v>
      </c>
      <c r="M19">
        <v>1976</v>
      </c>
      <c r="N19">
        <v>2022</v>
      </c>
    </row>
    <row r="20" spans="1:15" x14ac:dyDescent="0.45">
      <c r="A20" t="s">
        <v>14</v>
      </c>
      <c r="B20" t="s">
        <v>15</v>
      </c>
      <c r="C20" t="s">
        <v>14</v>
      </c>
    </row>
    <row r="21" spans="1:15" x14ac:dyDescent="0.45">
      <c r="A21" t="s">
        <v>14</v>
      </c>
      <c r="B21" t="s">
        <v>16</v>
      </c>
    </row>
    <row r="22" spans="1:15" x14ac:dyDescent="0.45">
      <c r="A22" t="s">
        <v>14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14</v>
      </c>
    </row>
    <row r="23" spans="1:15" x14ac:dyDescent="0.45">
      <c r="A23" t="s">
        <v>14</v>
      </c>
      <c r="B23" t="s">
        <v>23</v>
      </c>
      <c r="C23" t="s">
        <v>23</v>
      </c>
      <c r="D23" t="s">
        <v>18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32</v>
      </c>
      <c r="O23" t="s">
        <v>14</v>
      </c>
    </row>
    <row r="24" spans="1:15" x14ac:dyDescent="0.45">
      <c r="A24" t="s">
        <v>6</v>
      </c>
      <c r="B24" t="s">
        <v>7</v>
      </c>
    </row>
    <row r="25" spans="1:15" x14ac:dyDescent="0.45">
      <c r="B25">
        <v>-1</v>
      </c>
      <c r="C25">
        <v>12</v>
      </c>
      <c r="D25">
        <v>1</v>
      </c>
      <c r="E25">
        <v>0</v>
      </c>
      <c r="F25">
        <v>99</v>
      </c>
      <c r="G25">
        <v>50</v>
      </c>
      <c r="H25">
        <v>200</v>
      </c>
      <c r="I25">
        <v>0</v>
      </c>
      <c r="J25">
        <v>1</v>
      </c>
      <c r="K25">
        <v>900</v>
      </c>
      <c r="L25">
        <v>-2</v>
      </c>
      <c r="M25">
        <v>1976</v>
      </c>
      <c r="N25">
        <v>2007</v>
      </c>
    </row>
    <row r="26" spans="1:15" x14ac:dyDescent="0.45">
      <c r="B26">
        <v>-1</v>
      </c>
      <c r="C26">
        <v>13</v>
      </c>
      <c r="D26">
        <v>2</v>
      </c>
      <c r="E26">
        <v>0</v>
      </c>
      <c r="F26">
        <v>1</v>
      </c>
      <c r="G26">
        <v>1.0000000000000001E-5</v>
      </c>
      <c r="H26">
        <v>20</v>
      </c>
      <c r="I26">
        <v>0</v>
      </c>
      <c r="J26">
        <v>1</v>
      </c>
      <c r="K26">
        <v>900</v>
      </c>
      <c r="L26">
        <v>-2</v>
      </c>
      <c r="M26">
        <v>1976</v>
      </c>
      <c r="N26">
        <v>2007</v>
      </c>
    </row>
    <row r="27" spans="1:15" x14ac:dyDescent="0.45">
      <c r="B27">
        <v>-1</v>
      </c>
      <c r="C27">
        <v>14</v>
      </c>
      <c r="D27">
        <v>1</v>
      </c>
      <c r="E27">
        <v>0</v>
      </c>
      <c r="F27">
        <v>104.95</v>
      </c>
      <c r="G27">
        <v>50</v>
      </c>
      <c r="H27">
        <v>200</v>
      </c>
      <c r="I27">
        <v>0</v>
      </c>
      <c r="J27">
        <v>1</v>
      </c>
      <c r="K27">
        <v>900</v>
      </c>
      <c r="L27">
        <v>2</v>
      </c>
      <c r="M27">
        <v>2008</v>
      </c>
      <c r="N27">
        <v>2022</v>
      </c>
    </row>
    <row r="28" spans="1:15" x14ac:dyDescent="0.45">
      <c r="B28">
        <v>-1</v>
      </c>
      <c r="C28">
        <v>15</v>
      </c>
      <c r="D28">
        <v>2</v>
      </c>
      <c r="E28">
        <v>0</v>
      </c>
      <c r="F28">
        <v>2.581</v>
      </c>
      <c r="G28">
        <v>1.0000000000000001E-5</v>
      </c>
      <c r="H28">
        <v>20</v>
      </c>
      <c r="I28">
        <v>0</v>
      </c>
      <c r="J28">
        <v>1</v>
      </c>
      <c r="K28">
        <v>900</v>
      </c>
      <c r="L28">
        <v>2</v>
      </c>
      <c r="M28">
        <v>2008</v>
      </c>
      <c r="N28">
        <v>2022</v>
      </c>
    </row>
    <row r="29" spans="1:15" x14ac:dyDescent="0.45">
      <c r="A29" t="s">
        <v>6</v>
      </c>
      <c r="B29" t="s">
        <v>8</v>
      </c>
    </row>
    <row r="30" spans="1:15" x14ac:dyDescent="0.45">
      <c r="B30">
        <v>-2</v>
      </c>
      <c r="C30">
        <v>16</v>
      </c>
      <c r="D30">
        <v>1</v>
      </c>
      <c r="E30">
        <v>0</v>
      </c>
      <c r="F30">
        <v>1.0000000000000001E-5</v>
      </c>
      <c r="G30">
        <v>0</v>
      </c>
      <c r="H30">
        <v>1</v>
      </c>
      <c r="I30">
        <v>0</v>
      </c>
      <c r="J30">
        <v>1</v>
      </c>
      <c r="K30">
        <v>900</v>
      </c>
      <c r="L30">
        <v>2</v>
      </c>
      <c r="M30">
        <v>1976</v>
      </c>
      <c r="N30">
        <v>2022</v>
      </c>
    </row>
    <row r="31" spans="1:15" x14ac:dyDescent="0.45">
      <c r="B31">
        <v>-2</v>
      </c>
      <c r="C31">
        <v>17</v>
      </c>
      <c r="D31">
        <v>2</v>
      </c>
      <c r="E31">
        <v>0</v>
      </c>
      <c r="F31">
        <v>9.9999999999999995E-7</v>
      </c>
      <c r="G31">
        <v>0</v>
      </c>
      <c r="H31">
        <v>1</v>
      </c>
      <c r="I31">
        <v>0</v>
      </c>
      <c r="J31">
        <v>1</v>
      </c>
      <c r="K31">
        <v>900</v>
      </c>
      <c r="L31">
        <v>2</v>
      </c>
      <c r="M31">
        <v>1976</v>
      </c>
      <c r="N31">
        <v>2022</v>
      </c>
    </row>
    <row r="32" spans="1:15" x14ac:dyDescent="0.45">
      <c r="B32">
        <v>-2</v>
      </c>
      <c r="C32">
        <v>18</v>
      </c>
      <c r="D32">
        <v>3</v>
      </c>
      <c r="E32">
        <v>0</v>
      </c>
      <c r="F32">
        <v>9.9999999999999995E-7</v>
      </c>
      <c r="G32">
        <v>0</v>
      </c>
      <c r="H32">
        <v>1</v>
      </c>
      <c r="I32">
        <v>0</v>
      </c>
      <c r="J32">
        <v>1</v>
      </c>
      <c r="K32">
        <v>900</v>
      </c>
      <c r="L32">
        <v>2</v>
      </c>
      <c r="M32">
        <v>1976</v>
      </c>
      <c r="N32">
        <v>2022</v>
      </c>
    </row>
    <row r="33" spans="1:14" x14ac:dyDescent="0.45">
      <c r="B33">
        <v>-2</v>
      </c>
      <c r="C33">
        <v>19</v>
      </c>
      <c r="D33">
        <v>4</v>
      </c>
      <c r="E33">
        <v>0</v>
      </c>
      <c r="F33">
        <v>0.99999899999999997</v>
      </c>
      <c r="G33">
        <v>0</v>
      </c>
      <c r="H33">
        <v>1</v>
      </c>
      <c r="I33">
        <v>0</v>
      </c>
      <c r="J33">
        <v>1</v>
      </c>
      <c r="K33">
        <v>900</v>
      </c>
      <c r="L33">
        <v>2</v>
      </c>
      <c r="M33">
        <v>1976</v>
      </c>
      <c r="N33">
        <v>2022</v>
      </c>
    </row>
    <row r="34" spans="1:14" x14ac:dyDescent="0.45">
      <c r="B34">
        <v>-2</v>
      </c>
      <c r="C34">
        <v>20</v>
      </c>
      <c r="D34">
        <v>5</v>
      </c>
      <c r="E34">
        <v>0</v>
      </c>
      <c r="F34">
        <v>0.99999899999999997</v>
      </c>
      <c r="G34">
        <v>0</v>
      </c>
      <c r="H34">
        <v>1</v>
      </c>
      <c r="I34">
        <v>0</v>
      </c>
      <c r="J34">
        <v>1</v>
      </c>
      <c r="K34">
        <v>900</v>
      </c>
      <c r="L34">
        <v>2</v>
      </c>
      <c r="M34">
        <v>1976</v>
      </c>
      <c r="N34">
        <v>2022</v>
      </c>
    </row>
    <row r="35" spans="1:14" x14ac:dyDescent="0.45">
      <c r="B35">
        <v>-2</v>
      </c>
      <c r="C35">
        <v>21</v>
      </c>
      <c r="D35">
        <v>6</v>
      </c>
      <c r="E35">
        <v>0</v>
      </c>
      <c r="F35">
        <v>0.99999899999999997</v>
      </c>
      <c r="G35">
        <v>0</v>
      </c>
      <c r="H35">
        <v>1</v>
      </c>
      <c r="I35">
        <v>0</v>
      </c>
      <c r="J35">
        <v>1</v>
      </c>
      <c r="K35">
        <v>900</v>
      </c>
      <c r="L35">
        <v>2</v>
      </c>
      <c r="M35">
        <v>1976</v>
      </c>
      <c r="N35">
        <v>2022</v>
      </c>
    </row>
    <row r="36" spans="1:14" x14ac:dyDescent="0.45">
      <c r="B36">
        <v>-2</v>
      </c>
      <c r="C36">
        <v>22</v>
      </c>
      <c r="D36">
        <v>7</v>
      </c>
      <c r="E36">
        <v>0</v>
      </c>
      <c r="F36">
        <v>0.99999899999999997</v>
      </c>
      <c r="G36">
        <v>0</v>
      </c>
      <c r="H36">
        <v>1</v>
      </c>
      <c r="I36">
        <v>0</v>
      </c>
      <c r="J36">
        <v>1</v>
      </c>
      <c r="K36">
        <v>900</v>
      </c>
      <c r="L36">
        <v>2</v>
      </c>
      <c r="M36">
        <v>1976</v>
      </c>
      <c r="N36">
        <v>2022</v>
      </c>
    </row>
    <row r="37" spans="1:14" x14ac:dyDescent="0.45">
      <c r="B37">
        <v>-2</v>
      </c>
      <c r="C37">
        <v>23</v>
      </c>
      <c r="D37">
        <v>8</v>
      </c>
      <c r="E37">
        <v>0</v>
      </c>
      <c r="F37">
        <v>0.99999899999999997</v>
      </c>
      <c r="G37">
        <v>0</v>
      </c>
      <c r="H37">
        <v>1</v>
      </c>
      <c r="I37">
        <v>0</v>
      </c>
      <c r="J37">
        <v>1</v>
      </c>
      <c r="K37">
        <v>900</v>
      </c>
      <c r="L37">
        <v>2</v>
      </c>
      <c r="M37">
        <v>1976</v>
      </c>
      <c r="N37">
        <v>2022</v>
      </c>
    </row>
    <row r="38" spans="1:14" x14ac:dyDescent="0.45">
      <c r="A38" t="s">
        <v>6</v>
      </c>
      <c r="B38" t="s">
        <v>9</v>
      </c>
    </row>
    <row r="39" spans="1:14" x14ac:dyDescent="0.45">
      <c r="B39">
        <v>-3</v>
      </c>
      <c r="C39">
        <v>24</v>
      </c>
      <c r="D39">
        <v>1</v>
      </c>
      <c r="E39">
        <v>0</v>
      </c>
      <c r="F39">
        <v>103.679</v>
      </c>
      <c r="G39">
        <v>50</v>
      </c>
      <c r="H39">
        <v>700</v>
      </c>
      <c r="I39">
        <v>0</v>
      </c>
      <c r="J39">
        <v>1</v>
      </c>
      <c r="K39">
        <v>900</v>
      </c>
      <c r="L39">
        <v>2</v>
      </c>
      <c r="M39">
        <v>1976</v>
      </c>
      <c r="N39">
        <v>2007</v>
      </c>
    </row>
    <row r="40" spans="1:14" x14ac:dyDescent="0.45">
      <c r="B40">
        <v>-3</v>
      </c>
      <c r="C40">
        <v>25</v>
      </c>
      <c r="D40">
        <v>2</v>
      </c>
      <c r="E40">
        <v>0</v>
      </c>
      <c r="F40">
        <v>2.3546</v>
      </c>
      <c r="G40">
        <v>1</v>
      </c>
      <c r="H40">
        <v>20</v>
      </c>
      <c r="I40">
        <v>0</v>
      </c>
      <c r="J40">
        <v>1</v>
      </c>
      <c r="K40">
        <v>900</v>
      </c>
      <c r="L40">
        <v>2</v>
      </c>
      <c r="M40">
        <v>1976</v>
      </c>
      <c r="N40">
        <v>2022</v>
      </c>
    </row>
    <row r="41" spans="1:14" x14ac:dyDescent="0.45">
      <c r="B41">
        <v>-3</v>
      </c>
      <c r="C41">
        <v>24</v>
      </c>
      <c r="D41">
        <v>1</v>
      </c>
      <c r="E41">
        <v>0</v>
      </c>
      <c r="F41">
        <v>104.931</v>
      </c>
      <c r="G41">
        <v>50</v>
      </c>
      <c r="H41">
        <v>700</v>
      </c>
      <c r="I41">
        <v>0</v>
      </c>
      <c r="J41">
        <v>1</v>
      </c>
      <c r="K41">
        <v>900</v>
      </c>
      <c r="L41">
        <v>2</v>
      </c>
      <c r="M41">
        <v>2008</v>
      </c>
      <c r="N41">
        <v>2022</v>
      </c>
    </row>
    <row r="42" spans="1:14" x14ac:dyDescent="0.45">
      <c r="B42">
        <v>-3</v>
      </c>
      <c r="C42">
        <v>25</v>
      </c>
      <c r="D42">
        <v>2</v>
      </c>
      <c r="E42">
        <v>0</v>
      </c>
      <c r="F42">
        <v>1.6334</v>
      </c>
      <c r="G42">
        <v>1</v>
      </c>
      <c r="H42">
        <v>20</v>
      </c>
      <c r="I42">
        <v>0</v>
      </c>
      <c r="J42">
        <v>1</v>
      </c>
      <c r="K42">
        <v>900</v>
      </c>
      <c r="L42">
        <v>2</v>
      </c>
      <c r="M42">
        <v>2008</v>
      </c>
      <c r="N42">
        <v>2022</v>
      </c>
    </row>
    <row r="43" spans="1:14" x14ac:dyDescent="0.45">
      <c r="A43" t="s">
        <v>6</v>
      </c>
      <c r="B43" t="s">
        <v>10</v>
      </c>
    </row>
    <row r="44" spans="1:14" x14ac:dyDescent="0.45">
      <c r="B44">
        <v>-4</v>
      </c>
      <c r="C44">
        <v>26</v>
      </c>
      <c r="D44">
        <v>1</v>
      </c>
      <c r="E44">
        <v>0</v>
      </c>
      <c r="F44">
        <v>100</v>
      </c>
      <c r="G44">
        <v>1</v>
      </c>
      <c r="H44">
        <v>700</v>
      </c>
      <c r="I44">
        <v>0</v>
      </c>
      <c r="J44">
        <v>1</v>
      </c>
      <c r="K44">
        <v>900</v>
      </c>
      <c r="L44">
        <v>-3</v>
      </c>
      <c r="M44">
        <v>1976</v>
      </c>
      <c r="N44">
        <v>2022</v>
      </c>
    </row>
    <row r="45" spans="1:14" x14ac:dyDescent="0.45">
      <c r="A45" t="s">
        <v>6</v>
      </c>
      <c r="B45" t="s">
        <v>11</v>
      </c>
    </row>
    <row r="46" spans="1:14" x14ac:dyDescent="0.45">
      <c r="B46">
        <v>-5</v>
      </c>
      <c r="C46">
        <v>27</v>
      </c>
      <c r="D46">
        <v>1</v>
      </c>
      <c r="E46">
        <v>0</v>
      </c>
      <c r="F46">
        <v>100</v>
      </c>
      <c r="G46">
        <v>1</v>
      </c>
      <c r="H46">
        <v>700</v>
      </c>
      <c r="I46">
        <v>0</v>
      </c>
      <c r="J46">
        <v>1</v>
      </c>
      <c r="K46">
        <v>900</v>
      </c>
      <c r="L46">
        <v>-3</v>
      </c>
      <c r="M46">
        <v>1976</v>
      </c>
      <c r="N46">
        <v>2022</v>
      </c>
    </row>
    <row r="47" spans="1:14" x14ac:dyDescent="0.45">
      <c r="A47" t="s">
        <v>6</v>
      </c>
      <c r="B47" t="s">
        <v>12</v>
      </c>
    </row>
    <row r="48" spans="1:14" x14ac:dyDescent="0.45">
      <c r="B48">
        <v>-6</v>
      </c>
      <c r="C48">
        <v>28</v>
      </c>
      <c r="D48">
        <v>1</v>
      </c>
      <c r="E48">
        <v>0</v>
      </c>
      <c r="F48">
        <v>100</v>
      </c>
      <c r="G48">
        <v>1</v>
      </c>
      <c r="H48">
        <v>700</v>
      </c>
      <c r="I48">
        <v>0</v>
      </c>
      <c r="J48">
        <v>1</v>
      </c>
      <c r="K48">
        <v>900</v>
      </c>
      <c r="L48">
        <v>-3</v>
      </c>
      <c r="M48">
        <v>1976</v>
      </c>
      <c r="N48">
        <v>2022</v>
      </c>
    </row>
    <row r="49" spans="1:14" x14ac:dyDescent="0.45">
      <c r="A49" t="s">
        <v>6</v>
      </c>
      <c r="B49" t="s">
        <v>13</v>
      </c>
    </row>
    <row r="50" spans="1:14" x14ac:dyDescent="0.45">
      <c r="B50">
        <v>-7</v>
      </c>
      <c r="C50">
        <v>29</v>
      </c>
      <c r="D50">
        <v>1</v>
      </c>
      <c r="E50">
        <v>0</v>
      </c>
      <c r="F50">
        <v>100</v>
      </c>
      <c r="G50">
        <v>1</v>
      </c>
      <c r="H50">
        <v>700</v>
      </c>
      <c r="I50">
        <v>0</v>
      </c>
      <c r="J50">
        <v>1</v>
      </c>
      <c r="K50">
        <v>900</v>
      </c>
      <c r="L50">
        <v>-3</v>
      </c>
      <c r="M50">
        <v>1976</v>
      </c>
      <c r="N5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12063</dc:creator>
  <cp:lastModifiedBy>12063</cp:lastModifiedBy>
  <dcterms:created xsi:type="dcterms:W3CDTF">2023-02-08T23:56:25Z</dcterms:created>
  <dcterms:modified xsi:type="dcterms:W3CDTF">2023-02-10T03:06:22Z</dcterms:modified>
</cp:coreProperties>
</file>