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8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9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0.xml" ContentType="application/vnd.openxmlformats-officedocument.drawingml.chart+xml"/>
  <Override PartName="/xl/drawings/drawing17.xml" ContentType="application/vnd.openxmlformats-officedocument.drawing+xml"/>
  <Override PartName="/xl/charts/chart11.xml" ContentType="application/vnd.openxmlformats-officedocument.drawingml.chart+xml"/>
  <Override PartName="/xl/drawings/drawing18.xml" ContentType="application/vnd.openxmlformats-officedocument.drawing+xml"/>
  <Override PartName="/xl/charts/chart12.xml" ContentType="application/vnd.openxmlformats-officedocument.drawingml.chart+xml"/>
  <Override PartName="/xl/drawings/drawing19.xml" ContentType="application/vnd.openxmlformats-officedocument.drawing+xml"/>
  <Override PartName="/xl/charts/chart13.xml" ContentType="application/vnd.openxmlformats-officedocument.drawingml.chart+xml"/>
  <Override PartName="/xl/drawings/drawing20.xml" ContentType="application/vnd.openxmlformats-officedocument.drawing+xml"/>
  <Override PartName="/xl/charts/chart14.xml" ContentType="application/vnd.openxmlformats-officedocument.drawingml.chart+xml"/>
  <Override PartName="/xl/drawings/drawing21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V:\Z- Ben\Tier 5 Assessments and other to CPT\2020 May meeting\"/>
    </mc:Choice>
  </mc:AlternateContent>
  <xr:revisionPtr revIDLastSave="0" documentId="8_{E92821DE-501E-42B9-97D7-57EEF95C5651}" xr6:coauthVersionLast="40" xr6:coauthVersionMax="40" xr10:uidLastSave="{00000000-0000-0000-0000-000000000000}"/>
  <bookViews>
    <workbookView xWindow="96" yWindow="156" windowWidth="16608" windowHeight="9432" activeTab="2" xr2:uid="{00000000-000D-0000-FFFF-FFFF00000000}"/>
  </bookViews>
  <sheets>
    <sheet name="Biomass ests" sheetId="10" r:id="rId1"/>
    <sheet name="Fig 13 top" sheetId="11" r:id="rId2"/>
    <sheet name="Fig 13 Mid" sheetId="12" r:id="rId3"/>
    <sheet name="Fig 13 Bot" sheetId="13" r:id="rId4"/>
    <sheet name="Total_Subareas 2-4 rwout" sheetId="2" r:id="rId5"/>
    <sheet name="MatMal_Subareas 2-4 rwout" sheetId="5" r:id="rId6"/>
    <sheet name="LegMal_Subareas 2-4 rwout" sheetId="8" r:id="rId7"/>
    <sheet name="Fig 14 top" sheetId="14" r:id="rId8"/>
    <sheet name="Fig 14 Mid" sheetId="15" r:id="rId9"/>
    <sheet name="Fig 14 Bot" sheetId="16" r:id="rId10"/>
    <sheet name="Total_Subarea 2 rwout" sheetId="3" r:id="rId11"/>
    <sheet name="MatMal_Subarea 2 rwout" sheetId="6" r:id="rId12"/>
    <sheet name="LegMal_Subarea 2 rwout" sheetId="9" r:id="rId13"/>
    <sheet name="Total_Subareas 1-6 rwout" sheetId="1" r:id="rId14"/>
    <sheet name="MatMal_Subareas 1-6 rwout" sheetId="4" r:id="rId15"/>
    <sheet name="LegMal_Subareas 1-6 rwout" sheetId="7" r:id="rId16"/>
  </sheets>
  <definedNames>
    <definedName name="_xlnm.Print_Area" localSheetId="13">'Total_Subareas 1-6 rwout'!$A$1:$P$41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2" l="1"/>
  <c r="W45" i="1" l="1"/>
  <c r="V45" i="1"/>
  <c r="U45" i="1"/>
  <c r="U46" i="1" s="1"/>
  <c r="T45" i="1"/>
  <c r="T46" i="1" s="1"/>
  <c r="W46" i="1"/>
  <c r="S45" i="1"/>
  <c r="V46" i="1"/>
  <c r="S46" i="1"/>
  <c r="R45" i="4"/>
  <c r="R46" i="4" s="1"/>
  <c r="Q45" i="4"/>
  <c r="P45" i="4"/>
  <c r="P46" i="4" s="1"/>
  <c r="O45" i="4"/>
  <c r="O46" i="4" s="1"/>
  <c r="Q46" i="4"/>
  <c r="P43" i="7"/>
  <c r="P42" i="7"/>
  <c r="O42" i="7"/>
  <c r="O43" i="7" s="1"/>
  <c r="N42" i="7"/>
  <c r="N43" i="7" s="1"/>
  <c r="M42" i="7"/>
  <c r="M43" i="7" s="1"/>
  <c r="F63" i="9" l="1"/>
  <c r="F64" i="9" s="1"/>
  <c r="F63" i="6"/>
  <c r="F64" i="6" s="1"/>
  <c r="F67" i="6" s="1"/>
  <c r="O10" i="6"/>
  <c r="H57" i="3"/>
  <c r="H60" i="3" s="1"/>
  <c r="H56" i="3"/>
  <c r="F64" i="8"/>
  <c r="F63" i="8"/>
  <c r="F63" i="5"/>
  <c r="F62" i="5"/>
  <c r="O10" i="5"/>
  <c r="F66" i="9" l="1"/>
  <c r="F67" i="9"/>
  <c r="F65" i="9"/>
  <c r="F65" i="6"/>
  <c r="F66" i="6"/>
  <c r="H59" i="3"/>
  <c r="F65" i="8"/>
  <c r="F64" i="5"/>
  <c r="H58" i="3"/>
  <c r="F67" i="8"/>
  <c r="F66" i="8"/>
  <c r="F65" i="5"/>
  <c r="F66" i="5"/>
  <c r="H56" i="2"/>
  <c r="C57" i="10" l="1"/>
  <c r="H57" i="2" s="1"/>
  <c r="C56" i="10"/>
  <c r="X45" i="1" s="1"/>
  <c r="X46" i="1" s="1"/>
  <c r="H58" i="2" l="1"/>
  <c r="H59" i="2"/>
  <c r="H60" i="2"/>
  <c r="C57" i="2"/>
  <c r="C64" i="8"/>
  <c r="R27" i="5"/>
  <c r="S27" i="5" s="1"/>
  <c r="R25" i="5"/>
  <c r="S25" i="5" s="1"/>
  <c r="O25" i="5"/>
  <c r="O24" i="5"/>
  <c r="R23" i="5"/>
  <c r="S23" i="5" s="1"/>
  <c r="Q17" i="5"/>
  <c r="P17" i="5"/>
  <c r="O17" i="5"/>
  <c r="R10" i="5"/>
  <c r="S10" i="5" s="1"/>
  <c r="R10" i="6"/>
  <c r="S10" i="6" s="1"/>
  <c r="R28" i="6"/>
  <c r="S28" i="6" s="1"/>
  <c r="R24" i="6"/>
  <c r="S24" i="6" s="1"/>
  <c r="R26" i="6"/>
  <c r="S26" i="6" s="1"/>
  <c r="E64" i="9"/>
  <c r="D64" i="9"/>
  <c r="C64" i="9"/>
  <c r="C64" i="6"/>
  <c r="E64" i="6"/>
  <c r="D64" i="6"/>
  <c r="G57" i="3"/>
  <c r="F57" i="3"/>
  <c r="E57" i="3"/>
  <c r="D57" i="3"/>
  <c r="C57" i="3"/>
  <c r="F58" i="3"/>
  <c r="Q18" i="6"/>
  <c r="P18" i="6"/>
  <c r="O18" i="6"/>
  <c r="O25" i="6"/>
  <c r="O26" i="6"/>
  <c r="P26" i="6" s="1"/>
  <c r="P26" i="8"/>
  <c r="E63" i="5"/>
  <c r="D63" i="5"/>
  <c r="C63" i="5"/>
  <c r="E64" i="8"/>
  <c r="D64" i="8"/>
  <c r="C59" i="2"/>
  <c r="G57" i="2"/>
  <c r="F57" i="2"/>
  <c r="E57" i="2"/>
  <c r="E60" i="2" s="1"/>
  <c r="D57" i="2"/>
  <c r="E66" i="8" l="1"/>
  <c r="E67" i="8"/>
  <c r="D65" i="6"/>
  <c r="D67" i="6"/>
  <c r="E58" i="3"/>
  <c r="E60" i="3"/>
  <c r="E66" i="6"/>
  <c r="E67" i="6"/>
  <c r="E66" i="9"/>
  <c r="E67" i="9"/>
  <c r="F59" i="2"/>
  <c r="F60" i="2"/>
  <c r="E59" i="2"/>
  <c r="F59" i="3"/>
  <c r="F60" i="3"/>
  <c r="C66" i="6"/>
  <c r="C67" i="6"/>
  <c r="D59" i="2"/>
  <c r="D60" i="2"/>
  <c r="D58" i="3"/>
  <c r="D60" i="3"/>
  <c r="D66" i="9"/>
  <c r="D67" i="9"/>
  <c r="C58" i="2"/>
  <c r="C60" i="2"/>
  <c r="E58" i="2"/>
  <c r="G59" i="2"/>
  <c r="G60" i="2"/>
  <c r="D66" i="8"/>
  <c r="D67" i="8"/>
  <c r="C58" i="3"/>
  <c r="C60" i="3"/>
  <c r="G58" i="3"/>
  <c r="G60" i="3"/>
  <c r="C65" i="9"/>
  <c r="C67" i="9"/>
  <c r="C66" i="8"/>
  <c r="C67" i="8"/>
  <c r="D65" i="5"/>
  <c r="D66" i="5"/>
  <c r="C64" i="5"/>
  <c r="C66" i="5"/>
  <c r="E65" i="5"/>
  <c r="E66" i="5"/>
  <c r="E64" i="5"/>
  <c r="P25" i="6"/>
  <c r="R18" i="6"/>
  <c r="P24" i="5"/>
  <c r="D58" i="2"/>
  <c r="R17" i="5"/>
  <c r="F58" i="2"/>
  <c r="G58" i="2"/>
  <c r="P25" i="5"/>
  <c r="E65" i="6"/>
  <c r="C66" i="9"/>
  <c r="E65" i="9"/>
  <c r="D65" i="9"/>
  <c r="D66" i="6"/>
  <c r="C65" i="6"/>
  <c r="D59" i="3"/>
  <c r="C59" i="3"/>
  <c r="G59" i="3"/>
  <c r="E59" i="3"/>
  <c r="D64" i="5"/>
  <c r="C65" i="5"/>
  <c r="C65" i="8"/>
  <c r="E65" i="8"/>
  <c r="D65" i="8"/>
</calcChain>
</file>

<file path=xl/sharedStrings.xml><?xml version="1.0" encoding="utf-8"?>
<sst xmlns="http://schemas.openxmlformats.org/spreadsheetml/2006/main" count="351" uniqueCount="49">
  <si>
    <t>yrs_srv</t>
  </si>
  <si>
    <t>srv_est</t>
  </si>
  <si>
    <t>srv_sd</t>
  </si>
  <si>
    <t>yrs</t>
  </si>
  <si>
    <t>LCI</t>
  </si>
  <si>
    <t>biomA</t>
  </si>
  <si>
    <t>UCI</t>
  </si>
  <si>
    <t>low90th</t>
  </si>
  <si>
    <t>upp90th</t>
  </si>
  <si>
    <t>biomsd</t>
  </si>
  <si>
    <t>biomsd.sd</t>
  </si>
  <si>
    <t>Total biomass (t) estimates for subareas 1-6, 2002-2012 slope surveys</t>
  </si>
  <si>
    <t>#Start year of model</t>
  </si>
  <si>
    <t>#End year of model</t>
  </si>
  <si>
    <t>#number of survey estimates</t>
  </si>
  <si>
    <t>#Years of survey</t>
  </si>
  <si>
    <t>#Biomass estimates</t>
  </si>
  <si>
    <t>#Coefficients of variation for biomass estimates</t>
  </si>
  <si>
    <t>re.dat file</t>
  </si>
  <si>
    <t>Total biomass (t) estimates for subarea 2, 2002-2012 slope surveys</t>
  </si>
  <si>
    <t>Mature (&gt;=107 mm CL) male biomass (t) estimates for subareas 1-6, 2008-2012 slope surveys</t>
  </si>
  <si>
    <t>Mature (&gt;=107 mm CL) male biomass (t) estimates for subareas 2-4, 2008-2012 slope surveys</t>
  </si>
  <si>
    <t>Legal (&gt;=124 mm CL) male biomass (t) estimates for subareas 2-4, 2008-2012 slope surveys</t>
  </si>
  <si>
    <t>Legal (&gt;=124 mm CL) male biomass (t) estimates for subareas 1-6, 2008-2012 slope surveys</t>
  </si>
  <si>
    <t>Mature (&gt;=107 mm CL) male biomass (t) estimates for subarea 2, 2008-2012 slope surveys</t>
  </si>
  <si>
    <t>Legal (&gt;=124 mm CL) male biomass (t) estimates for subarea 2, 2008-2012 slope surveys</t>
  </si>
  <si>
    <t>rwout.rep file</t>
  </si>
  <si>
    <t>2−4</t>
  </si>
  <si>
    <t>Slope file doesn't agree with crab file</t>
  </si>
  <si>
    <t>−</t>
  </si>
  <si>
    <t>CV</t>
  </si>
  <si>
    <t>Biomass  (t)</t>
  </si>
  <si>
    <t>Subarea</t>
  </si>
  <si>
    <t>Survey Year</t>
  </si>
  <si>
    <t>(males and females)</t>
  </si>
  <si>
    <t>Legal males</t>
  </si>
  <si>
    <t>Mature males</t>
  </si>
  <si>
    <t>Total</t>
  </si>
  <si>
    <t>SE</t>
  </si>
  <si>
    <t>-2SE</t>
  </si>
  <si>
    <t>+2SE</t>
  </si>
  <si>
    <t>Est</t>
  </si>
  <si>
    <t>pounds</t>
  </si>
  <si>
    <t xml:space="preserve"> XM=0.18</t>
  </si>
  <si>
    <t>Total biomass (t) estimates for subareas 2-4, 2002-2016 slope surveys</t>
  </si>
  <si>
    <t>2SE</t>
  </si>
  <si>
    <r>
      <t xml:space="preserve">(males </t>
    </r>
    <r>
      <rPr>
        <sz val="11"/>
        <color theme="1"/>
        <rFont val="Calibri"/>
        <family val="2"/>
        <scheme val="minor"/>
      </rPr>
      <t>≥ 107 mm CL)</t>
    </r>
  </si>
  <si>
    <r>
      <t xml:space="preserve">(males </t>
    </r>
    <r>
      <rPr>
        <sz val="11"/>
        <color theme="1"/>
        <rFont val="Calibri"/>
        <family val="2"/>
        <scheme val="minor"/>
      </rPr>
      <t>≥ 124 mm CL)</t>
    </r>
  </si>
  <si>
    <r>
      <t>1</t>
    </r>
    <r>
      <rPr>
        <sz val="11"/>
        <color theme="1"/>
        <rFont val="Calibri"/>
        <family val="2"/>
        <scheme val="minor"/>
      </rPr>
      <t>−6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</si>
</sst>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20" fillId="0" borderId="0"/>
    <xf numFmtId="0" fontId="19" fillId="0" borderId="0"/>
  </cellStyleXfs>
  <cellXfs count="83">
    <xf numFmtId="0" fontId="0" fillId="0" borderId="0" xfId="0"/>
    <xf numFmtId="0" fontId="18" fillId="0" borderId="0" xfId="0" applyFont="1"/>
    <xf numFmtId="0" fontId="18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2" fontId="0" fillId="0" borderId="0" xfId="0" applyNumberFormat="1"/>
    <xf numFmtId="3" fontId="0" fillId="0" borderId="0" xfId="0" applyNumberFormat="1"/>
    <xf numFmtId="0" fontId="0" fillId="33" borderId="16" xfId="0" applyFill="1" applyBorder="1"/>
    <xf numFmtId="0" fontId="0" fillId="33" borderId="0" xfId="0" applyFill="1"/>
    <xf numFmtId="0" fontId="0" fillId="33" borderId="11" xfId="0" applyFill="1" applyBorder="1"/>
    <xf numFmtId="11" fontId="0" fillId="0" borderId="0" xfId="0" applyNumberFormat="1"/>
    <xf numFmtId="0" fontId="18" fillId="33" borderId="0" xfId="0" applyFont="1" applyFill="1"/>
    <xf numFmtId="0" fontId="18" fillId="33" borderId="10" xfId="0" applyFont="1" applyFill="1" applyBorder="1"/>
    <xf numFmtId="0" fontId="0" fillId="33" borderId="12" xfId="0" applyFill="1" applyBorder="1"/>
    <xf numFmtId="0" fontId="0" fillId="33" borderId="13" xfId="0" applyFill="1" applyBorder="1"/>
    <xf numFmtId="0" fontId="0" fillId="33" borderId="0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3" borderId="17" xfId="0" applyFill="1" applyBorder="1"/>
    <xf numFmtId="0" fontId="0" fillId="0" borderId="0" xfId="0" quotePrefix="1"/>
    <xf numFmtId="2" fontId="0" fillId="0" borderId="0" xfId="0" applyNumberFormat="1" applyBorder="1"/>
    <xf numFmtId="0" fontId="0" fillId="0" borderId="0" xfId="0" applyFill="1" applyBorder="1"/>
    <xf numFmtId="0" fontId="18" fillId="0" borderId="0" xfId="0" applyFont="1" applyBorder="1"/>
    <xf numFmtId="2" fontId="0" fillId="0" borderId="0" xfId="0" applyNumberFormat="1" applyFill="1" applyBorder="1"/>
    <xf numFmtId="0" fontId="0" fillId="0" borderId="0" xfId="0"/>
    <xf numFmtId="0" fontId="0" fillId="33" borderId="11" xfId="0" applyFont="1" applyFill="1" applyBorder="1"/>
    <xf numFmtId="0" fontId="0" fillId="33" borderId="0" xfId="0" applyFont="1" applyFill="1"/>
    <xf numFmtId="0" fontId="0" fillId="33" borderId="0" xfId="0" applyFont="1" applyFill="1" applyAlignment="1"/>
    <xf numFmtId="0" fontId="0" fillId="33" borderId="16" xfId="0" applyFont="1" applyFill="1" applyBorder="1"/>
    <xf numFmtId="3" fontId="0" fillId="33" borderId="16" xfId="0" applyNumberFormat="1" applyFont="1" applyFill="1" applyBorder="1" applyAlignment="1">
      <alignment horizontal="center"/>
    </xf>
    <xf numFmtId="2" fontId="0" fillId="33" borderId="16" xfId="0" applyNumberFormat="1" applyFont="1" applyFill="1" applyBorder="1" applyAlignment="1">
      <alignment horizontal="center"/>
    </xf>
    <xf numFmtId="0" fontId="0" fillId="33" borderId="16" xfId="0" applyFont="1" applyFill="1" applyBorder="1" applyAlignment="1">
      <alignment horizontal="center"/>
    </xf>
    <xf numFmtId="3" fontId="0" fillId="33" borderId="0" xfId="0" applyNumberFormat="1" applyFont="1" applyFill="1"/>
    <xf numFmtId="2" fontId="0" fillId="33" borderId="0" xfId="0" applyNumberFormat="1" applyFont="1" applyFill="1"/>
    <xf numFmtId="0" fontId="0" fillId="33" borderId="0" xfId="0" applyFont="1" applyFill="1" applyAlignment="1">
      <alignment horizontal="right"/>
    </xf>
    <xf numFmtId="16" fontId="0" fillId="33" borderId="0" xfId="0" applyNumberFormat="1" applyFont="1" applyFill="1" applyAlignment="1">
      <alignment horizontal="right"/>
    </xf>
    <xf numFmtId="3" fontId="0" fillId="33" borderId="11" xfId="0" applyNumberFormat="1" applyFont="1" applyFill="1" applyBorder="1"/>
    <xf numFmtId="2" fontId="0" fillId="33" borderId="11" xfId="0" applyNumberFormat="1" applyFont="1" applyFill="1" applyBorder="1"/>
    <xf numFmtId="0" fontId="0" fillId="33" borderId="11" xfId="0" applyFont="1" applyFill="1" applyBorder="1" applyAlignment="1">
      <alignment horizontal="right"/>
    </xf>
    <xf numFmtId="16" fontId="0" fillId="33" borderId="16" xfId="0" applyNumberFormat="1" applyFont="1" applyFill="1" applyBorder="1" applyAlignment="1">
      <alignment horizontal="right"/>
    </xf>
    <xf numFmtId="3" fontId="0" fillId="33" borderId="16" xfId="0" applyNumberFormat="1" applyFont="1" applyFill="1" applyBorder="1"/>
    <xf numFmtId="2" fontId="0" fillId="33" borderId="16" xfId="0" applyNumberFormat="1" applyFont="1" applyFill="1" applyBorder="1"/>
    <xf numFmtId="0" fontId="0" fillId="33" borderId="16" xfId="0" applyFont="1" applyFill="1" applyBorder="1" applyAlignment="1">
      <alignment horizontal="right"/>
    </xf>
    <xf numFmtId="1" fontId="0" fillId="33" borderId="0" xfId="0" applyNumberFormat="1" applyFont="1" applyFill="1"/>
    <xf numFmtId="1" fontId="0" fillId="33" borderId="16" xfId="0" applyNumberFormat="1" applyFont="1" applyFill="1" applyBorder="1"/>
    <xf numFmtId="0" fontId="0" fillId="0" borderId="0" xfId="0" applyFont="1"/>
    <xf numFmtId="3" fontId="0" fillId="0" borderId="0" xfId="0" applyNumberFormat="1" applyFont="1"/>
    <xf numFmtId="2" fontId="0" fillId="0" borderId="0" xfId="0" applyNumberFormat="1" applyFont="1"/>
    <xf numFmtId="1" fontId="0" fillId="0" borderId="0" xfId="0" applyNumberFormat="1" applyFont="1"/>
    <xf numFmtId="0" fontId="0" fillId="33" borderId="0" xfId="0" applyFont="1" applyFill="1" applyBorder="1"/>
    <xf numFmtId="1" fontId="0" fillId="0" borderId="0" xfId="0" applyNumberFormat="1" applyFont="1" applyBorder="1"/>
    <xf numFmtId="2" fontId="0" fillId="0" borderId="0" xfId="0" applyNumberFormat="1" applyFont="1" applyBorder="1"/>
    <xf numFmtId="1" fontId="0" fillId="33" borderId="0" xfId="0" applyNumberFormat="1" applyFont="1" applyFill="1" applyBorder="1"/>
    <xf numFmtId="2" fontId="0" fillId="33" borderId="0" xfId="0" applyNumberFormat="1" applyFont="1" applyFill="1" applyBorder="1"/>
    <xf numFmtId="3" fontId="0" fillId="0" borderId="0" xfId="0" applyNumberFormat="1" applyFont="1" applyBorder="1"/>
    <xf numFmtId="1" fontId="0" fillId="0" borderId="16" xfId="0" applyNumberFormat="1" applyFont="1" applyBorder="1"/>
    <xf numFmtId="2" fontId="0" fillId="0" borderId="16" xfId="0" applyNumberFormat="1" applyFont="1" applyBorder="1"/>
    <xf numFmtId="3" fontId="0" fillId="0" borderId="16" xfId="0" applyNumberFormat="1" applyFont="1" applyBorder="1"/>
    <xf numFmtId="3" fontId="0" fillId="33" borderId="0" xfId="0" applyNumberFormat="1" applyFont="1" applyFill="1" applyBorder="1"/>
    <xf numFmtId="2" fontId="21" fillId="0" borderId="0" xfId="42" applyNumberFormat="1" applyFont="1" applyBorder="1"/>
    <xf numFmtId="3" fontId="21" fillId="0" borderId="0" xfId="42" applyNumberFormat="1" applyFont="1" applyBorder="1"/>
    <xf numFmtId="2" fontId="21" fillId="0" borderId="16" xfId="42" applyNumberFormat="1" applyFont="1" applyBorder="1"/>
    <xf numFmtId="3" fontId="21" fillId="0" borderId="16" xfId="42" applyNumberFormat="1" applyFont="1" applyBorder="1"/>
    <xf numFmtId="2" fontId="21" fillId="0" borderId="11" xfId="42" applyNumberFormat="1" applyFont="1" applyBorder="1"/>
    <xf numFmtId="2" fontId="0" fillId="33" borderId="17" xfId="0" applyNumberForma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19" fillId="0" borderId="17" xfId="42" applyNumberFormat="1" applyBorder="1"/>
    <xf numFmtId="0" fontId="0" fillId="33" borderId="11" xfId="0" applyFont="1" applyFill="1" applyBorder="1" applyAlignment="1">
      <alignment horizontal="center"/>
    </xf>
    <xf numFmtId="0" fontId="0" fillId="33" borderId="0" xfId="0" applyFont="1" applyFill="1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rmal 3" xfId="43" xr:uid="{00000000-0005-0000-0000-000026000000}"/>
    <cellStyle name="Normal 3 2" xfId="44" xr:uid="{00000000-0005-0000-0000-000027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worksheet" Target="worksheets/sheet7.xml"/><Relationship Id="rId1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12" Type="http://schemas.openxmlformats.org/officeDocument/2006/relationships/worksheet" Target="worksheets/sheet6.xml"/><Relationship Id="rId17" Type="http://schemas.openxmlformats.org/officeDocument/2006/relationships/theme" Target="theme/theme1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0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worksheet" Target="worksheets/sheet5.xml"/><Relationship Id="rId5" Type="http://schemas.openxmlformats.org/officeDocument/2006/relationships/worksheet" Target="worksheets/sheet2.xml"/><Relationship Id="rId15" Type="http://schemas.openxmlformats.org/officeDocument/2006/relationships/worksheet" Target="worksheets/sheet9.xml"/><Relationship Id="rId10" Type="http://schemas.openxmlformats.org/officeDocument/2006/relationships/chartsheet" Target="chartsheets/sheet6.xml"/><Relationship Id="rId19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5.xml"/><Relationship Id="rId14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Total biomass (t): Subareas 2-4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'Total_Subareas 2-4 rwout'!$B$25</c:f>
              <c:strCache>
                <c:ptCount val="1"/>
                <c:pt idx="0">
                  <c:v>biomA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'Total_Subareas 2-4 rwout'!$C$22:$S$22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xVal>
          <c:yVal>
            <c:numRef>
              <c:f>'Total_Subareas 2-4 rwout'!$C$26:$S$26</c:f>
              <c:numCache>
                <c:formatCode>General</c:formatCode>
                <c:ptCount val="17"/>
                <c:pt idx="0">
                  <c:v>922.49199999999996</c:v>
                </c:pt>
                <c:pt idx="1">
                  <c:v>966.221</c:v>
                </c:pt>
                <c:pt idx="2">
                  <c:v>1012.02</c:v>
                </c:pt>
                <c:pt idx="3">
                  <c:v>1063.3499999999999</c:v>
                </c:pt>
                <c:pt idx="4">
                  <c:v>1117.29</c:v>
                </c:pt>
                <c:pt idx="5">
                  <c:v>1173.96</c:v>
                </c:pt>
                <c:pt idx="6">
                  <c:v>1233.5</c:v>
                </c:pt>
                <c:pt idx="7">
                  <c:v>1299.8599999999999</c:v>
                </c:pt>
                <c:pt idx="8">
                  <c:v>1369.79</c:v>
                </c:pt>
                <c:pt idx="9">
                  <c:v>1382.64</c:v>
                </c:pt>
                <c:pt idx="10">
                  <c:v>1395.6</c:v>
                </c:pt>
                <c:pt idx="11">
                  <c:v>1403.14</c:v>
                </c:pt>
                <c:pt idx="12">
                  <c:v>1410.71</c:v>
                </c:pt>
                <c:pt idx="13">
                  <c:v>1418.33</c:v>
                </c:pt>
                <c:pt idx="14">
                  <c:v>1425.99</c:v>
                </c:pt>
                <c:pt idx="15">
                  <c:v>1425.99</c:v>
                </c:pt>
                <c:pt idx="16">
                  <c:v>1425.99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5D-4284-AB47-F51C1746A03C}"/>
            </c:ext>
          </c:extLst>
        </c:ser>
        <c:ser>
          <c:idx val="1"/>
          <c:order val="1"/>
          <c:tx>
            <c:strRef>
              <c:f>'Total_Subareas 2-4 rwout'!$B$29</c:f>
              <c:strCache>
                <c:ptCount val="1"/>
                <c:pt idx="0">
                  <c:v>low90th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'Total_Subareas 2-4 rwout'!$C$22:$S$22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xVal>
          <c:yVal>
            <c:numRef>
              <c:f>'Total_Subareas 2-4 rwout'!$C$30:$S$30</c:f>
              <c:numCache>
                <c:formatCode>General</c:formatCode>
                <c:ptCount val="17"/>
                <c:pt idx="0">
                  <c:v>683.70600000000002</c:v>
                </c:pt>
                <c:pt idx="1">
                  <c:v>719.43</c:v>
                </c:pt>
                <c:pt idx="2">
                  <c:v>765.09</c:v>
                </c:pt>
                <c:pt idx="3">
                  <c:v>795.60400000000004</c:v>
                </c:pt>
                <c:pt idx="4">
                  <c:v>835.30899999999997</c:v>
                </c:pt>
                <c:pt idx="5">
                  <c:v>885.37699999999995</c:v>
                </c:pt>
                <c:pt idx="6">
                  <c:v>948.31299999999999</c:v>
                </c:pt>
                <c:pt idx="7">
                  <c:v>974.55200000000002</c:v>
                </c:pt>
                <c:pt idx="8">
                  <c:v>1009.87</c:v>
                </c:pt>
                <c:pt idx="9">
                  <c:v>1008.79</c:v>
                </c:pt>
                <c:pt idx="10">
                  <c:v>1020.07</c:v>
                </c:pt>
                <c:pt idx="11">
                  <c:v>1005.57</c:v>
                </c:pt>
                <c:pt idx="12">
                  <c:v>1000.89</c:v>
                </c:pt>
                <c:pt idx="13">
                  <c:v>1005.05</c:v>
                </c:pt>
                <c:pt idx="14">
                  <c:v>1018.06</c:v>
                </c:pt>
                <c:pt idx="15">
                  <c:v>968.38199999999995</c:v>
                </c:pt>
                <c:pt idx="16">
                  <c:v>926.452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5D-4284-AB47-F51C1746A03C}"/>
            </c:ext>
          </c:extLst>
        </c:ser>
        <c:ser>
          <c:idx val="2"/>
          <c:order val="2"/>
          <c:tx>
            <c:strRef>
              <c:f>'Total_Subareas 2-4 rwout'!$B$31</c:f>
              <c:strCache>
                <c:ptCount val="1"/>
                <c:pt idx="0">
                  <c:v>upp90th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'Total_Subareas 2-4 rwout'!$C$22:$S$22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xVal>
          <c:yVal>
            <c:numRef>
              <c:f>'Total_Subareas 2-4 rwout'!$C$32:$S$32</c:f>
              <c:numCache>
                <c:formatCode>General</c:formatCode>
                <c:ptCount val="17"/>
                <c:pt idx="0">
                  <c:v>1244.67</c:v>
                </c:pt>
                <c:pt idx="1">
                  <c:v>1297.67</c:v>
                </c:pt>
                <c:pt idx="2">
                  <c:v>1338.66</c:v>
                </c:pt>
                <c:pt idx="3">
                  <c:v>1421.21</c:v>
                </c:pt>
                <c:pt idx="4">
                  <c:v>1494.45</c:v>
                </c:pt>
                <c:pt idx="5">
                  <c:v>1556.59</c:v>
                </c:pt>
                <c:pt idx="6">
                  <c:v>1604.45</c:v>
                </c:pt>
                <c:pt idx="7">
                  <c:v>1733.75</c:v>
                </c:pt>
                <c:pt idx="8">
                  <c:v>1857.98</c:v>
                </c:pt>
                <c:pt idx="9">
                  <c:v>1895.02</c:v>
                </c:pt>
                <c:pt idx="10">
                  <c:v>1909.38</c:v>
                </c:pt>
                <c:pt idx="11">
                  <c:v>1957.89</c:v>
                </c:pt>
                <c:pt idx="12">
                  <c:v>1988.34</c:v>
                </c:pt>
                <c:pt idx="13">
                  <c:v>2001.55</c:v>
                </c:pt>
                <c:pt idx="14">
                  <c:v>1997.37</c:v>
                </c:pt>
                <c:pt idx="15">
                  <c:v>2099.84</c:v>
                </c:pt>
                <c:pt idx="16">
                  <c:v>2194.87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5D-4284-AB47-F51C1746A03C}"/>
            </c:ext>
          </c:extLst>
        </c:ser>
        <c:ser>
          <c:idx val="3"/>
          <c:order val="3"/>
          <c:tx>
            <c:strRef>
              <c:f>'Total_Subareas 2-4 rwout'!$B$17</c:f>
              <c:strCache>
                <c:ptCount val="1"/>
                <c:pt idx="0">
                  <c:v>srv_est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chemeClr val="tx1"/>
              </a:solidFill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'Total_Subareas 2-4 rwout'!$C$60:$H$60</c:f>
                <c:numCache>
                  <c:formatCode>General</c:formatCode>
                  <c:ptCount val="6"/>
                  <c:pt idx="0">
                    <c:v>307.63884670177788</c:v>
                  </c:pt>
                  <c:pt idx="1">
                    <c:v>633.78049827996438</c:v>
                  </c:pt>
                  <c:pt idx="2">
                    <c:v>622.13304043427888</c:v>
                  </c:pt>
                  <c:pt idx="3">
                    <c:v>1017.642580300176</c:v>
                  </c:pt>
                  <c:pt idx="4">
                    <c:v>1003.9625384246168</c:v>
                  </c:pt>
                  <c:pt idx="5">
                    <c:v>766.30745558346234</c:v>
                  </c:pt>
                </c:numCache>
              </c:numRef>
            </c:plus>
            <c:minus>
              <c:numRef>
                <c:f>'Total_Subareas 2-4 rwout'!$C$60:$H$60</c:f>
                <c:numCache>
                  <c:formatCode>General</c:formatCode>
                  <c:ptCount val="6"/>
                  <c:pt idx="0">
                    <c:v>307.63884670177788</c:v>
                  </c:pt>
                  <c:pt idx="1">
                    <c:v>633.78049827996438</c:v>
                  </c:pt>
                  <c:pt idx="2">
                    <c:v>622.13304043427888</c:v>
                  </c:pt>
                  <c:pt idx="3">
                    <c:v>1017.642580300176</c:v>
                  </c:pt>
                  <c:pt idx="4">
                    <c:v>1003.9625384246168</c:v>
                  </c:pt>
                  <c:pt idx="5">
                    <c:v>766.30745558346234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'Total_Subareas 2-4 rwout'!$C$16:$H$16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2008</c:v>
                </c:pt>
                <c:pt idx="3">
                  <c:v>2010</c:v>
                </c:pt>
                <c:pt idx="4">
                  <c:v>2012</c:v>
                </c:pt>
                <c:pt idx="5">
                  <c:v>2016</c:v>
                </c:pt>
              </c:numCache>
            </c:numRef>
          </c:xVal>
          <c:yVal>
            <c:numRef>
              <c:f>'Total_Subareas 2-4 rwout'!$C$18:$H$18</c:f>
              <c:numCache>
                <c:formatCode>General</c:formatCode>
                <c:ptCount val="6"/>
                <c:pt idx="0">
                  <c:v>816</c:v>
                </c:pt>
                <c:pt idx="1">
                  <c:v>989</c:v>
                </c:pt>
                <c:pt idx="2">
                  <c:v>1216</c:v>
                </c:pt>
                <c:pt idx="3">
                  <c:v>1776</c:v>
                </c:pt>
                <c:pt idx="4">
                  <c:v>1444</c:v>
                </c:pt>
                <c:pt idx="5">
                  <c:v>1464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5D-4284-AB47-F51C1746A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00320"/>
        <c:axId val="53937280"/>
      </c:scatterChart>
      <c:valAx>
        <c:axId val="5380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3937280"/>
        <c:crosses val="autoZero"/>
        <c:crossBetween val="midCat"/>
      </c:valAx>
      <c:valAx>
        <c:axId val="53937280"/>
        <c:scaling>
          <c:orientation val="minMax"/>
        </c:scaling>
        <c:delete val="0"/>
        <c:axPos val="l"/>
        <c:majorGridlines>
          <c:spPr>
            <a:ln>
              <a:solidFill>
                <a:schemeClr val="bg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380032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5572891016263433"/>
          <c:y val="0.94356802741551304"/>
          <c:w val="0.54136059471909426"/>
          <c:h val="4.6325589775078065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Total biomass (t): Subarea 2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'Total_Subarea 2 rwout'!$B$25</c:f>
              <c:strCache>
                <c:ptCount val="1"/>
                <c:pt idx="0">
                  <c:v>biomA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'Total_Subarea 2 rwout'!$C$22:$S$22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xVal>
          <c:yVal>
            <c:numRef>
              <c:f>'Total_Subarea 2 rwout'!$C$26:$S$26</c:f>
              <c:numCache>
                <c:formatCode>General</c:formatCode>
                <c:ptCount val="17"/>
                <c:pt idx="0">
                  <c:v>805.904</c:v>
                </c:pt>
                <c:pt idx="1">
                  <c:v>827.67499999999995</c:v>
                </c:pt>
                <c:pt idx="2">
                  <c:v>850.03499999999997</c:v>
                </c:pt>
                <c:pt idx="3">
                  <c:v>874.93700000000001</c:v>
                </c:pt>
                <c:pt idx="4">
                  <c:v>900.56799999999998</c:v>
                </c:pt>
                <c:pt idx="5">
                  <c:v>926.95</c:v>
                </c:pt>
                <c:pt idx="6">
                  <c:v>954.10500000000002</c:v>
                </c:pt>
                <c:pt idx="7">
                  <c:v>984.827</c:v>
                </c:pt>
                <c:pt idx="8">
                  <c:v>1016.54</c:v>
                </c:pt>
                <c:pt idx="9">
                  <c:v>1010.12</c:v>
                </c:pt>
                <c:pt idx="10">
                  <c:v>1003.74</c:v>
                </c:pt>
                <c:pt idx="11">
                  <c:v>1007.86</c:v>
                </c:pt>
                <c:pt idx="12">
                  <c:v>1011.99</c:v>
                </c:pt>
                <c:pt idx="13">
                  <c:v>1016.14</c:v>
                </c:pt>
                <c:pt idx="14">
                  <c:v>1020.31</c:v>
                </c:pt>
                <c:pt idx="15">
                  <c:v>1020.31</c:v>
                </c:pt>
                <c:pt idx="16">
                  <c:v>1020.31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C-43E7-99B4-D15D8B98E943}"/>
            </c:ext>
          </c:extLst>
        </c:ser>
        <c:ser>
          <c:idx val="1"/>
          <c:order val="1"/>
          <c:tx>
            <c:strRef>
              <c:f>'Total_Subarea 2 rwout'!$B$29</c:f>
              <c:strCache>
                <c:ptCount val="1"/>
                <c:pt idx="0">
                  <c:v>low90th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'Total_Subarea 2 rwout'!$C$22:$S$22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xVal>
          <c:yVal>
            <c:numRef>
              <c:f>'Total_Subarea 2 rwout'!$C$30:$S$30</c:f>
              <c:numCache>
                <c:formatCode>General</c:formatCode>
                <c:ptCount val="17"/>
                <c:pt idx="0">
                  <c:v>559.51700000000005</c:v>
                </c:pt>
                <c:pt idx="1">
                  <c:v>594.57600000000002</c:v>
                </c:pt>
                <c:pt idx="2">
                  <c:v>630.73599999999999</c:v>
                </c:pt>
                <c:pt idx="3">
                  <c:v>659.54100000000005</c:v>
                </c:pt>
                <c:pt idx="4">
                  <c:v>685.85</c:v>
                </c:pt>
                <c:pt idx="5">
                  <c:v>708.81799999999998</c:v>
                </c:pt>
                <c:pt idx="6">
                  <c:v>727.84400000000005</c:v>
                </c:pt>
                <c:pt idx="7">
                  <c:v>725.72799999999995</c:v>
                </c:pt>
                <c:pt idx="8">
                  <c:v>718.18200000000002</c:v>
                </c:pt>
                <c:pt idx="9">
                  <c:v>726.40200000000004</c:v>
                </c:pt>
                <c:pt idx="10">
                  <c:v>734.04399999999998</c:v>
                </c:pt>
                <c:pt idx="11">
                  <c:v>728.30600000000004</c:v>
                </c:pt>
                <c:pt idx="12">
                  <c:v>725.29700000000003</c:v>
                </c:pt>
                <c:pt idx="13">
                  <c:v>724.78899999999999</c:v>
                </c:pt>
                <c:pt idx="14">
                  <c:v>726.67</c:v>
                </c:pt>
                <c:pt idx="15">
                  <c:v>706.005</c:v>
                </c:pt>
                <c:pt idx="16">
                  <c:v>687.37099999999998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7C-43E7-99B4-D15D8B98E943}"/>
            </c:ext>
          </c:extLst>
        </c:ser>
        <c:ser>
          <c:idx val="2"/>
          <c:order val="2"/>
          <c:tx>
            <c:strRef>
              <c:f>'Total_Subarea 2 rwout'!$B$31</c:f>
              <c:strCache>
                <c:ptCount val="1"/>
                <c:pt idx="0">
                  <c:v>upp90th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'Total_Subarea 2 rwout'!$C$22:$S$22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xVal>
          <c:yVal>
            <c:numRef>
              <c:f>'Total_Subarea 2 rwout'!$C$32:$S$32</c:f>
              <c:numCache>
                <c:formatCode>General</c:formatCode>
                <c:ptCount val="17"/>
                <c:pt idx="0">
                  <c:v>1160.79</c:v>
                </c:pt>
                <c:pt idx="1">
                  <c:v>1152.1600000000001</c:v>
                </c:pt>
                <c:pt idx="2">
                  <c:v>1145.58</c:v>
                </c:pt>
                <c:pt idx="3">
                  <c:v>1160.68</c:v>
                </c:pt>
                <c:pt idx="4">
                  <c:v>1182.51</c:v>
                </c:pt>
                <c:pt idx="5">
                  <c:v>1212.21</c:v>
                </c:pt>
                <c:pt idx="6">
                  <c:v>1250.7</c:v>
                </c:pt>
                <c:pt idx="7">
                  <c:v>1336.43</c:v>
                </c:pt>
                <c:pt idx="8">
                  <c:v>1438.84</c:v>
                </c:pt>
                <c:pt idx="9">
                  <c:v>1404.65</c:v>
                </c:pt>
                <c:pt idx="10">
                  <c:v>1372.53</c:v>
                </c:pt>
                <c:pt idx="11">
                  <c:v>1394.72</c:v>
                </c:pt>
                <c:pt idx="12">
                  <c:v>1412.01</c:v>
                </c:pt>
                <c:pt idx="13">
                  <c:v>1424.62</c:v>
                </c:pt>
                <c:pt idx="14">
                  <c:v>1432.61</c:v>
                </c:pt>
                <c:pt idx="15">
                  <c:v>1474.54</c:v>
                </c:pt>
                <c:pt idx="16">
                  <c:v>1514.52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7C-43E7-99B4-D15D8B98E943}"/>
            </c:ext>
          </c:extLst>
        </c:ser>
        <c:ser>
          <c:idx val="3"/>
          <c:order val="3"/>
          <c:tx>
            <c:strRef>
              <c:f>'Total_Subarea 2 rwout'!$B$17</c:f>
              <c:strCache>
                <c:ptCount val="1"/>
                <c:pt idx="0">
                  <c:v>srv_est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chemeClr val="tx1"/>
              </a:solidFill>
            </c:spPr>
          </c:marker>
          <c:xVal>
            <c:numRef>
              <c:f>'Total_Subarea 2 rwout'!$C$16:$H$16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2008</c:v>
                </c:pt>
                <c:pt idx="3">
                  <c:v>2010</c:v>
                </c:pt>
                <c:pt idx="4">
                  <c:v>2012</c:v>
                </c:pt>
                <c:pt idx="5">
                  <c:v>2016</c:v>
                </c:pt>
              </c:numCache>
            </c:numRef>
          </c:xVal>
          <c:yVal>
            <c:numRef>
              <c:f>'Total_Subarea 2 rwout'!$C$18:$H$18</c:f>
              <c:numCache>
                <c:formatCode>General</c:formatCode>
                <c:ptCount val="6"/>
                <c:pt idx="0">
                  <c:v>682</c:v>
                </c:pt>
                <c:pt idx="1">
                  <c:v>817</c:v>
                </c:pt>
                <c:pt idx="2">
                  <c:v>920</c:v>
                </c:pt>
                <c:pt idx="3">
                  <c:v>1614</c:v>
                </c:pt>
                <c:pt idx="4">
                  <c:v>778</c:v>
                </c:pt>
                <c:pt idx="5">
                  <c:v>1060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7C-43E7-99B4-D15D8B98E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17216"/>
        <c:axId val="78627584"/>
      </c:scatterChart>
      <c:valAx>
        <c:axId val="7861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627584"/>
        <c:crosses val="autoZero"/>
        <c:crossBetween val="midCat"/>
      </c:valAx>
      <c:valAx>
        <c:axId val="78627584"/>
        <c:scaling>
          <c:orientation val="minMax"/>
        </c:scaling>
        <c:delete val="0"/>
        <c:axPos val="l"/>
        <c:majorGridlines>
          <c:spPr>
            <a:ln>
              <a:solidFill>
                <a:sysClr val="window" lastClr="FFFFFF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7861721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Mature male biomass (t): Subarea 2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'MatMal_Subarea 2 rwout'!$B$25</c:f>
              <c:strCache>
                <c:ptCount val="1"/>
                <c:pt idx="0">
                  <c:v>biomA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'MatMal_Subarea 2 rwout'!$C$22:$M$22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xVal>
          <c:yVal>
            <c:numRef>
              <c:f>'MatMal_Subarea 2 rwout'!$C$26:$M$26</c:f>
              <c:numCache>
                <c:formatCode>General</c:formatCode>
                <c:ptCount val="11"/>
                <c:pt idx="0">
                  <c:v>406.596</c:v>
                </c:pt>
                <c:pt idx="1">
                  <c:v>406.59500000000003</c:v>
                </c:pt>
                <c:pt idx="2">
                  <c:v>406.59399999999999</c:v>
                </c:pt>
                <c:pt idx="3">
                  <c:v>406.59199999999998</c:v>
                </c:pt>
                <c:pt idx="4">
                  <c:v>406.59</c:v>
                </c:pt>
                <c:pt idx="5">
                  <c:v>406.59100000000001</c:v>
                </c:pt>
                <c:pt idx="6">
                  <c:v>406.59199999999998</c:v>
                </c:pt>
                <c:pt idx="7">
                  <c:v>406.59399999999999</c:v>
                </c:pt>
                <c:pt idx="8">
                  <c:v>406.59500000000003</c:v>
                </c:pt>
                <c:pt idx="9">
                  <c:v>406.59500000000003</c:v>
                </c:pt>
                <c:pt idx="10">
                  <c:v>406.59500000000003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6A-4371-9A42-ACF41E64074C}"/>
            </c:ext>
          </c:extLst>
        </c:ser>
        <c:ser>
          <c:idx val="1"/>
          <c:order val="1"/>
          <c:tx>
            <c:strRef>
              <c:f>'MatMal_Subarea 2 rwout'!$B$29</c:f>
              <c:strCache>
                <c:ptCount val="1"/>
                <c:pt idx="0">
                  <c:v>low90th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'MatMal_Subarea 2 rwout'!$C$22:$M$22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xVal>
          <c:yVal>
            <c:numRef>
              <c:f>'MatMal_Subarea 2 rwout'!$C$30:$M$30</c:f>
              <c:numCache>
                <c:formatCode>General</c:formatCode>
                <c:ptCount val="11"/>
                <c:pt idx="0">
                  <c:v>320.59199999999998</c:v>
                </c:pt>
                <c:pt idx="1">
                  <c:v>320.59500000000003</c:v>
                </c:pt>
                <c:pt idx="2">
                  <c:v>320.59699999999998</c:v>
                </c:pt>
                <c:pt idx="3">
                  <c:v>320.59300000000002</c:v>
                </c:pt>
                <c:pt idx="4">
                  <c:v>320.58699999999999</c:v>
                </c:pt>
                <c:pt idx="5">
                  <c:v>320.589</c:v>
                </c:pt>
                <c:pt idx="6">
                  <c:v>320.58999999999997</c:v>
                </c:pt>
                <c:pt idx="7">
                  <c:v>320.58999999999997</c:v>
                </c:pt>
                <c:pt idx="8">
                  <c:v>320.589</c:v>
                </c:pt>
                <c:pt idx="9">
                  <c:v>320.58600000000001</c:v>
                </c:pt>
                <c:pt idx="10">
                  <c:v>320.58199999999999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6A-4371-9A42-ACF41E64074C}"/>
            </c:ext>
          </c:extLst>
        </c:ser>
        <c:ser>
          <c:idx val="2"/>
          <c:order val="2"/>
          <c:tx>
            <c:strRef>
              <c:f>'MatMal_Subarea 2 rwout'!$B$31</c:f>
              <c:strCache>
                <c:ptCount val="1"/>
                <c:pt idx="0">
                  <c:v>upp90th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'MatMal_Subarea 2 rwout'!$C$22:$M$22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xVal>
          <c:yVal>
            <c:numRef>
              <c:f>'MatMal_Subarea 2 rwout'!$C$32:$M$32</c:f>
              <c:numCache>
                <c:formatCode>General</c:formatCode>
                <c:ptCount val="11"/>
                <c:pt idx="0">
                  <c:v>515.67399999999998</c:v>
                </c:pt>
                <c:pt idx="1">
                  <c:v>515.66600000000005</c:v>
                </c:pt>
                <c:pt idx="2">
                  <c:v>515.66</c:v>
                </c:pt>
                <c:pt idx="3">
                  <c:v>515.65899999999999</c:v>
                </c:pt>
                <c:pt idx="4">
                  <c:v>515.66399999999999</c:v>
                </c:pt>
                <c:pt idx="5">
                  <c:v>515.66399999999999</c:v>
                </c:pt>
                <c:pt idx="6">
                  <c:v>515.66499999999996</c:v>
                </c:pt>
                <c:pt idx="7">
                  <c:v>515.66899999999998</c:v>
                </c:pt>
                <c:pt idx="8">
                  <c:v>515.67399999999998</c:v>
                </c:pt>
                <c:pt idx="9">
                  <c:v>515.67999999999995</c:v>
                </c:pt>
                <c:pt idx="10">
                  <c:v>515.68499999999995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6A-4371-9A42-ACF41E64074C}"/>
            </c:ext>
          </c:extLst>
        </c:ser>
        <c:ser>
          <c:idx val="3"/>
          <c:order val="3"/>
          <c:tx>
            <c:strRef>
              <c:f>'MatMal_Subarea 2 rwout'!$B$17</c:f>
              <c:strCache>
                <c:ptCount val="1"/>
                <c:pt idx="0">
                  <c:v>srv_est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chemeClr val="tx1"/>
              </a:solidFill>
            </c:spPr>
          </c:marker>
          <c:xVal>
            <c:numRef>
              <c:f>'MatMal_Subarea 2 rwout'!$C$16:$F$16</c:f>
              <c:numCache>
                <c:formatCode>General</c:formatCode>
                <c:ptCount val="4"/>
                <c:pt idx="0">
                  <c:v>2008</c:v>
                </c:pt>
                <c:pt idx="1">
                  <c:v>2010</c:v>
                </c:pt>
                <c:pt idx="2">
                  <c:v>2012</c:v>
                </c:pt>
                <c:pt idx="3">
                  <c:v>2016</c:v>
                </c:pt>
              </c:numCache>
            </c:numRef>
          </c:xVal>
          <c:yVal>
            <c:numRef>
              <c:f>'MatMal_Subarea 2 rwout'!$C$18:$F$18</c:f>
              <c:numCache>
                <c:formatCode>General</c:formatCode>
                <c:ptCount val="4"/>
                <c:pt idx="0">
                  <c:v>490</c:v>
                </c:pt>
                <c:pt idx="1">
                  <c:v>440</c:v>
                </c:pt>
                <c:pt idx="2">
                  <c:v>256</c:v>
                </c:pt>
                <c:pt idx="3">
                  <c:v>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6A-4371-9A42-ACF41E640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96288"/>
        <c:axId val="77198464"/>
      </c:scatterChart>
      <c:valAx>
        <c:axId val="7719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198464"/>
        <c:crosses val="autoZero"/>
        <c:crossBetween val="midCat"/>
      </c:valAx>
      <c:valAx>
        <c:axId val="77198464"/>
        <c:scaling>
          <c:orientation val="minMax"/>
          <c:max val="1000"/>
        </c:scaling>
        <c:delete val="0"/>
        <c:axPos val="l"/>
        <c:majorGridlines>
          <c:spPr>
            <a:ln>
              <a:solidFill>
                <a:sysClr val="window" lastClr="FFFFFF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7719628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Legal male biomass (t): Subarea 2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'LegMal_Subarea 2 rwout'!$B$25</c:f>
              <c:strCache>
                <c:ptCount val="1"/>
                <c:pt idx="0">
                  <c:v>biomA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'LegMal_Subarea 2 rwout'!$C$22:$M$22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xVal>
          <c:yVal>
            <c:numRef>
              <c:f>'LegMal_Subarea 2 rwout'!$C$26:$M$26</c:f>
              <c:numCache>
                <c:formatCode>General</c:formatCode>
                <c:ptCount val="11"/>
                <c:pt idx="0">
                  <c:v>301.01900000000001</c:v>
                </c:pt>
                <c:pt idx="1">
                  <c:v>301.02</c:v>
                </c:pt>
                <c:pt idx="2">
                  <c:v>301.02</c:v>
                </c:pt>
                <c:pt idx="3">
                  <c:v>301.01900000000001</c:v>
                </c:pt>
                <c:pt idx="4">
                  <c:v>301.01799999999997</c:v>
                </c:pt>
                <c:pt idx="5">
                  <c:v>301.01900000000001</c:v>
                </c:pt>
                <c:pt idx="6">
                  <c:v>301.01900000000001</c:v>
                </c:pt>
                <c:pt idx="7">
                  <c:v>301.01900000000001</c:v>
                </c:pt>
                <c:pt idx="8">
                  <c:v>301.02</c:v>
                </c:pt>
                <c:pt idx="9">
                  <c:v>301.02</c:v>
                </c:pt>
                <c:pt idx="10">
                  <c:v>301.02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C-4B1E-A81C-52E54E51B44A}"/>
            </c:ext>
          </c:extLst>
        </c:ser>
        <c:ser>
          <c:idx val="1"/>
          <c:order val="1"/>
          <c:tx>
            <c:strRef>
              <c:f>'LegMal_Subarea 2 rwout'!$B$29</c:f>
              <c:strCache>
                <c:ptCount val="1"/>
                <c:pt idx="0">
                  <c:v>low90th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'LegMal_Subarea 2 rwout'!$C$22:$M$22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xVal>
          <c:yVal>
            <c:numRef>
              <c:f>'LegMal_Subarea 2 rwout'!$C$30:$M$30</c:f>
              <c:numCache>
                <c:formatCode>General</c:formatCode>
                <c:ptCount val="11"/>
                <c:pt idx="0">
                  <c:v>238.328</c:v>
                </c:pt>
                <c:pt idx="1">
                  <c:v>238.32900000000001</c:v>
                </c:pt>
                <c:pt idx="2">
                  <c:v>238.33</c:v>
                </c:pt>
                <c:pt idx="3">
                  <c:v>238.32900000000001</c:v>
                </c:pt>
                <c:pt idx="4">
                  <c:v>238.328</c:v>
                </c:pt>
                <c:pt idx="5">
                  <c:v>238.328</c:v>
                </c:pt>
                <c:pt idx="6">
                  <c:v>238.327</c:v>
                </c:pt>
                <c:pt idx="7">
                  <c:v>238.327</c:v>
                </c:pt>
                <c:pt idx="8">
                  <c:v>238.32599999999999</c:v>
                </c:pt>
                <c:pt idx="9">
                  <c:v>238.32499999999999</c:v>
                </c:pt>
                <c:pt idx="10">
                  <c:v>238.32400000000001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7C-4B1E-A81C-52E54E51B44A}"/>
            </c:ext>
          </c:extLst>
        </c:ser>
        <c:ser>
          <c:idx val="2"/>
          <c:order val="2"/>
          <c:tx>
            <c:strRef>
              <c:f>'LegMal_Subarea 2 rwout'!$B$31</c:f>
              <c:strCache>
                <c:ptCount val="1"/>
                <c:pt idx="0">
                  <c:v>upp90th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'LegMal_Subarea 2 rwout'!$C$22:$M$22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xVal>
          <c:yVal>
            <c:numRef>
              <c:f>'LegMal_Subarea 2 rwout'!$C$32:$M$32</c:f>
              <c:numCache>
                <c:formatCode>General</c:formatCode>
                <c:ptCount val="11"/>
                <c:pt idx="0">
                  <c:v>380.202</c:v>
                </c:pt>
                <c:pt idx="1">
                  <c:v>380.20100000000002</c:v>
                </c:pt>
                <c:pt idx="2">
                  <c:v>380.2</c:v>
                </c:pt>
                <c:pt idx="3">
                  <c:v>380.19900000000001</c:v>
                </c:pt>
                <c:pt idx="4">
                  <c:v>380.2</c:v>
                </c:pt>
                <c:pt idx="5">
                  <c:v>380.20100000000002</c:v>
                </c:pt>
                <c:pt idx="6">
                  <c:v>380.202</c:v>
                </c:pt>
                <c:pt idx="7">
                  <c:v>380.20299999999997</c:v>
                </c:pt>
                <c:pt idx="8">
                  <c:v>380.20499999999998</c:v>
                </c:pt>
                <c:pt idx="9">
                  <c:v>380.20699999999999</c:v>
                </c:pt>
                <c:pt idx="10">
                  <c:v>380.209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7C-4B1E-A81C-52E54E51B44A}"/>
            </c:ext>
          </c:extLst>
        </c:ser>
        <c:ser>
          <c:idx val="3"/>
          <c:order val="3"/>
          <c:tx>
            <c:strRef>
              <c:f>'LegMal_Subarea 2 rwout'!$B$17</c:f>
              <c:strCache>
                <c:ptCount val="1"/>
                <c:pt idx="0">
                  <c:v>srv_est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chemeClr val="tx1"/>
              </a:solidFill>
            </c:spPr>
          </c:marker>
          <c:xVal>
            <c:numRef>
              <c:f>'LegMal_Subarea 2 rwout'!$C$16:$F$16</c:f>
              <c:numCache>
                <c:formatCode>General</c:formatCode>
                <c:ptCount val="4"/>
                <c:pt idx="0">
                  <c:v>2008</c:v>
                </c:pt>
                <c:pt idx="1">
                  <c:v>2010</c:v>
                </c:pt>
                <c:pt idx="2">
                  <c:v>2012</c:v>
                </c:pt>
                <c:pt idx="3">
                  <c:v>2016</c:v>
                </c:pt>
              </c:numCache>
            </c:numRef>
          </c:xVal>
          <c:yVal>
            <c:numRef>
              <c:f>'LegMal_Subarea 2 rwout'!$C$18:$F$18</c:f>
              <c:numCache>
                <c:formatCode>General</c:formatCode>
                <c:ptCount val="4"/>
                <c:pt idx="0">
                  <c:v>294</c:v>
                </c:pt>
                <c:pt idx="1">
                  <c:v>349</c:v>
                </c:pt>
                <c:pt idx="2">
                  <c:v>207</c:v>
                </c:pt>
                <c:pt idx="3">
                  <c:v>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7C-4B1E-A81C-52E54E51B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54848"/>
        <c:axId val="78706176"/>
      </c:scatterChart>
      <c:valAx>
        <c:axId val="7865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706176"/>
        <c:crosses val="autoZero"/>
        <c:crossBetween val="midCat"/>
      </c:valAx>
      <c:valAx>
        <c:axId val="78706176"/>
        <c:scaling>
          <c:orientation val="minMax"/>
          <c:max val="1000"/>
        </c:scaling>
        <c:delete val="0"/>
        <c:axPos val="l"/>
        <c:majorGridlines>
          <c:spPr>
            <a:ln>
              <a:solidFill>
                <a:sysClr val="window" lastClr="FFFFFF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7865484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'Total_Subareas 1-6 rwout'!$A$13</c:f>
              <c:strCache>
                <c:ptCount val="1"/>
                <c:pt idx="0">
                  <c:v>biomA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'Total_Subareas 1-6 rwout'!$S$26:$AI$26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xVal>
          <c:yVal>
            <c:numRef>
              <c:f>'Total_Subareas 1-6 rwout'!$S$30:$AI$30</c:f>
              <c:numCache>
                <c:formatCode>General</c:formatCode>
                <c:ptCount val="17"/>
                <c:pt idx="0">
                  <c:v>1075.93</c:v>
                </c:pt>
                <c:pt idx="1">
                  <c:v>1128.5</c:v>
                </c:pt>
                <c:pt idx="2">
                  <c:v>1183.6400000000001</c:v>
                </c:pt>
                <c:pt idx="3">
                  <c:v>1263.68</c:v>
                </c:pt>
                <c:pt idx="4">
                  <c:v>1349.13</c:v>
                </c:pt>
                <c:pt idx="5">
                  <c:v>1440.36</c:v>
                </c:pt>
                <c:pt idx="6">
                  <c:v>1537.76</c:v>
                </c:pt>
                <c:pt idx="7">
                  <c:v>1690.1</c:v>
                </c:pt>
                <c:pt idx="8">
                  <c:v>1857.54</c:v>
                </c:pt>
                <c:pt idx="9">
                  <c:v>1873.62</c:v>
                </c:pt>
                <c:pt idx="10">
                  <c:v>1889.84</c:v>
                </c:pt>
                <c:pt idx="11">
                  <c:v>1868.21</c:v>
                </c:pt>
                <c:pt idx="12">
                  <c:v>1846.82</c:v>
                </c:pt>
                <c:pt idx="13">
                  <c:v>1825.68</c:v>
                </c:pt>
                <c:pt idx="14">
                  <c:v>1804.78</c:v>
                </c:pt>
                <c:pt idx="15">
                  <c:v>1804.78</c:v>
                </c:pt>
                <c:pt idx="16">
                  <c:v>1804.78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84-4301-BF56-ACD76FFEC8D0}"/>
            </c:ext>
          </c:extLst>
        </c:ser>
        <c:ser>
          <c:idx val="1"/>
          <c:order val="1"/>
          <c:tx>
            <c:strRef>
              <c:f>'Total_Subareas 1-6 rwout'!$A$17</c:f>
              <c:strCache>
                <c:ptCount val="1"/>
                <c:pt idx="0">
                  <c:v>low90th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'Total_Subareas 1-6 rwout'!$S$26:$AI$26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xVal>
          <c:yVal>
            <c:numRef>
              <c:f>'Total_Subareas 1-6 rwout'!$S$34:$AI$34</c:f>
              <c:numCache>
                <c:formatCode>General</c:formatCode>
                <c:ptCount val="17"/>
                <c:pt idx="0">
                  <c:v>838.471</c:v>
                </c:pt>
                <c:pt idx="1">
                  <c:v>851.78800000000001</c:v>
                </c:pt>
                <c:pt idx="2">
                  <c:v>894.92200000000003</c:v>
                </c:pt>
                <c:pt idx="3">
                  <c:v>930.62800000000004</c:v>
                </c:pt>
                <c:pt idx="4">
                  <c:v>990.06600000000003</c:v>
                </c:pt>
                <c:pt idx="5">
                  <c:v>1076.69</c:v>
                </c:pt>
                <c:pt idx="6">
                  <c:v>1202.76</c:v>
                </c:pt>
                <c:pt idx="7">
                  <c:v>1288.3900000000001</c:v>
                </c:pt>
                <c:pt idx="8">
                  <c:v>1405.63</c:v>
                </c:pt>
                <c:pt idx="9">
                  <c:v>1392.16</c:v>
                </c:pt>
                <c:pt idx="10">
                  <c:v>1420.5</c:v>
                </c:pt>
                <c:pt idx="11">
                  <c:v>1360.43</c:v>
                </c:pt>
                <c:pt idx="12">
                  <c:v>1328.98</c:v>
                </c:pt>
                <c:pt idx="13">
                  <c:v>1321.33</c:v>
                </c:pt>
                <c:pt idx="14">
                  <c:v>1338.44</c:v>
                </c:pt>
                <c:pt idx="15">
                  <c:v>1239.8900000000001</c:v>
                </c:pt>
                <c:pt idx="16">
                  <c:v>1163.78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84-4301-BF56-ACD76FFEC8D0}"/>
            </c:ext>
          </c:extLst>
        </c:ser>
        <c:ser>
          <c:idx val="2"/>
          <c:order val="2"/>
          <c:tx>
            <c:strRef>
              <c:f>'Total_Subareas 1-6 rwout'!$A$19</c:f>
              <c:strCache>
                <c:ptCount val="1"/>
                <c:pt idx="0">
                  <c:v>upp90th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'Total_Subareas 1-6 rwout'!$S$26:$AI$26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xVal>
          <c:yVal>
            <c:numRef>
              <c:f>'Total_Subareas 1-6 rwout'!$S$36:$AI$36</c:f>
              <c:numCache>
                <c:formatCode>General</c:formatCode>
                <c:ptCount val="17"/>
                <c:pt idx="0">
                  <c:v>1380.65</c:v>
                </c:pt>
                <c:pt idx="1">
                  <c:v>1495.11</c:v>
                </c:pt>
                <c:pt idx="2">
                  <c:v>1565.49</c:v>
                </c:pt>
                <c:pt idx="3">
                  <c:v>1715.92</c:v>
                </c:pt>
                <c:pt idx="4">
                  <c:v>1838.41</c:v>
                </c:pt>
                <c:pt idx="5">
                  <c:v>1926.88</c:v>
                </c:pt>
                <c:pt idx="6">
                  <c:v>1966.08</c:v>
                </c:pt>
                <c:pt idx="7">
                  <c:v>2217.06</c:v>
                </c:pt>
                <c:pt idx="8">
                  <c:v>2454.73</c:v>
                </c:pt>
                <c:pt idx="9">
                  <c:v>2521.58</c:v>
                </c:pt>
                <c:pt idx="10">
                  <c:v>2514.2600000000002</c:v>
                </c:pt>
                <c:pt idx="11">
                  <c:v>2565.5100000000002</c:v>
                </c:pt>
                <c:pt idx="12">
                  <c:v>2566.4499999999998</c:v>
                </c:pt>
                <c:pt idx="13">
                  <c:v>2522.54</c:v>
                </c:pt>
                <c:pt idx="14">
                  <c:v>2433.61</c:v>
                </c:pt>
                <c:pt idx="15">
                  <c:v>2627.04</c:v>
                </c:pt>
                <c:pt idx="16">
                  <c:v>2798.84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84-4301-BF56-ACD76FFEC8D0}"/>
            </c:ext>
          </c:extLst>
        </c:ser>
        <c:ser>
          <c:idx val="3"/>
          <c:order val="3"/>
          <c:tx>
            <c:strRef>
              <c:f>'Total_Subareas 1-6 rwout'!$A$5</c:f>
              <c:strCache>
                <c:ptCount val="1"/>
                <c:pt idx="0">
                  <c:v>srv_est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chemeClr val="tx1"/>
              </a:solidFill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'Total_Subareas 1-6 rwout'!$S$46:$X$46</c:f>
                <c:numCache>
                  <c:formatCode>General</c:formatCode>
                  <c:ptCount val="6"/>
                  <c:pt idx="0">
                    <c:v>331.85188864913817</c:v>
                  </c:pt>
                  <c:pt idx="1">
                    <c:v>636.06984912036194</c:v>
                  </c:pt>
                  <c:pt idx="2">
                    <c:v>636.33469180927113</c:v>
                  </c:pt>
                  <c:pt idx="3">
                    <c:v>1033.2972182484573</c:v>
                  </c:pt>
                  <c:pt idx="4">
                    <c:v>1058.6577438246982</c:v>
                  </c:pt>
                  <c:pt idx="5">
                    <c:v>786.33882032349277</c:v>
                  </c:pt>
                </c:numCache>
              </c:numRef>
            </c:plus>
            <c:minus>
              <c:numRef>
                <c:f>'Total_Subareas 1-6 rwout'!$S$46:$X$46</c:f>
                <c:numCache>
                  <c:formatCode>General</c:formatCode>
                  <c:ptCount val="6"/>
                  <c:pt idx="0">
                    <c:v>331.85188864913817</c:v>
                  </c:pt>
                  <c:pt idx="1">
                    <c:v>636.06984912036194</c:v>
                  </c:pt>
                  <c:pt idx="2">
                    <c:v>636.33469180927113</c:v>
                  </c:pt>
                  <c:pt idx="3">
                    <c:v>1033.2972182484573</c:v>
                  </c:pt>
                  <c:pt idx="4">
                    <c:v>1058.6577438246982</c:v>
                  </c:pt>
                  <c:pt idx="5">
                    <c:v>786.33882032349277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'Total_Subareas 1-6 rwout'!$S$20:$X$20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2008</c:v>
                </c:pt>
                <c:pt idx="3">
                  <c:v>2010</c:v>
                </c:pt>
                <c:pt idx="4">
                  <c:v>2012</c:v>
                </c:pt>
                <c:pt idx="5">
                  <c:v>2016</c:v>
                </c:pt>
              </c:numCache>
            </c:numRef>
          </c:xVal>
          <c:yVal>
            <c:numRef>
              <c:f>'Total_Subareas 1-6 rwout'!$S$22:$X$22</c:f>
              <c:numCache>
                <c:formatCode>General</c:formatCode>
                <c:ptCount val="6"/>
                <c:pt idx="0">
                  <c:v>1010</c:v>
                </c:pt>
                <c:pt idx="1">
                  <c:v>1098</c:v>
                </c:pt>
                <c:pt idx="2">
                  <c:v>1431</c:v>
                </c:pt>
                <c:pt idx="3">
                  <c:v>2298</c:v>
                </c:pt>
                <c:pt idx="4">
                  <c:v>2025</c:v>
                </c:pt>
                <c:pt idx="5">
                  <c:v>1754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84-4301-BF56-ACD76FFEC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24640"/>
        <c:axId val="76626176"/>
      </c:scatterChart>
      <c:valAx>
        <c:axId val="7662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626176"/>
        <c:crosses val="autoZero"/>
        <c:crossBetween val="midCat"/>
      </c:valAx>
      <c:valAx>
        <c:axId val="7662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62464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'MatMal_Subareas 1-6 rwout'!$A$13</c:f>
              <c:strCache>
                <c:ptCount val="1"/>
                <c:pt idx="0">
                  <c:v>biomA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'MatMal_Subareas 1-6 rwout'!$O$26:$Y$26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xVal>
          <c:yVal>
            <c:numRef>
              <c:f>'MatMal_Subareas 1-6 rwout'!$O$30:$Y$30</c:f>
              <c:numCache>
                <c:formatCode>General</c:formatCode>
                <c:ptCount val="11"/>
                <c:pt idx="0">
                  <c:v>795.15300000000002</c:v>
                </c:pt>
                <c:pt idx="1">
                  <c:v>795.154</c:v>
                </c:pt>
                <c:pt idx="2">
                  <c:v>795.154</c:v>
                </c:pt>
                <c:pt idx="3">
                  <c:v>795.15599999999995</c:v>
                </c:pt>
                <c:pt idx="4">
                  <c:v>795.15700000000004</c:v>
                </c:pt>
                <c:pt idx="5">
                  <c:v>795.15800000000002</c:v>
                </c:pt>
                <c:pt idx="6">
                  <c:v>795.15899999999999</c:v>
                </c:pt>
                <c:pt idx="7">
                  <c:v>795.16</c:v>
                </c:pt>
                <c:pt idx="8">
                  <c:v>795.16099999999994</c:v>
                </c:pt>
                <c:pt idx="9">
                  <c:v>795.16099999999994</c:v>
                </c:pt>
                <c:pt idx="10">
                  <c:v>795.16099999999994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3-4660-ADB8-770F0057B659}"/>
            </c:ext>
          </c:extLst>
        </c:ser>
        <c:ser>
          <c:idx val="1"/>
          <c:order val="1"/>
          <c:tx>
            <c:strRef>
              <c:f>'MatMal_Subareas 1-6 rwout'!$A$17</c:f>
              <c:strCache>
                <c:ptCount val="1"/>
                <c:pt idx="0">
                  <c:v>low90th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'MatMal_Subareas 1-6 rwout'!$O$26:$Y$26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xVal>
          <c:yVal>
            <c:numRef>
              <c:f>'MatMal_Subareas 1-6 rwout'!$O$34:$Y$34</c:f>
              <c:numCache>
                <c:formatCode>General</c:formatCode>
                <c:ptCount val="11"/>
                <c:pt idx="0">
                  <c:v>665.02300000000002</c:v>
                </c:pt>
                <c:pt idx="1">
                  <c:v>665.02700000000004</c:v>
                </c:pt>
                <c:pt idx="2">
                  <c:v>665.03</c:v>
                </c:pt>
                <c:pt idx="3">
                  <c:v>665.03099999999995</c:v>
                </c:pt>
                <c:pt idx="4">
                  <c:v>665.03099999999995</c:v>
                </c:pt>
                <c:pt idx="5">
                  <c:v>665.029</c:v>
                </c:pt>
                <c:pt idx="6">
                  <c:v>665.02700000000004</c:v>
                </c:pt>
                <c:pt idx="7">
                  <c:v>665.024</c:v>
                </c:pt>
                <c:pt idx="8">
                  <c:v>665.02</c:v>
                </c:pt>
                <c:pt idx="9">
                  <c:v>665.01700000000005</c:v>
                </c:pt>
                <c:pt idx="10">
                  <c:v>665.01300000000003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53-4660-ADB8-770F0057B659}"/>
            </c:ext>
          </c:extLst>
        </c:ser>
        <c:ser>
          <c:idx val="2"/>
          <c:order val="2"/>
          <c:tx>
            <c:strRef>
              <c:f>'MatMal_Subareas 1-6 rwout'!$A$19</c:f>
              <c:strCache>
                <c:ptCount val="1"/>
                <c:pt idx="0">
                  <c:v>upp90th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'MatMal_Subareas 1-6 rwout'!$O$26:$Y$26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xVal>
          <c:yVal>
            <c:numRef>
              <c:f>'MatMal_Subareas 1-6 rwout'!$O$36:$Y$36</c:f>
              <c:numCache>
                <c:formatCode>General</c:formatCode>
                <c:ptCount val="11"/>
                <c:pt idx="0">
                  <c:v>950.74599999999998</c:v>
                </c:pt>
                <c:pt idx="1">
                  <c:v>950.74300000000005</c:v>
                </c:pt>
                <c:pt idx="2">
                  <c:v>950.74</c:v>
                </c:pt>
                <c:pt idx="3">
                  <c:v>950.74099999999999</c:v>
                </c:pt>
                <c:pt idx="4">
                  <c:v>950.74400000000003</c:v>
                </c:pt>
                <c:pt idx="5">
                  <c:v>950.74900000000002</c:v>
                </c:pt>
                <c:pt idx="6">
                  <c:v>950.75599999999997</c:v>
                </c:pt>
                <c:pt idx="7">
                  <c:v>950.76300000000003</c:v>
                </c:pt>
                <c:pt idx="8">
                  <c:v>950.77099999999996</c:v>
                </c:pt>
                <c:pt idx="9">
                  <c:v>950.77499999999998</c:v>
                </c:pt>
                <c:pt idx="10">
                  <c:v>950.78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53-4660-ADB8-770F0057B659}"/>
            </c:ext>
          </c:extLst>
        </c:ser>
        <c:ser>
          <c:idx val="3"/>
          <c:order val="3"/>
          <c:tx>
            <c:strRef>
              <c:f>'MatMal_Subareas 1-6 rwout'!$A$5</c:f>
              <c:strCache>
                <c:ptCount val="1"/>
                <c:pt idx="0">
                  <c:v>srv_est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chemeClr val="tx1"/>
              </a:solidFill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'MatMal_Subareas 1-6 rwout'!$O$46:$R$46</c:f>
                <c:numCache>
                  <c:formatCode>General</c:formatCode>
                  <c:ptCount val="4"/>
                  <c:pt idx="0">
                    <c:v>369.7460731544495</c:v>
                  </c:pt>
                  <c:pt idx="1">
                    <c:v>257.8934008261632</c:v>
                  </c:pt>
                  <c:pt idx="2">
                    <c:v>417.0085682246858</c:v>
                  </c:pt>
                  <c:pt idx="3">
                    <c:v>430.56</c:v>
                  </c:pt>
                </c:numCache>
              </c:numRef>
            </c:plus>
            <c:minus>
              <c:numRef>
                <c:f>'MatMal_Subareas 1-6 rwout'!$O$46:$R$46</c:f>
                <c:numCache>
                  <c:formatCode>General</c:formatCode>
                  <c:ptCount val="4"/>
                  <c:pt idx="0">
                    <c:v>369.7460731544495</c:v>
                  </c:pt>
                  <c:pt idx="1">
                    <c:v>257.8934008261632</c:v>
                  </c:pt>
                  <c:pt idx="2">
                    <c:v>417.0085682246858</c:v>
                  </c:pt>
                  <c:pt idx="3">
                    <c:v>430.56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'MatMal_Subareas 1-6 rwout'!$O$20:$R$20</c:f>
              <c:numCache>
                <c:formatCode>General</c:formatCode>
                <c:ptCount val="4"/>
                <c:pt idx="0">
                  <c:v>2008</c:v>
                </c:pt>
                <c:pt idx="1">
                  <c:v>2010</c:v>
                </c:pt>
                <c:pt idx="2">
                  <c:v>2012</c:v>
                </c:pt>
                <c:pt idx="3">
                  <c:v>2016</c:v>
                </c:pt>
              </c:numCache>
            </c:numRef>
          </c:xVal>
          <c:yVal>
            <c:numRef>
              <c:f>'MatMal_Subareas 1-6 rwout'!$O$22:$R$22</c:f>
              <c:numCache>
                <c:formatCode>General</c:formatCode>
                <c:ptCount val="4"/>
                <c:pt idx="0">
                  <c:v>737</c:v>
                </c:pt>
                <c:pt idx="1">
                  <c:v>768</c:v>
                </c:pt>
                <c:pt idx="2">
                  <c:v>812</c:v>
                </c:pt>
                <c:pt idx="3">
                  <c:v>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53-4660-ADB8-770F0057B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92512"/>
        <c:axId val="78994048"/>
      </c:scatterChart>
      <c:valAx>
        <c:axId val="7899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994048"/>
        <c:crosses val="autoZero"/>
        <c:crossBetween val="midCat"/>
      </c:valAx>
      <c:valAx>
        <c:axId val="7899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99251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'LegMal_Subareas 1-6 rwout'!$A$13</c:f>
              <c:strCache>
                <c:ptCount val="1"/>
                <c:pt idx="0">
                  <c:v>biomA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'LegMal_Subareas 1-6 rwout'!$M$23:$W$23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xVal>
          <c:yVal>
            <c:numRef>
              <c:f>'LegMal_Subareas 1-6 rwout'!$M$27:$W$27</c:f>
              <c:numCache>
                <c:formatCode>General</c:formatCode>
                <c:ptCount val="11"/>
                <c:pt idx="0">
                  <c:v>594.08299999999997</c:v>
                </c:pt>
                <c:pt idx="1">
                  <c:v>594.36400000000003</c:v>
                </c:pt>
                <c:pt idx="2">
                  <c:v>594.64400000000001</c:v>
                </c:pt>
                <c:pt idx="3">
                  <c:v>594.84199999999998</c:v>
                </c:pt>
                <c:pt idx="4">
                  <c:v>595.03899999999999</c:v>
                </c:pt>
                <c:pt idx="5">
                  <c:v>595.16099999999994</c:v>
                </c:pt>
                <c:pt idx="6">
                  <c:v>595.28200000000004</c:v>
                </c:pt>
                <c:pt idx="7">
                  <c:v>595.404</c:v>
                </c:pt>
                <c:pt idx="8">
                  <c:v>595.52499999999998</c:v>
                </c:pt>
                <c:pt idx="9">
                  <c:v>595.52499999999998</c:v>
                </c:pt>
                <c:pt idx="10">
                  <c:v>595.52499999999998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C2-4092-97D7-A96965F24098}"/>
            </c:ext>
          </c:extLst>
        </c:ser>
        <c:ser>
          <c:idx val="1"/>
          <c:order val="1"/>
          <c:tx>
            <c:strRef>
              <c:f>'LegMal_Subareas 1-6 rwout'!$A$17</c:f>
              <c:strCache>
                <c:ptCount val="1"/>
                <c:pt idx="0">
                  <c:v>low90th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'LegMal_Subareas 1-6 rwout'!$M$23:$W$23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xVal>
          <c:yVal>
            <c:numRef>
              <c:f>'LegMal_Subareas 1-6 rwout'!$M$31:$W$31</c:f>
              <c:numCache>
                <c:formatCode>General</c:formatCode>
                <c:ptCount val="11"/>
                <c:pt idx="0">
                  <c:v>451.14699999999999</c:v>
                </c:pt>
                <c:pt idx="1">
                  <c:v>478.411</c:v>
                </c:pt>
                <c:pt idx="2">
                  <c:v>495.048</c:v>
                </c:pt>
                <c:pt idx="3">
                  <c:v>495.60300000000001</c:v>
                </c:pt>
                <c:pt idx="4">
                  <c:v>486.58300000000003</c:v>
                </c:pt>
                <c:pt idx="5">
                  <c:v>477.34</c:v>
                </c:pt>
                <c:pt idx="6">
                  <c:v>466.29399999999998</c:v>
                </c:pt>
                <c:pt idx="7">
                  <c:v>454.08100000000002</c:v>
                </c:pt>
                <c:pt idx="8">
                  <c:v>441.17399999999998</c:v>
                </c:pt>
                <c:pt idx="9">
                  <c:v>441.012</c:v>
                </c:pt>
                <c:pt idx="10">
                  <c:v>440.85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C2-4092-97D7-A96965F24098}"/>
            </c:ext>
          </c:extLst>
        </c:ser>
        <c:ser>
          <c:idx val="2"/>
          <c:order val="2"/>
          <c:tx>
            <c:strRef>
              <c:f>'LegMal_Subareas 1-6 rwout'!$A$19</c:f>
              <c:strCache>
                <c:ptCount val="1"/>
                <c:pt idx="0">
                  <c:v>upp90th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'LegMal_Subareas 1-6 rwout'!$M$23:$W$23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xVal>
          <c:yVal>
            <c:numRef>
              <c:f>'LegMal_Subareas 1-6 rwout'!$M$33:$W$33</c:f>
              <c:numCache>
                <c:formatCode>General</c:formatCode>
                <c:ptCount val="11"/>
                <c:pt idx="0">
                  <c:v>782.30499999999995</c:v>
                </c:pt>
                <c:pt idx="1">
                  <c:v>738.42</c:v>
                </c:pt>
                <c:pt idx="2">
                  <c:v>714.27800000000002</c:v>
                </c:pt>
                <c:pt idx="3">
                  <c:v>713.952</c:v>
                </c:pt>
                <c:pt idx="4">
                  <c:v>727.67</c:v>
                </c:pt>
                <c:pt idx="5">
                  <c:v>742.06299999999999</c:v>
                </c:pt>
                <c:pt idx="6">
                  <c:v>759.952</c:v>
                </c:pt>
                <c:pt idx="7">
                  <c:v>780.71</c:v>
                </c:pt>
                <c:pt idx="8">
                  <c:v>803.87800000000004</c:v>
                </c:pt>
                <c:pt idx="9">
                  <c:v>804.17399999999998</c:v>
                </c:pt>
                <c:pt idx="10">
                  <c:v>804.46900000000005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C2-4092-97D7-A96965F24098}"/>
            </c:ext>
          </c:extLst>
        </c:ser>
        <c:ser>
          <c:idx val="3"/>
          <c:order val="3"/>
          <c:tx>
            <c:strRef>
              <c:f>'LegMal_Subareas 1-6 rwout'!$A$5</c:f>
              <c:strCache>
                <c:ptCount val="1"/>
                <c:pt idx="0">
                  <c:v>srv_est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chemeClr val="tx1"/>
              </a:solidFill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'LegMal_Subareas 1-6 rwout'!$M$43:$P$43</c:f>
                <c:numCache>
                  <c:formatCode>General</c:formatCode>
                  <c:ptCount val="4"/>
                  <c:pt idx="0">
                    <c:v>198.32131893133226</c:v>
                  </c:pt>
                  <c:pt idx="1">
                    <c:v>223.10002888201447</c:v>
                  </c:pt>
                  <c:pt idx="2">
                    <c:v>380.689880101151</c:v>
                  </c:pt>
                  <c:pt idx="3">
                    <c:v>328.8</c:v>
                  </c:pt>
                </c:numCache>
              </c:numRef>
            </c:plus>
            <c:minus>
              <c:numRef>
                <c:f>'LegMal_Subareas 1-6 rwout'!$M$43:$P$43</c:f>
                <c:numCache>
                  <c:formatCode>General</c:formatCode>
                  <c:ptCount val="4"/>
                  <c:pt idx="0">
                    <c:v>198.32131893133226</c:v>
                  </c:pt>
                  <c:pt idx="1">
                    <c:v>223.10002888201447</c:v>
                  </c:pt>
                  <c:pt idx="2">
                    <c:v>380.689880101151</c:v>
                  </c:pt>
                  <c:pt idx="3">
                    <c:v>328.8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'LegMal_Subareas 1-6 rwout'!$M$17:$P$17</c:f>
              <c:numCache>
                <c:formatCode>General</c:formatCode>
                <c:ptCount val="4"/>
                <c:pt idx="0">
                  <c:v>2008</c:v>
                </c:pt>
                <c:pt idx="1">
                  <c:v>2010</c:v>
                </c:pt>
                <c:pt idx="2">
                  <c:v>2012</c:v>
                </c:pt>
                <c:pt idx="3">
                  <c:v>2016</c:v>
                </c:pt>
              </c:numCache>
            </c:numRef>
          </c:xVal>
          <c:yVal>
            <c:numRef>
              <c:f>'LegMal_Subareas 1-6 rwout'!$M$19:$P$19</c:f>
              <c:numCache>
                <c:formatCode>General</c:formatCode>
                <c:ptCount val="4"/>
                <c:pt idx="0">
                  <c:v>452</c:v>
                </c:pt>
                <c:pt idx="1">
                  <c:v>628</c:v>
                </c:pt>
                <c:pt idx="2">
                  <c:v>670</c:v>
                </c:pt>
                <c:pt idx="3">
                  <c:v>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C2-4092-97D7-A96965F24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20576"/>
        <c:axId val="79322112"/>
      </c:scatterChart>
      <c:valAx>
        <c:axId val="7932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322112"/>
        <c:crosses val="autoZero"/>
        <c:crossBetween val="midCat"/>
      </c:valAx>
      <c:valAx>
        <c:axId val="7932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32057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Mature</a:t>
            </a:r>
            <a:r>
              <a:rPr lang="en-US" sz="2400" baseline="0"/>
              <a:t> male</a:t>
            </a:r>
            <a:r>
              <a:rPr lang="en-US" sz="2400"/>
              <a:t> biomass (t): Subareas 2-4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'MatMal_Subareas 2-4 rwout'!$B$26</c:f>
              <c:strCache>
                <c:ptCount val="1"/>
                <c:pt idx="0">
                  <c:v>biomA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'MatMal_Subareas 2-4 rwout'!$C$23:$M$23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xVal>
          <c:yVal>
            <c:numRef>
              <c:f>'MatMal_Subareas 2-4 rwout'!$C$27:$M$27</c:f>
              <c:numCache>
                <c:formatCode>General</c:formatCode>
                <c:ptCount val="11"/>
                <c:pt idx="0">
                  <c:v>591.48599999999999</c:v>
                </c:pt>
                <c:pt idx="1">
                  <c:v>591.48500000000001</c:v>
                </c:pt>
                <c:pt idx="2">
                  <c:v>591.48400000000004</c:v>
                </c:pt>
                <c:pt idx="3">
                  <c:v>591.48400000000004</c:v>
                </c:pt>
                <c:pt idx="4">
                  <c:v>591.48500000000001</c:v>
                </c:pt>
                <c:pt idx="5">
                  <c:v>591.48599999999999</c:v>
                </c:pt>
                <c:pt idx="6">
                  <c:v>591.48800000000006</c:v>
                </c:pt>
                <c:pt idx="7">
                  <c:v>591.49</c:v>
                </c:pt>
                <c:pt idx="8">
                  <c:v>591.49199999999996</c:v>
                </c:pt>
                <c:pt idx="9">
                  <c:v>591.49199999999996</c:v>
                </c:pt>
                <c:pt idx="10">
                  <c:v>591.49199999999996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53-4F0C-A4A9-A972414AE23F}"/>
            </c:ext>
          </c:extLst>
        </c:ser>
        <c:ser>
          <c:idx val="1"/>
          <c:order val="1"/>
          <c:tx>
            <c:strRef>
              <c:f>'MatMal_Subareas 2-4 rwout'!$B$30</c:f>
              <c:strCache>
                <c:ptCount val="1"/>
                <c:pt idx="0">
                  <c:v>low90th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'MatMal_Subareas 2-4 rwout'!$C$23:$M$23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xVal>
          <c:yVal>
            <c:numRef>
              <c:f>'MatMal_Subareas 2-4 rwout'!$C$31:$M$31</c:f>
              <c:numCache>
                <c:formatCode>General</c:formatCode>
                <c:ptCount val="11"/>
                <c:pt idx="0">
                  <c:v>474.69299999999998</c:v>
                </c:pt>
                <c:pt idx="1">
                  <c:v>474.69400000000002</c:v>
                </c:pt>
                <c:pt idx="2">
                  <c:v>474.69400000000002</c:v>
                </c:pt>
                <c:pt idx="3">
                  <c:v>474.69400000000002</c:v>
                </c:pt>
                <c:pt idx="4">
                  <c:v>474.69299999999998</c:v>
                </c:pt>
                <c:pt idx="5">
                  <c:v>474.69400000000002</c:v>
                </c:pt>
                <c:pt idx="6">
                  <c:v>474.69299999999998</c:v>
                </c:pt>
                <c:pt idx="7">
                  <c:v>474.69</c:v>
                </c:pt>
                <c:pt idx="8">
                  <c:v>474.68400000000003</c:v>
                </c:pt>
                <c:pt idx="9">
                  <c:v>474.68099999999998</c:v>
                </c:pt>
                <c:pt idx="10">
                  <c:v>474.678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53-4F0C-A4A9-A972414AE23F}"/>
            </c:ext>
          </c:extLst>
        </c:ser>
        <c:ser>
          <c:idx val="2"/>
          <c:order val="2"/>
          <c:tx>
            <c:strRef>
              <c:f>'MatMal_Subareas 2-4 rwout'!$B$32</c:f>
              <c:strCache>
                <c:ptCount val="1"/>
                <c:pt idx="0">
                  <c:v>upp90th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'MatMal_Subareas 2-4 rwout'!$C$23:$M$23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xVal>
          <c:yVal>
            <c:numRef>
              <c:f>'MatMal_Subareas 2-4 rwout'!$C$33:$M$33</c:f>
              <c:numCache>
                <c:formatCode>General</c:formatCode>
                <c:ptCount val="11"/>
                <c:pt idx="0">
                  <c:v>737.01400000000001</c:v>
                </c:pt>
                <c:pt idx="1">
                  <c:v>737.01099999999997</c:v>
                </c:pt>
                <c:pt idx="2">
                  <c:v>737.00900000000001</c:v>
                </c:pt>
                <c:pt idx="3">
                  <c:v>737.01</c:v>
                </c:pt>
                <c:pt idx="4">
                  <c:v>737.01099999999997</c:v>
                </c:pt>
                <c:pt idx="5">
                  <c:v>737.01400000000001</c:v>
                </c:pt>
                <c:pt idx="6">
                  <c:v>737.02</c:v>
                </c:pt>
                <c:pt idx="7">
                  <c:v>737.03</c:v>
                </c:pt>
                <c:pt idx="8">
                  <c:v>737.04300000000001</c:v>
                </c:pt>
                <c:pt idx="9">
                  <c:v>737.048</c:v>
                </c:pt>
                <c:pt idx="10">
                  <c:v>737.053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53-4F0C-A4A9-A972414AE23F}"/>
            </c:ext>
          </c:extLst>
        </c:ser>
        <c:ser>
          <c:idx val="3"/>
          <c:order val="3"/>
          <c:tx>
            <c:strRef>
              <c:f>'MatMal_Subareas 2-4 rwout'!$B$18</c:f>
              <c:strCache>
                <c:ptCount val="1"/>
                <c:pt idx="0">
                  <c:v>srv_est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chemeClr val="tx1"/>
              </a:solidFill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'MatMal_Subareas 2-4 rwout'!$C$66:$F$66</c:f>
                <c:numCache>
                  <c:formatCode>General</c:formatCode>
                  <c:ptCount val="4"/>
                  <c:pt idx="0">
                    <c:v>363.63576874419812</c:v>
                  </c:pt>
                  <c:pt idx="1">
                    <c:v>246.95203476730674</c:v>
                  </c:pt>
                  <c:pt idx="2">
                    <c:v>292.41348005666885</c:v>
                  </c:pt>
                  <c:pt idx="3">
                    <c:v>414.40000000000003</c:v>
                  </c:pt>
                </c:numCache>
              </c:numRef>
            </c:plus>
            <c:minus>
              <c:numRef>
                <c:f>'MatMal_Subareas 2-4 rwout'!$C$66:$F$66</c:f>
                <c:numCache>
                  <c:formatCode>General</c:formatCode>
                  <c:ptCount val="4"/>
                  <c:pt idx="0">
                    <c:v>363.63576874419812</c:v>
                  </c:pt>
                  <c:pt idx="1">
                    <c:v>246.95203476730674</c:v>
                  </c:pt>
                  <c:pt idx="2">
                    <c:v>292.41348005666885</c:v>
                  </c:pt>
                  <c:pt idx="3">
                    <c:v>414.40000000000003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'MatMal_Subareas 2-4 rwout'!$C$17:$F$17</c:f>
              <c:numCache>
                <c:formatCode>General</c:formatCode>
                <c:ptCount val="4"/>
                <c:pt idx="0">
                  <c:v>2008</c:v>
                </c:pt>
                <c:pt idx="1">
                  <c:v>2010</c:v>
                </c:pt>
                <c:pt idx="2">
                  <c:v>2012</c:v>
                </c:pt>
                <c:pt idx="3">
                  <c:v>2016</c:v>
                </c:pt>
              </c:numCache>
            </c:numRef>
          </c:xVal>
          <c:yVal>
            <c:numRef>
              <c:f>'MatMal_Subareas 2-4 rwout'!$C$19:$F$19</c:f>
              <c:numCache>
                <c:formatCode>General</c:formatCode>
                <c:ptCount val="4"/>
                <c:pt idx="0">
                  <c:v>638</c:v>
                </c:pt>
                <c:pt idx="1">
                  <c:v>565</c:v>
                </c:pt>
                <c:pt idx="2">
                  <c:v>429</c:v>
                </c:pt>
                <c:pt idx="3">
                  <c:v>740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53-4F0C-A4A9-A972414AE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63904"/>
        <c:axId val="76765440"/>
      </c:scatterChart>
      <c:valAx>
        <c:axId val="7676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76765440"/>
        <c:crosses val="autoZero"/>
        <c:crossBetween val="midCat"/>
      </c:valAx>
      <c:valAx>
        <c:axId val="76765440"/>
        <c:scaling>
          <c:orientation val="minMax"/>
        </c:scaling>
        <c:delete val="0"/>
        <c:axPos val="l"/>
        <c:majorGridlines>
          <c:spPr>
            <a:ln>
              <a:solidFill>
                <a:schemeClr val="bg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7676390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5572891016263438"/>
          <c:y val="0.94356802741551304"/>
          <c:w val="0.54136059471909426"/>
          <c:h val="4.6325589775078065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 baseline="0"/>
              <a:t>Legal male</a:t>
            </a:r>
            <a:r>
              <a:rPr lang="en-US" sz="2400"/>
              <a:t> biomass (t): Subareas 2-4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'LegMal_Subareas 2-4 rwout'!$B$25</c:f>
              <c:strCache>
                <c:ptCount val="1"/>
                <c:pt idx="0">
                  <c:v>biomA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'LegMal_Subareas 2-4 rwout'!$C$22:$M$22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xVal>
          <c:yVal>
            <c:numRef>
              <c:f>'LegMal_Subareas 2-4 rwout'!$C$26:$M$26</c:f>
              <c:numCache>
                <c:formatCode>General</c:formatCode>
                <c:ptCount val="11"/>
                <c:pt idx="0">
                  <c:v>446.173</c:v>
                </c:pt>
                <c:pt idx="1">
                  <c:v>446.17399999999998</c:v>
                </c:pt>
                <c:pt idx="2">
                  <c:v>446.17500000000001</c:v>
                </c:pt>
                <c:pt idx="3">
                  <c:v>446.17599999999999</c:v>
                </c:pt>
                <c:pt idx="4">
                  <c:v>446.17700000000002</c:v>
                </c:pt>
                <c:pt idx="5">
                  <c:v>446.178</c:v>
                </c:pt>
                <c:pt idx="6">
                  <c:v>446.18</c:v>
                </c:pt>
                <c:pt idx="7">
                  <c:v>446.18200000000002</c:v>
                </c:pt>
                <c:pt idx="8">
                  <c:v>446.18400000000003</c:v>
                </c:pt>
                <c:pt idx="9">
                  <c:v>446.18400000000003</c:v>
                </c:pt>
                <c:pt idx="10">
                  <c:v>446.18400000000003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9-469A-97A9-4079B051C79A}"/>
            </c:ext>
          </c:extLst>
        </c:ser>
        <c:ser>
          <c:idx val="1"/>
          <c:order val="1"/>
          <c:tx>
            <c:strRef>
              <c:f>'LegMal_Subareas 2-4 rwout'!$B$29</c:f>
              <c:strCache>
                <c:ptCount val="1"/>
                <c:pt idx="0">
                  <c:v>low90th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'LegMal_Subareas 2-4 rwout'!$C$22:$M$22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xVal>
          <c:yVal>
            <c:numRef>
              <c:f>'LegMal_Subareas 2-4 rwout'!$C$30:$M$30</c:f>
              <c:numCache>
                <c:formatCode>General</c:formatCode>
                <c:ptCount val="11"/>
                <c:pt idx="0">
                  <c:v>359.68700000000001</c:v>
                </c:pt>
                <c:pt idx="1">
                  <c:v>359.69200000000001</c:v>
                </c:pt>
                <c:pt idx="2">
                  <c:v>359.69600000000003</c:v>
                </c:pt>
                <c:pt idx="3">
                  <c:v>359.69600000000003</c:v>
                </c:pt>
                <c:pt idx="4">
                  <c:v>359.69600000000003</c:v>
                </c:pt>
                <c:pt idx="5">
                  <c:v>359.69499999999999</c:v>
                </c:pt>
                <c:pt idx="6">
                  <c:v>359.69099999999997</c:v>
                </c:pt>
                <c:pt idx="7">
                  <c:v>359.68400000000003</c:v>
                </c:pt>
                <c:pt idx="8">
                  <c:v>359.67500000000001</c:v>
                </c:pt>
                <c:pt idx="9">
                  <c:v>359.67200000000003</c:v>
                </c:pt>
                <c:pt idx="10">
                  <c:v>359.66899999999998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59-469A-97A9-4079B051C79A}"/>
            </c:ext>
          </c:extLst>
        </c:ser>
        <c:ser>
          <c:idx val="2"/>
          <c:order val="2"/>
          <c:tx>
            <c:strRef>
              <c:f>'LegMal_Subareas 2-4 rwout'!$B$31</c:f>
              <c:strCache>
                <c:ptCount val="1"/>
                <c:pt idx="0">
                  <c:v>upp90th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'LegMal_Subareas 2-4 rwout'!$C$22:$M$22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xVal>
          <c:yVal>
            <c:numRef>
              <c:f>'LegMal_Subareas 2-4 rwout'!$C$32:$M$32</c:f>
              <c:numCache>
                <c:formatCode>General</c:formatCode>
                <c:ptCount val="11"/>
                <c:pt idx="0">
                  <c:v>553.45399999999995</c:v>
                </c:pt>
                <c:pt idx="1">
                  <c:v>553.45000000000005</c:v>
                </c:pt>
                <c:pt idx="2">
                  <c:v>553.44600000000003</c:v>
                </c:pt>
                <c:pt idx="3">
                  <c:v>553.44799999999998</c:v>
                </c:pt>
                <c:pt idx="4">
                  <c:v>553.44899999999996</c:v>
                </c:pt>
                <c:pt idx="5">
                  <c:v>553.45600000000002</c:v>
                </c:pt>
                <c:pt idx="6">
                  <c:v>553.46699999999998</c:v>
                </c:pt>
                <c:pt idx="7">
                  <c:v>553.48099999999999</c:v>
                </c:pt>
                <c:pt idx="8">
                  <c:v>553.5</c:v>
                </c:pt>
                <c:pt idx="9">
                  <c:v>553.505</c:v>
                </c:pt>
                <c:pt idx="10">
                  <c:v>553.50900000000001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59-469A-97A9-4079B051C79A}"/>
            </c:ext>
          </c:extLst>
        </c:ser>
        <c:ser>
          <c:idx val="3"/>
          <c:order val="3"/>
          <c:tx>
            <c:strRef>
              <c:f>'LegMal_Subareas 2-4 rwout'!$B$17</c:f>
              <c:strCache>
                <c:ptCount val="1"/>
                <c:pt idx="0">
                  <c:v>srv_est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chemeClr val="tx1"/>
              </a:solidFill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'LegMal_Subareas 2-4 rwout'!$C$67:$F$67</c:f>
                <c:numCache>
                  <c:formatCode>General</c:formatCode>
                  <c:ptCount val="4"/>
                  <c:pt idx="0">
                    <c:v>191.30994322456883</c:v>
                  </c:pt>
                  <c:pt idx="1">
                    <c:v>210.85502839556804</c:v>
                  </c:pt>
                  <c:pt idx="2">
                    <c:v>256.2201289522481</c:v>
                  </c:pt>
                  <c:pt idx="3">
                    <c:v>316.40000000000003</c:v>
                  </c:pt>
                </c:numCache>
              </c:numRef>
            </c:plus>
            <c:minus>
              <c:numRef>
                <c:f>'LegMal_Subareas 2-4 rwout'!$C$67:$F$67</c:f>
                <c:numCache>
                  <c:formatCode>General</c:formatCode>
                  <c:ptCount val="4"/>
                  <c:pt idx="0">
                    <c:v>191.30994322456883</c:v>
                  </c:pt>
                  <c:pt idx="1">
                    <c:v>210.85502839556804</c:v>
                  </c:pt>
                  <c:pt idx="2">
                    <c:v>256.2201289522481</c:v>
                  </c:pt>
                  <c:pt idx="3">
                    <c:v>316.40000000000003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'LegMal_Subareas 2-4 rwout'!$C$16:$F$16</c:f>
              <c:numCache>
                <c:formatCode>General</c:formatCode>
                <c:ptCount val="4"/>
                <c:pt idx="0">
                  <c:v>2008</c:v>
                </c:pt>
                <c:pt idx="1">
                  <c:v>2010</c:v>
                </c:pt>
                <c:pt idx="2">
                  <c:v>2012</c:v>
                </c:pt>
                <c:pt idx="3">
                  <c:v>2016</c:v>
                </c:pt>
              </c:numCache>
            </c:numRef>
          </c:xVal>
          <c:yVal>
            <c:numRef>
              <c:f>'LegMal_Subareas 2-4 rwout'!$C$18:$F$18</c:f>
              <c:numCache>
                <c:formatCode>General</c:formatCode>
                <c:ptCount val="4"/>
                <c:pt idx="0">
                  <c:v>401</c:v>
                </c:pt>
                <c:pt idx="1">
                  <c:v>464</c:v>
                </c:pt>
                <c:pt idx="2">
                  <c:v>346</c:v>
                </c:pt>
                <c:pt idx="3">
                  <c:v>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59-469A-97A9-4079B051C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29184"/>
        <c:axId val="76430720"/>
      </c:scatterChart>
      <c:valAx>
        <c:axId val="7642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76430720"/>
        <c:crosses val="autoZero"/>
        <c:crossBetween val="midCat"/>
      </c:valAx>
      <c:valAx>
        <c:axId val="76430720"/>
        <c:scaling>
          <c:orientation val="minMax"/>
        </c:scaling>
        <c:delete val="0"/>
        <c:axPos val="l"/>
        <c:majorGridlines>
          <c:spPr>
            <a:ln>
              <a:solidFill>
                <a:schemeClr val="bg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7642918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5572891016263438"/>
          <c:y val="0.94356802741551304"/>
          <c:w val="0.54136059471909426"/>
          <c:h val="4.6325589775078065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Total biomass (t): Subareas 2-4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'Total_Subareas 2-4 rwout'!$B$25</c:f>
              <c:strCache>
                <c:ptCount val="1"/>
                <c:pt idx="0">
                  <c:v>biomA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'Total_Subareas 2-4 rwout'!$C$22:$S$22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xVal>
          <c:yVal>
            <c:numRef>
              <c:f>'Total_Subareas 2-4 rwout'!$C$26:$S$26</c:f>
              <c:numCache>
                <c:formatCode>General</c:formatCode>
                <c:ptCount val="17"/>
                <c:pt idx="0">
                  <c:v>922.49199999999996</c:v>
                </c:pt>
                <c:pt idx="1">
                  <c:v>966.221</c:v>
                </c:pt>
                <c:pt idx="2">
                  <c:v>1012.02</c:v>
                </c:pt>
                <c:pt idx="3">
                  <c:v>1063.3499999999999</c:v>
                </c:pt>
                <c:pt idx="4">
                  <c:v>1117.29</c:v>
                </c:pt>
                <c:pt idx="5">
                  <c:v>1173.96</c:v>
                </c:pt>
                <c:pt idx="6">
                  <c:v>1233.5</c:v>
                </c:pt>
                <c:pt idx="7">
                  <c:v>1299.8599999999999</c:v>
                </c:pt>
                <c:pt idx="8">
                  <c:v>1369.79</c:v>
                </c:pt>
                <c:pt idx="9">
                  <c:v>1382.64</c:v>
                </c:pt>
                <c:pt idx="10">
                  <c:v>1395.6</c:v>
                </c:pt>
                <c:pt idx="11">
                  <c:v>1403.14</c:v>
                </c:pt>
                <c:pt idx="12">
                  <c:v>1410.71</c:v>
                </c:pt>
                <c:pt idx="13">
                  <c:v>1418.33</c:v>
                </c:pt>
                <c:pt idx="14">
                  <c:v>1425.99</c:v>
                </c:pt>
                <c:pt idx="15">
                  <c:v>1425.99</c:v>
                </c:pt>
                <c:pt idx="16">
                  <c:v>1425.99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B9-4FAF-B910-92A44C97BB70}"/>
            </c:ext>
          </c:extLst>
        </c:ser>
        <c:ser>
          <c:idx val="1"/>
          <c:order val="1"/>
          <c:tx>
            <c:strRef>
              <c:f>'Total_Subareas 2-4 rwout'!$B$29</c:f>
              <c:strCache>
                <c:ptCount val="1"/>
                <c:pt idx="0">
                  <c:v>low90th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'Total_Subareas 2-4 rwout'!$C$22:$S$22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xVal>
          <c:yVal>
            <c:numRef>
              <c:f>'Total_Subareas 2-4 rwout'!$C$30:$S$30</c:f>
              <c:numCache>
                <c:formatCode>General</c:formatCode>
                <c:ptCount val="17"/>
                <c:pt idx="0">
                  <c:v>683.70600000000002</c:v>
                </c:pt>
                <c:pt idx="1">
                  <c:v>719.43</c:v>
                </c:pt>
                <c:pt idx="2">
                  <c:v>765.09</c:v>
                </c:pt>
                <c:pt idx="3">
                  <c:v>795.60400000000004</c:v>
                </c:pt>
                <c:pt idx="4">
                  <c:v>835.30899999999997</c:v>
                </c:pt>
                <c:pt idx="5">
                  <c:v>885.37699999999995</c:v>
                </c:pt>
                <c:pt idx="6">
                  <c:v>948.31299999999999</c:v>
                </c:pt>
                <c:pt idx="7">
                  <c:v>974.55200000000002</c:v>
                </c:pt>
                <c:pt idx="8">
                  <c:v>1009.87</c:v>
                </c:pt>
                <c:pt idx="9">
                  <c:v>1008.79</c:v>
                </c:pt>
                <c:pt idx="10">
                  <c:v>1020.07</c:v>
                </c:pt>
                <c:pt idx="11">
                  <c:v>1005.57</c:v>
                </c:pt>
                <c:pt idx="12">
                  <c:v>1000.89</c:v>
                </c:pt>
                <c:pt idx="13">
                  <c:v>1005.05</c:v>
                </c:pt>
                <c:pt idx="14">
                  <c:v>1018.06</c:v>
                </c:pt>
                <c:pt idx="15">
                  <c:v>968.38199999999995</c:v>
                </c:pt>
                <c:pt idx="16">
                  <c:v>926.452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B9-4FAF-B910-92A44C97BB70}"/>
            </c:ext>
          </c:extLst>
        </c:ser>
        <c:ser>
          <c:idx val="2"/>
          <c:order val="2"/>
          <c:tx>
            <c:strRef>
              <c:f>'Total_Subareas 2-4 rwout'!$B$31</c:f>
              <c:strCache>
                <c:ptCount val="1"/>
                <c:pt idx="0">
                  <c:v>upp90th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'Total_Subareas 2-4 rwout'!$C$22:$S$22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xVal>
          <c:yVal>
            <c:numRef>
              <c:f>'Total_Subareas 2-4 rwout'!$C$32:$S$32</c:f>
              <c:numCache>
                <c:formatCode>General</c:formatCode>
                <c:ptCount val="17"/>
                <c:pt idx="0">
                  <c:v>1244.67</c:v>
                </c:pt>
                <c:pt idx="1">
                  <c:v>1297.67</c:v>
                </c:pt>
                <c:pt idx="2">
                  <c:v>1338.66</c:v>
                </c:pt>
                <c:pt idx="3">
                  <c:v>1421.21</c:v>
                </c:pt>
                <c:pt idx="4">
                  <c:v>1494.45</c:v>
                </c:pt>
                <c:pt idx="5">
                  <c:v>1556.59</c:v>
                </c:pt>
                <c:pt idx="6">
                  <c:v>1604.45</c:v>
                </c:pt>
                <c:pt idx="7">
                  <c:v>1733.75</c:v>
                </c:pt>
                <c:pt idx="8">
                  <c:v>1857.98</c:v>
                </c:pt>
                <c:pt idx="9">
                  <c:v>1895.02</c:v>
                </c:pt>
                <c:pt idx="10">
                  <c:v>1909.38</c:v>
                </c:pt>
                <c:pt idx="11">
                  <c:v>1957.89</c:v>
                </c:pt>
                <c:pt idx="12">
                  <c:v>1988.34</c:v>
                </c:pt>
                <c:pt idx="13">
                  <c:v>2001.55</c:v>
                </c:pt>
                <c:pt idx="14">
                  <c:v>1997.37</c:v>
                </c:pt>
                <c:pt idx="15">
                  <c:v>2099.84</c:v>
                </c:pt>
                <c:pt idx="16">
                  <c:v>2194.87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B9-4FAF-B910-92A44C97BB70}"/>
            </c:ext>
          </c:extLst>
        </c:ser>
        <c:ser>
          <c:idx val="3"/>
          <c:order val="3"/>
          <c:tx>
            <c:strRef>
              <c:f>'Total_Subareas 2-4 rwout'!$B$17</c:f>
              <c:strCache>
                <c:ptCount val="1"/>
                <c:pt idx="0">
                  <c:v>srv_est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chemeClr val="tx1"/>
              </a:solidFill>
            </c:spPr>
          </c:marker>
          <c:xVal>
            <c:numRef>
              <c:f>'Total_Subareas 2-4 rwout'!$C$16:$H$16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2008</c:v>
                </c:pt>
                <c:pt idx="3">
                  <c:v>2010</c:v>
                </c:pt>
                <c:pt idx="4">
                  <c:v>2012</c:v>
                </c:pt>
                <c:pt idx="5">
                  <c:v>2016</c:v>
                </c:pt>
              </c:numCache>
            </c:numRef>
          </c:xVal>
          <c:yVal>
            <c:numRef>
              <c:f>'Total_Subareas 2-4 rwout'!$C$18:$H$18</c:f>
              <c:numCache>
                <c:formatCode>General</c:formatCode>
                <c:ptCount val="6"/>
                <c:pt idx="0">
                  <c:v>816</c:v>
                </c:pt>
                <c:pt idx="1">
                  <c:v>989</c:v>
                </c:pt>
                <c:pt idx="2">
                  <c:v>1216</c:v>
                </c:pt>
                <c:pt idx="3">
                  <c:v>1776</c:v>
                </c:pt>
                <c:pt idx="4">
                  <c:v>1444</c:v>
                </c:pt>
                <c:pt idx="5">
                  <c:v>1464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B9-4FAF-B910-92A44C97B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33760"/>
        <c:axId val="76535680"/>
      </c:scatterChart>
      <c:valAx>
        <c:axId val="76533760"/>
        <c:scaling>
          <c:orientation val="minMax"/>
          <c:max val="2018"/>
          <c:min val="2002"/>
        </c:scaling>
        <c:delete val="0"/>
        <c:axPos val="b"/>
        <c:numFmt formatCode="General" sourceLinked="1"/>
        <c:majorTickMark val="out"/>
        <c:minorTickMark val="none"/>
        <c:tickLblPos val="nextTo"/>
        <c:crossAx val="76535680"/>
        <c:crosses val="autoZero"/>
        <c:crossBetween val="midCat"/>
      </c:valAx>
      <c:valAx>
        <c:axId val="76535680"/>
        <c:scaling>
          <c:orientation val="minMax"/>
        </c:scaling>
        <c:delete val="0"/>
        <c:axPos val="l"/>
        <c:majorGridlines>
          <c:spPr>
            <a:ln>
              <a:solidFill>
                <a:schemeClr val="bg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7653376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Mature male biomass (t): Subareas 2-4</a:t>
            </a:r>
          </a:p>
        </c:rich>
      </c:tx>
      <c:layout>
        <c:manualLayout>
          <c:xMode val="edge"/>
          <c:yMode val="edge"/>
          <c:x val="0.13652077865266837"/>
          <c:y val="2.3148148148148147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'MatMal_Subareas 2-4 rwout'!$B$26</c:f>
              <c:strCache>
                <c:ptCount val="1"/>
                <c:pt idx="0">
                  <c:v>biomA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'MatMal_Subareas 2-4 rwout'!$C$23:$M$23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xVal>
          <c:yVal>
            <c:numRef>
              <c:f>'MatMal_Subareas 2-4 rwout'!$C$27:$M$27</c:f>
              <c:numCache>
                <c:formatCode>General</c:formatCode>
                <c:ptCount val="11"/>
                <c:pt idx="0">
                  <c:v>591.48599999999999</c:v>
                </c:pt>
                <c:pt idx="1">
                  <c:v>591.48500000000001</c:v>
                </c:pt>
                <c:pt idx="2">
                  <c:v>591.48400000000004</c:v>
                </c:pt>
                <c:pt idx="3">
                  <c:v>591.48400000000004</c:v>
                </c:pt>
                <c:pt idx="4">
                  <c:v>591.48500000000001</c:v>
                </c:pt>
                <c:pt idx="5">
                  <c:v>591.48599999999999</c:v>
                </c:pt>
                <c:pt idx="6">
                  <c:v>591.48800000000006</c:v>
                </c:pt>
                <c:pt idx="7">
                  <c:v>591.49</c:v>
                </c:pt>
                <c:pt idx="8">
                  <c:v>591.49199999999996</c:v>
                </c:pt>
                <c:pt idx="9">
                  <c:v>591.49199999999996</c:v>
                </c:pt>
                <c:pt idx="10">
                  <c:v>591.49199999999996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C0-4774-92F5-714628E7F87D}"/>
            </c:ext>
          </c:extLst>
        </c:ser>
        <c:ser>
          <c:idx val="1"/>
          <c:order val="1"/>
          <c:tx>
            <c:strRef>
              <c:f>'MatMal_Subareas 2-4 rwout'!$B$30</c:f>
              <c:strCache>
                <c:ptCount val="1"/>
                <c:pt idx="0">
                  <c:v>low90th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'MatMal_Subareas 2-4 rwout'!$C$23:$M$23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xVal>
          <c:yVal>
            <c:numRef>
              <c:f>'MatMal_Subareas 2-4 rwout'!$C$31:$M$31</c:f>
              <c:numCache>
                <c:formatCode>General</c:formatCode>
                <c:ptCount val="11"/>
                <c:pt idx="0">
                  <c:v>474.69299999999998</c:v>
                </c:pt>
                <c:pt idx="1">
                  <c:v>474.69400000000002</c:v>
                </c:pt>
                <c:pt idx="2">
                  <c:v>474.69400000000002</c:v>
                </c:pt>
                <c:pt idx="3">
                  <c:v>474.69400000000002</c:v>
                </c:pt>
                <c:pt idx="4">
                  <c:v>474.69299999999998</c:v>
                </c:pt>
                <c:pt idx="5">
                  <c:v>474.69400000000002</c:v>
                </c:pt>
                <c:pt idx="6">
                  <c:v>474.69299999999998</c:v>
                </c:pt>
                <c:pt idx="7">
                  <c:v>474.69</c:v>
                </c:pt>
                <c:pt idx="8">
                  <c:v>474.68400000000003</c:v>
                </c:pt>
                <c:pt idx="9">
                  <c:v>474.68099999999998</c:v>
                </c:pt>
                <c:pt idx="10">
                  <c:v>474.678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C0-4774-92F5-714628E7F87D}"/>
            </c:ext>
          </c:extLst>
        </c:ser>
        <c:ser>
          <c:idx val="2"/>
          <c:order val="2"/>
          <c:tx>
            <c:strRef>
              <c:f>'MatMal_Subareas 2-4 rwout'!$B$32</c:f>
              <c:strCache>
                <c:ptCount val="1"/>
                <c:pt idx="0">
                  <c:v>upp90th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'MatMal_Subareas 2-4 rwout'!$C$23:$M$23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xVal>
          <c:yVal>
            <c:numRef>
              <c:f>'MatMal_Subareas 2-4 rwout'!$C$33:$M$33</c:f>
              <c:numCache>
                <c:formatCode>General</c:formatCode>
                <c:ptCount val="11"/>
                <c:pt idx="0">
                  <c:v>737.01400000000001</c:v>
                </c:pt>
                <c:pt idx="1">
                  <c:v>737.01099999999997</c:v>
                </c:pt>
                <c:pt idx="2">
                  <c:v>737.00900000000001</c:v>
                </c:pt>
                <c:pt idx="3">
                  <c:v>737.01</c:v>
                </c:pt>
                <c:pt idx="4">
                  <c:v>737.01099999999997</c:v>
                </c:pt>
                <c:pt idx="5">
                  <c:v>737.01400000000001</c:v>
                </c:pt>
                <c:pt idx="6">
                  <c:v>737.02</c:v>
                </c:pt>
                <c:pt idx="7">
                  <c:v>737.03</c:v>
                </c:pt>
                <c:pt idx="8">
                  <c:v>737.04300000000001</c:v>
                </c:pt>
                <c:pt idx="9">
                  <c:v>737.048</c:v>
                </c:pt>
                <c:pt idx="10">
                  <c:v>737.053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C0-4774-92F5-714628E7F87D}"/>
            </c:ext>
          </c:extLst>
        </c:ser>
        <c:ser>
          <c:idx val="3"/>
          <c:order val="3"/>
          <c:tx>
            <c:strRef>
              <c:f>'MatMal_Subareas 2-4 rwout'!$B$18</c:f>
              <c:strCache>
                <c:ptCount val="1"/>
                <c:pt idx="0">
                  <c:v>srv_est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chemeClr val="tx1"/>
              </a:solidFill>
            </c:spPr>
          </c:marker>
          <c:xVal>
            <c:numRef>
              <c:f>'MatMal_Subareas 2-4 rwout'!$C$17:$F$17</c:f>
              <c:numCache>
                <c:formatCode>General</c:formatCode>
                <c:ptCount val="4"/>
                <c:pt idx="0">
                  <c:v>2008</c:v>
                </c:pt>
                <c:pt idx="1">
                  <c:v>2010</c:v>
                </c:pt>
                <c:pt idx="2">
                  <c:v>2012</c:v>
                </c:pt>
                <c:pt idx="3">
                  <c:v>2016</c:v>
                </c:pt>
              </c:numCache>
            </c:numRef>
          </c:xVal>
          <c:yVal>
            <c:numRef>
              <c:f>'MatMal_Subareas 2-4 rwout'!$C$19:$F$19</c:f>
              <c:numCache>
                <c:formatCode>General</c:formatCode>
                <c:ptCount val="4"/>
                <c:pt idx="0">
                  <c:v>638</c:v>
                </c:pt>
                <c:pt idx="1">
                  <c:v>565</c:v>
                </c:pt>
                <c:pt idx="2">
                  <c:v>429</c:v>
                </c:pt>
                <c:pt idx="3">
                  <c:v>740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C0-4774-92F5-714628E7F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50528"/>
        <c:axId val="76552448"/>
      </c:scatterChart>
      <c:valAx>
        <c:axId val="7655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552448"/>
        <c:crosses val="autoZero"/>
        <c:crossBetween val="midCat"/>
      </c:valAx>
      <c:valAx>
        <c:axId val="76552448"/>
        <c:scaling>
          <c:orientation val="minMax"/>
          <c:max val="1600"/>
        </c:scaling>
        <c:delete val="0"/>
        <c:axPos val="l"/>
        <c:majorGridlines>
          <c:spPr>
            <a:ln>
              <a:solidFill>
                <a:sysClr val="window" lastClr="FFFFFF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7655052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Legal male biomass (t): Subareas 2-4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'LegMal_Subareas 2-4 rwout'!$B$25</c:f>
              <c:strCache>
                <c:ptCount val="1"/>
                <c:pt idx="0">
                  <c:v>biomA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'LegMal_Subareas 2-4 rwout'!$C$22:$M$22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xVal>
          <c:yVal>
            <c:numRef>
              <c:f>'LegMal_Subareas 2-4 rwout'!$C$26:$M$26</c:f>
              <c:numCache>
                <c:formatCode>General</c:formatCode>
                <c:ptCount val="11"/>
                <c:pt idx="0">
                  <c:v>446.173</c:v>
                </c:pt>
                <c:pt idx="1">
                  <c:v>446.17399999999998</c:v>
                </c:pt>
                <c:pt idx="2">
                  <c:v>446.17500000000001</c:v>
                </c:pt>
                <c:pt idx="3">
                  <c:v>446.17599999999999</c:v>
                </c:pt>
                <c:pt idx="4">
                  <c:v>446.17700000000002</c:v>
                </c:pt>
                <c:pt idx="5">
                  <c:v>446.178</c:v>
                </c:pt>
                <c:pt idx="6">
                  <c:v>446.18</c:v>
                </c:pt>
                <c:pt idx="7">
                  <c:v>446.18200000000002</c:v>
                </c:pt>
                <c:pt idx="8">
                  <c:v>446.18400000000003</c:v>
                </c:pt>
                <c:pt idx="9">
                  <c:v>446.18400000000003</c:v>
                </c:pt>
                <c:pt idx="10">
                  <c:v>446.18400000000003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F-4B01-B8BE-6CCC63E73681}"/>
            </c:ext>
          </c:extLst>
        </c:ser>
        <c:ser>
          <c:idx val="1"/>
          <c:order val="1"/>
          <c:tx>
            <c:strRef>
              <c:f>'LegMal_Subareas 2-4 rwout'!$B$29</c:f>
              <c:strCache>
                <c:ptCount val="1"/>
                <c:pt idx="0">
                  <c:v>low90th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'LegMal_Subareas 2-4 rwout'!$C$22:$M$22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xVal>
          <c:yVal>
            <c:numRef>
              <c:f>'LegMal_Subareas 2-4 rwout'!$C$30:$M$30</c:f>
              <c:numCache>
                <c:formatCode>General</c:formatCode>
                <c:ptCount val="11"/>
                <c:pt idx="0">
                  <c:v>359.68700000000001</c:v>
                </c:pt>
                <c:pt idx="1">
                  <c:v>359.69200000000001</c:v>
                </c:pt>
                <c:pt idx="2">
                  <c:v>359.69600000000003</c:v>
                </c:pt>
                <c:pt idx="3">
                  <c:v>359.69600000000003</c:v>
                </c:pt>
                <c:pt idx="4">
                  <c:v>359.69600000000003</c:v>
                </c:pt>
                <c:pt idx="5">
                  <c:v>359.69499999999999</c:v>
                </c:pt>
                <c:pt idx="6">
                  <c:v>359.69099999999997</c:v>
                </c:pt>
                <c:pt idx="7">
                  <c:v>359.68400000000003</c:v>
                </c:pt>
                <c:pt idx="8">
                  <c:v>359.67500000000001</c:v>
                </c:pt>
                <c:pt idx="9">
                  <c:v>359.67200000000003</c:v>
                </c:pt>
                <c:pt idx="10">
                  <c:v>359.66899999999998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F-4B01-B8BE-6CCC63E73681}"/>
            </c:ext>
          </c:extLst>
        </c:ser>
        <c:ser>
          <c:idx val="2"/>
          <c:order val="2"/>
          <c:tx>
            <c:strRef>
              <c:f>'LegMal_Subareas 2-4 rwout'!$B$31</c:f>
              <c:strCache>
                <c:ptCount val="1"/>
                <c:pt idx="0">
                  <c:v>upp90th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'LegMal_Subareas 2-4 rwout'!$C$22:$M$22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xVal>
          <c:yVal>
            <c:numRef>
              <c:f>'LegMal_Subareas 2-4 rwout'!$C$32:$M$32</c:f>
              <c:numCache>
                <c:formatCode>General</c:formatCode>
                <c:ptCount val="11"/>
                <c:pt idx="0">
                  <c:v>553.45399999999995</c:v>
                </c:pt>
                <c:pt idx="1">
                  <c:v>553.45000000000005</c:v>
                </c:pt>
                <c:pt idx="2">
                  <c:v>553.44600000000003</c:v>
                </c:pt>
                <c:pt idx="3">
                  <c:v>553.44799999999998</c:v>
                </c:pt>
                <c:pt idx="4">
                  <c:v>553.44899999999996</c:v>
                </c:pt>
                <c:pt idx="5">
                  <c:v>553.45600000000002</c:v>
                </c:pt>
                <c:pt idx="6">
                  <c:v>553.46699999999998</c:v>
                </c:pt>
                <c:pt idx="7">
                  <c:v>553.48099999999999</c:v>
                </c:pt>
                <c:pt idx="8">
                  <c:v>553.5</c:v>
                </c:pt>
                <c:pt idx="9">
                  <c:v>553.505</c:v>
                </c:pt>
                <c:pt idx="10">
                  <c:v>553.50900000000001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1F-4B01-B8BE-6CCC63E73681}"/>
            </c:ext>
          </c:extLst>
        </c:ser>
        <c:ser>
          <c:idx val="3"/>
          <c:order val="3"/>
          <c:tx>
            <c:strRef>
              <c:f>'LegMal_Subareas 2-4 rwout'!$B$17</c:f>
              <c:strCache>
                <c:ptCount val="1"/>
                <c:pt idx="0">
                  <c:v>srv_est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chemeClr val="tx1"/>
              </a:solidFill>
            </c:spPr>
          </c:marker>
          <c:xVal>
            <c:numRef>
              <c:f>'LegMal_Subareas 2-4 rwout'!$C$16:$F$16</c:f>
              <c:numCache>
                <c:formatCode>General</c:formatCode>
                <c:ptCount val="4"/>
                <c:pt idx="0">
                  <c:v>2008</c:v>
                </c:pt>
                <c:pt idx="1">
                  <c:v>2010</c:v>
                </c:pt>
                <c:pt idx="2">
                  <c:v>2012</c:v>
                </c:pt>
                <c:pt idx="3">
                  <c:v>2016</c:v>
                </c:pt>
              </c:numCache>
            </c:numRef>
          </c:xVal>
          <c:yVal>
            <c:numRef>
              <c:f>'LegMal_Subareas 2-4 rwout'!$C$18:$F$18</c:f>
              <c:numCache>
                <c:formatCode>General</c:formatCode>
                <c:ptCount val="4"/>
                <c:pt idx="0">
                  <c:v>401</c:v>
                </c:pt>
                <c:pt idx="1">
                  <c:v>464</c:v>
                </c:pt>
                <c:pt idx="2">
                  <c:v>346</c:v>
                </c:pt>
                <c:pt idx="3">
                  <c:v>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1F-4B01-B8BE-6CCC63E73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77888"/>
        <c:axId val="76679808"/>
      </c:scatterChart>
      <c:valAx>
        <c:axId val="7667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679808"/>
        <c:crosses val="autoZero"/>
        <c:crossBetween val="midCat"/>
      </c:valAx>
      <c:valAx>
        <c:axId val="76679808"/>
        <c:scaling>
          <c:orientation val="minMax"/>
          <c:max val="1400"/>
          <c:min val="0"/>
        </c:scaling>
        <c:delete val="0"/>
        <c:axPos val="l"/>
        <c:majorGridlines>
          <c:spPr>
            <a:ln>
              <a:solidFill>
                <a:sysClr val="window" lastClr="FFFFFF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7667788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Total biomass (t): Subarea 2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'Total_Subarea 2 rwout'!$B$25</c:f>
              <c:strCache>
                <c:ptCount val="1"/>
                <c:pt idx="0">
                  <c:v>biomA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'Total_Subarea 2 rwout'!$C$22:$S$22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xVal>
          <c:yVal>
            <c:numRef>
              <c:f>'Total_Subarea 2 rwout'!$C$26:$S$26</c:f>
              <c:numCache>
                <c:formatCode>General</c:formatCode>
                <c:ptCount val="17"/>
                <c:pt idx="0">
                  <c:v>805.904</c:v>
                </c:pt>
                <c:pt idx="1">
                  <c:v>827.67499999999995</c:v>
                </c:pt>
                <c:pt idx="2">
                  <c:v>850.03499999999997</c:v>
                </c:pt>
                <c:pt idx="3">
                  <c:v>874.93700000000001</c:v>
                </c:pt>
                <c:pt idx="4">
                  <c:v>900.56799999999998</c:v>
                </c:pt>
                <c:pt idx="5">
                  <c:v>926.95</c:v>
                </c:pt>
                <c:pt idx="6">
                  <c:v>954.10500000000002</c:v>
                </c:pt>
                <c:pt idx="7">
                  <c:v>984.827</c:v>
                </c:pt>
                <c:pt idx="8">
                  <c:v>1016.54</c:v>
                </c:pt>
                <c:pt idx="9">
                  <c:v>1010.12</c:v>
                </c:pt>
                <c:pt idx="10">
                  <c:v>1003.74</c:v>
                </c:pt>
                <c:pt idx="11">
                  <c:v>1007.86</c:v>
                </c:pt>
                <c:pt idx="12">
                  <c:v>1011.99</c:v>
                </c:pt>
                <c:pt idx="13">
                  <c:v>1016.14</c:v>
                </c:pt>
                <c:pt idx="14">
                  <c:v>1020.31</c:v>
                </c:pt>
                <c:pt idx="15">
                  <c:v>1020.31</c:v>
                </c:pt>
                <c:pt idx="16">
                  <c:v>1020.31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A2-48DD-8C2F-60D581065D51}"/>
            </c:ext>
          </c:extLst>
        </c:ser>
        <c:ser>
          <c:idx val="1"/>
          <c:order val="1"/>
          <c:tx>
            <c:strRef>
              <c:f>'Total_Subarea 2 rwout'!$B$29</c:f>
              <c:strCache>
                <c:ptCount val="1"/>
                <c:pt idx="0">
                  <c:v>low90th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'Total_Subarea 2 rwout'!$C$22:$S$22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xVal>
          <c:yVal>
            <c:numRef>
              <c:f>'Total_Subarea 2 rwout'!$C$30:$S$30</c:f>
              <c:numCache>
                <c:formatCode>General</c:formatCode>
                <c:ptCount val="17"/>
                <c:pt idx="0">
                  <c:v>559.51700000000005</c:v>
                </c:pt>
                <c:pt idx="1">
                  <c:v>594.57600000000002</c:v>
                </c:pt>
                <c:pt idx="2">
                  <c:v>630.73599999999999</c:v>
                </c:pt>
                <c:pt idx="3">
                  <c:v>659.54100000000005</c:v>
                </c:pt>
                <c:pt idx="4">
                  <c:v>685.85</c:v>
                </c:pt>
                <c:pt idx="5">
                  <c:v>708.81799999999998</c:v>
                </c:pt>
                <c:pt idx="6">
                  <c:v>727.84400000000005</c:v>
                </c:pt>
                <c:pt idx="7">
                  <c:v>725.72799999999995</c:v>
                </c:pt>
                <c:pt idx="8">
                  <c:v>718.18200000000002</c:v>
                </c:pt>
                <c:pt idx="9">
                  <c:v>726.40200000000004</c:v>
                </c:pt>
                <c:pt idx="10">
                  <c:v>734.04399999999998</c:v>
                </c:pt>
                <c:pt idx="11">
                  <c:v>728.30600000000004</c:v>
                </c:pt>
                <c:pt idx="12">
                  <c:v>725.29700000000003</c:v>
                </c:pt>
                <c:pt idx="13">
                  <c:v>724.78899999999999</c:v>
                </c:pt>
                <c:pt idx="14">
                  <c:v>726.67</c:v>
                </c:pt>
                <c:pt idx="15">
                  <c:v>706.005</c:v>
                </c:pt>
                <c:pt idx="16">
                  <c:v>687.37099999999998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A2-48DD-8C2F-60D581065D51}"/>
            </c:ext>
          </c:extLst>
        </c:ser>
        <c:ser>
          <c:idx val="2"/>
          <c:order val="2"/>
          <c:tx>
            <c:strRef>
              <c:f>'Total_Subarea 2 rwout'!$B$31</c:f>
              <c:strCache>
                <c:ptCount val="1"/>
                <c:pt idx="0">
                  <c:v>upp90th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'Total_Subarea 2 rwout'!$C$22:$S$22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xVal>
          <c:yVal>
            <c:numRef>
              <c:f>'Total_Subarea 2 rwout'!$C$32:$S$32</c:f>
              <c:numCache>
                <c:formatCode>General</c:formatCode>
                <c:ptCount val="17"/>
                <c:pt idx="0">
                  <c:v>1160.79</c:v>
                </c:pt>
                <c:pt idx="1">
                  <c:v>1152.1600000000001</c:v>
                </c:pt>
                <c:pt idx="2">
                  <c:v>1145.58</c:v>
                </c:pt>
                <c:pt idx="3">
                  <c:v>1160.68</c:v>
                </c:pt>
                <c:pt idx="4">
                  <c:v>1182.51</c:v>
                </c:pt>
                <c:pt idx="5">
                  <c:v>1212.21</c:v>
                </c:pt>
                <c:pt idx="6">
                  <c:v>1250.7</c:v>
                </c:pt>
                <c:pt idx="7">
                  <c:v>1336.43</c:v>
                </c:pt>
                <c:pt idx="8">
                  <c:v>1438.84</c:v>
                </c:pt>
                <c:pt idx="9">
                  <c:v>1404.65</c:v>
                </c:pt>
                <c:pt idx="10">
                  <c:v>1372.53</c:v>
                </c:pt>
                <c:pt idx="11">
                  <c:v>1394.72</c:v>
                </c:pt>
                <c:pt idx="12">
                  <c:v>1412.01</c:v>
                </c:pt>
                <c:pt idx="13">
                  <c:v>1424.62</c:v>
                </c:pt>
                <c:pt idx="14">
                  <c:v>1432.61</c:v>
                </c:pt>
                <c:pt idx="15">
                  <c:v>1474.54</c:v>
                </c:pt>
                <c:pt idx="16">
                  <c:v>1514.52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A2-48DD-8C2F-60D581065D51}"/>
            </c:ext>
          </c:extLst>
        </c:ser>
        <c:ser>
          <c:idx val="3"/>
          <c:order val="3"/>
          <c:tx>
            <c:strRef>
              <c:f>'Total_Subarea 2 rwout'!$B$17</c:f>
              <c:strCache>
                <c:ptCount val="1"/>
                <c:pt idx="0">
                  <c:v>srv_est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chemeClr val="tx1"/>
              </a:solidFill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'Total_Subarea 2 rwout'!$C$60:$H$60</c:f>
                <c:numCache>
                  <c:formatCode>General</c:formatCode>
                  <c:ptCount val="6"/>
                  <c:pt idx="0">
                    <c:v>297.90602545098011</c:v>
                  </c:pt>
                  <c:pt idx="1">
                    <c:v>626.24563870736858</c:v>
                  </c:pt>
                  <c:pt idx="2">
                    <c:v>587.23855459259482</c:v>
                  </c:pt>
                  <c:pt idx="3">
                    <c:v>1009.7009458250498</c:v>
                  </c:pt>
                  <c:pt idx="4">
                    <c:v>694.08644994697886</c:v>
                  </c:pt>
                  <c:pt idx="5">
                    <c:v>572.40000000000009</c:v>
                  </c:pt>
                </c:numCache>
              </c:numRef>
            </c:plus>
            <c:minus>
              <c:numRef>
                <c:f>'Total_Subarea 2 rwout'!$C$60:$H$60</c:f>
                <c:numCache>
                  <c:formatCode>General</c:formatCode>
                  <c:ptCount val="6"/>
                  <c:pt idx="0">
                    <c:v>297.90602545098011</c:v>
                  </c:pt>
                  <c:pt idx="1">
                    <c:v>626.24563870736858</c:v>
                  </c:pt>
                  <c:pt idx="2">
                    <c:v>587.23855459259482</c:v>
                  </c:pt>
                  <c:pt idx="3">
                    <c:v>1009.7009458250498</c:v>
                  </c:pt>
                  <c:pt idx="4">
                    <c:v>694.08644994697886</c:v>
                  </c:pt>
                  <c:pt idx="5">
                    <c:v>572.40000000000009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'Total_Subarea 2 rwout'!$C$16:$H$16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2008</c:v>
                </c:pt>
                <c:pt idx="3">
                  <c:v>2010</c:v>
                </c:pt>
                <c:pt idx="4">
                  <c:v>2012</c:v>
                </c:pt>
                <c:pt idx="5">
                  <c:v>2016</c:v>
                </c:pt>
              </c:numCache>
            </c:numRef>
          </c:xVal>
          <c:yVal>
            <c:numRef>
              <c:f>'Total_Subarea 2 rwout'!$C$18:$H$18</c:f>
              <c:numCache>
                <c:formatCode>General</c:formatCode>
                <c:ptCount val="6"/>
                <c:pt idx="0">
                  <c:v>682</c:v>
                </c:pt>
                <c:pt idx="1">
                  <c:v>817</c:v>
                </c:pt>
                <c:pt idx="2">
                  <c:v>920</c:v>
                </c:pt>
                <c:pt idx="3">
                  <c:v>1614</c:v>
                </c:pt>
                <c:pt idx="4">
                  <c:v>778</c:v>
                </c:pt>
                <c:pt idx="5">
                  <c:v>1060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A2-48DD-8C2F-60D581065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32288"/>
        <c:axId val="76733824"/>
      </c:scatterChart>
      <c:valAx>
        <c:axId val="7673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76733824"/>
        <c:crosses val="autoZero"/>
        <c:crossBetween val="midCat"/>
      </c:valAx>
      <c:valAx>
        <c:axId val="76733824"/>
        <c:scaling>
          <c:orientation val="minMax"/>
        </c:scaling>
        <c:delete val="0"/>
        <c:axPos val="l"/>
        <c:majorGridlines>
          <c:spPr>
            <a:ln>
              <a:solidFill>
                <a:schemeClr val="bg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7673228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5572891016263438"/>
          <c:y val="0.94356802741551304"/>
          <c:w val="0.54136059471909426"/>
          <c:h val="4.6325589775078065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Mature</a:t>
            </a:r>
            <a:r>
              <a:rPr lang="en-US" sz="2400" baseline="0"/>
              <a:t> male</a:t>
            </a:r>
            <a:r>
              <a:rPr lang="en-US" sz="2400"/>
              <a:t> biomass (t): Subarea 2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'Total_Subarea 2 rwout'!$B$25</c:f>
              <c:strCache>
                <c:ptCount val="1"/>
                <c:pt idx="0">
                  <c:v>biomA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'MatMal_Subarea 2 rwout'!$C$22:$M$22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xVal>
          <c:yVal>
            <c:numRef>
              <c:f>'MatMal_Subarea 2 rwout'!$C$26:$M$26</c:f>
              <c:numCache>
                <c:formatCode>General</c:formatCode>
                <c:ptCount val="11"/>
                <c:pt idx="0">
                  <c:v>406.596</c:v>
                </c:pt>
                <c:pt idx="1">
                  <c:v>406.59500000000003</c:v>
                </c:pt>
                <c:pt idx="2">
                  <c:v>406.59399999999999</c:v>
                </c:pt>
                <c:pt idx="3">
                  <c:v>406.59199999999998</c:v>
                </c:pt>
                <c:pt idx="4">
                  <c:v>406.59</c:v>
                </c:pt>
                <c:pt idx="5">
                  <c:v>406.59100000000001</c:v>
                </c:pt>
                <c:pt idx="6">
                  <c:v>406.59199999999998</c:v>
                </c:pt>
                <c:pt idx="7">
                  <c:v>406.59399999999999</c:v>
                </c:pt>
                <c:pt idx="8">
                  <c:v>406.59500000000003</c:v>
                </c:pt>
                <c:pt idx="9">
                  <c:v>406.59500000000003</c:v>
                </c:pt>
                <c:pt idx="10">
                  <c:v>406.59500000000003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38-4B26-95D5-2A840A0566E1}"/>
            </c:ext>
          </c:extLst>
        </c:ser>
        <c:ser>
          <c:idx val="1"/>
          <c:order val="1"/>
          <c:tx>
            <c:strRef>
              <c:f>'MatMal_Subarea 2 rwout'!$B$29</c:f>
              <c:strCache>
                <c:ptCount val="1"/>
                <c:pt idx="0">
                  <c:v>low90th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'MatMal_Subarea 2 rwout'!$C$22:$M$22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xVal>
          <c:yVal>
            <c:numRef>
              <c:f>'MatMal_Subarea 2 rwout'!$C$30:$M$30</c:f>
              <c:numCache>
                <c:formatCode>General</c:formatCode>
                <c:ptCount val="11"/>
                <c:pt idx="0">
                  <c:v>320.59199999999998</c:v>
                </c:pt>
                <c:pt idx="1">
                  <c:v>320.59500000000003</c:v>
                </c:pt>
                <c:pt idx="2">
                  <c:v>320.59699999999998</c:v>
                </c:pt>
                <c:pt idx="3">
                  <c:v>320.59300000000002</c:v>
                </c:pt>
                <c:pt idx="4">
                  <c:v>320.58699999999999</c:v>
                </c:pt>
                <c:pt idx="5">
                  <c:v>320.589</c:v>
                </c:pt>
                <c:pt idx="6">
                  <c:v>320.58999999999997</c:v>
                </c:pt>
                <c:pt idx="7">
                  <c:v>320.58999999999997</c:v>
                </c:pt>
                <c:pt idx="8">
                  <c:v>320.589</c:v>
                </c:pt>
                <c:pt idx="9">
                  <c:v>320.58600000000001</c:v>
                </c:pt>
                <c:pt idx="10">
                  <c:v>320.58199999999999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38-4B26-95D5-2A840A0566E1}"/>
            </c:ext>
          </c:extLst>
        </c:ser>
        <c:ser>
          <c:idx val="2"/>
          <c:order val="2"/>
          <c:tx>
            <c:strRef>
              <c:f>'MatMal_Subarea 2 rwout'!$B$31</c:f>
              <c:strCache>
                <c:ptCount val="1"/>
                <c:pt idx="0">
                  <c:v>upp90th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'MatMal_Subarea 2 rwout'!$C$22:$M$22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xVal>
          <c:yVal>
            <c:numRef>
              <c:f>'MatMal_Subarea 2 rwout'!$C$32:$M$32</c:f>
              <c:numCache>
                <c:formatCode>General</c:formatCode>
                <c:ptCount val="11"/>
                <c:pt idx="0">
                  <c:v>515.67399999999998</c:v>
                </c:pt>
                <c:pt idx="1">
                  <c:v>515.66600000000005</c:v>
                </c:pt>
                <c:pt idx="2">
                  <c:v>515.66</c:v>
                </c:pt>
                <c:pt idx="3">
                  <c:v>515.65899999999999</c:v>
                </c:pt>
                <c:pt idx="4">
                  <c:v>515.66399999999999</c:v>
                </c:pt>
                <c:pt idx="5">
                  <c:v>515.66399999999999</c:v>
                </c:pt>
                <c:pt idx="6">
                  <c:v>515.66499999999996</c:v>
                </c:pt>
                <c:pt idx="7">
                  <c:v>515.66899999999998</c:v>
                </c:pt>
                <c:pt idx="8">
                  <c:v>515.67399999999998</c:v>
                </c:pt>
                <c:pt idx="9">
                  <c:v>515.67999999999995</c:v>
                </c:pt>
                <c:pt idx="10">
                  <c:v>515.68499999999995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38-4B26-95D5-2A840A0566E1}"/>
            </c:ext>
          </c:extLst>
        </c:ser>
        <c:ser>
          <c:idx val="3"/>
          <c:order val="3"/>
          <c:tx>
            <c:strRef>
              <c:f>'MatMal_Subarea 2 rwout'!$B$17</c:f>
              <c:strCache>
                <c:ptCount val="1"/>
                <c:pt idx="0">
                  <c:v>srv_est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chemeClr val="tx1"/>
              </a:solidFill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'MatMal_Subarea 2 rwout'!$C$67:$F$67</c:f>
                <c:numCache>
                  <c:formatCode>General</c:formatCode>
                  <c:ptCount val="4"/>
                  <c:pt idx="0">
                    <c:v>347.91905053520162</c:v>
                  </c:pt>
                  <c:pt idx="1">
                    <c:v>215.28840363196963</c:v>
                  </c:pt>
                  <c:pt idx="2">
                    <c:v>161.78893209162024</c:v>
                  </c:pt>
                  <c:pt idx="3">
                    <c:v>285</c:v>
                  </c:pt>
                </c:numCache>
              </c:numRef>
            </c:plus>
            <c:minus>
              <c:numRef>
                <c:f>'MatMal_Subarea 2 rwout'!$C$67:$F$67</c:f>
                <c:numCache>
                  <c:formatCode>General</c:formatCode>
                  <c:ptCount val="4"/>
                  <c:pt idx="0">
                    <c:v>347.91905053520162</c:v>
                  </c:pt>
                  <c:pt idx="1">
                    <c:v>215.28840363196963</c:v>
                  </c:pt>
                  <c:pt idx="2">
                    <c:v>161.78893209162024</c:v>
                  </c:pt>
                  <c:pt idx="3">
                    <c:v>285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'MatMal_Subarea 2 rwout'!$C$16:$F$16</c:f>
              <c:numCache>
                <c:formatCode>General</c:formatCode>
                <c:ptCount val="4"/>
                <c:pt idx="0">
                  <c:v>2008</c:v>
                </c:pt>
                <c:pt idx="1">
                  <c:v>2010</c:v>
                </c:pt>
                <c:pt idx="2">
                  <c:v>2012</c:v>
                </c:pt>
                <c:pt idx="3">
                  <c:v>2016</c:v>
                </c:pt>
              </c:numCache>
            </c:numRef>
          </c:xVal>
          <c:yVal>
            <c:numRef>
              <c:f>'MatMal_Subarea 2 rwout'!$C$18:$F$18</c:f>
              <c:numCache>
                <c:formatCode>General</c:formatCode>
                <c:ptCount val="4"/>
                <c:pt idx="0">
                  <c:v>490</c:v>
                </c:pt>
                <c:pt idx="1">
                  <c:v>440</c:v>
                </c:pt>
                <c:pt idx="2">
                  <c:v>256</c:v>
                </c:pt>
                <c:pt idx="3">
                  <c:v>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38-4B26-95D5-2A840A056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50528"/>
        <c:axId val="76952320"/>
      </c:scatterChart>
      <c:valAx>
        <c:axId val="7695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76952320"/>
        <c:crosses val="autoZero"/>
        <c:crossBetween val="midCat"/>
      </c:valAx>
      <c:valAx>
        <c:axId val="76952320"/>
        <c:scaling>
          <c:orientation val="minMax"/>
        </c:scaling>
        <c:delete val="0"/>
        <c:axPos val="l"/>
        <c:majorGridlines>
          <c:spPr>
            <a:ln>
              <a:solidFill>
                <a:schemeClr val="bg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7695052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5572891016263438"/>
          <c:y val="0.94356802741551304"/>
          <c:w val="0.54136059471909426"/>
          <c:h val="4.6325589775078065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 baseline="0"/>
              <a:t>Legal male</a:t>
            </a:r>
            <a:r>
              <a:rPr lang="en-US" sz="2400"/>
              <a:t> biomass (t): Subarea 2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'LegMal_Subarea 2 rwout'!$B$25</c:f>
              <c:strCache>
                <c:ptCount val="1"/>
                <c:pt idx="0">
                  <c:v>biomA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'LegMal_Subarea 2 rwout'!$C$22:$M$22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xVal>
          <c:yVal>
            <c:numRef>
              <c:f>'LegMal_Subarea 2 rwout'!$C$26:$M$26</c:f>
              <c:numCache>
                <c:formatCode>General</c:formatCode>
                <c:ptCount val="11"/>
                <c:pt idx="0">
                  <c:v>301.01900000000001</c:v>
                </c:pt>
                <c:pt idx="1">
                  <c:v>301.02</c:v>
                </c:pt>
                <c:pt idx="2">
                  <c:v>301.02</c:v>
                </c:pt>
                <c:pt idx="3">
                  <c:v>301.01900000000001</c:v>
                </c:pt>
                <c:pt idx="4">
                  <c:v>301.01799999999997</c:v>
                </c:pt>
                <c:pt idx="5">
                  <c:v>301.01900000000001</c:v>
                </c:pt>
                <c:pt idx="6">
                  <c:v>301.01900000000001</c:v>
                </c:pt>
                <c:pt idx="7">
                  <c:v>301.01900000000001</c:v>
                </c:pt>
                <c:pt idx="8">
                  <c:v>301.02</c:v>
                </c:pt>
                <c:pt idx="9">
                  <c:v>301.02</c:v>
                </c:pt>
                <c:pt idx="10">
                  <c:v>301.02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6F-4895-B2AD-B03A9F973D66}"/>
            </c:ext>
          </c:extLst>
        </c:ser>
        <c:ser>
          <c:idx val="1"/>
          <c:order val="1"/>
          <c:tx>
            <c:strRef>
              <c:f>'LegMal_Subarea 2 rwout'!$B$29</c:f>
              <c:strCache>
                <c:ptCount val="1"/>
                <c:pt idx="0">
                  <c:v>low90th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'LegMal_Subarea 2 rwout'!$C$22:$M$22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xVal>
          <c:yVal>
            <c:numRef>
              <c:f>'LegMal_Subarea 2 rwout'!$C$30:$M$30</c:f>
              <c:numCache>
                <c:formatCode>General</c:formatCode>
                <c:ptCount val="11"/>
                <c:pt idx="0">
                  <c:v>238.328</c:v>
                </c:pt>
                <c:pt idx="1">
                  <c:v>238.32900000000001</c:v>
                </c:pt>
                <c:pt idx="2">
                  <c:v>238.33</c:v>
                </c:pt>
                <c:pt idx="3">
                  <c:v>238.32900000000001</c:v>
                </c:pt>
                <c:pt idx="4">
                  <c:v>238.328</c:v>
                </c:pt>
                <c:pt idx="5">
                  <c:v>238.328</c:v>
                </c:pt>
                <c:pt idx="6">
                  <c:v>238.327</c:v>
                </c:pt>
                <c:pt idx="7">
                  <c:v>238.327</c:v>
                </c:pt>
                <c:pt idx="8">
                  <c:v>238.32599999999999</c:v>
                </c:pt>
                <c:pt idx="9">
                  <c:v>238.32499999999999</c:v>
                </c:pt>
                <c:pt idx="10">
                  <c:v>238.32400000000001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6F-4895-B2AD-B03A9F973D66}"/>
            </c:ext>
          </c:extLst>
        </c:ser>
        <c:ser>
          <c:idx val="2"/>
          <c:order val="2"/>
          <c:tx>
            <c:strRef>
              <c:f>'LegMal_Subareas 2-4 rwout'!$B$31</c:f>
              <c:strCache>
                <c:ptCount val="1"/>
                <c:pt idx="0">
                  <c:v>upp90th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'LegMal_Subarea 2 rwout'!$C$22:$M$22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xVal>
          <c:yVal>
            <c:numRef>
              <c:f>'LegMal_Subarea 2 rwout'!$C$32:$M$32</c:f>
              <c:numCache>
                <c:formatCode>General</c:formatCode>
                <c:ptCount val="11"/>
                <c:pt idx="0">
                  <c:v>380.202</c:v>
                </c:pt>
                <c:pt idx="1">
                  <c:v>380.20100000000002</c:v>
                </c:pt>
                <c:pt idx="2">
                  <c:v>380.2</c:v>
                </c:pt>
                <c:pt idx="3">
                  <c:v>380.19900000000001</c:v>
                </c:pt>
                <c:pt idx="4">
                  <c:v>380.2</c:v>
                </c:pt>
                <c:pt idx="5">
                  <c:v>380.20100000000002</c:v>
                </c:pt>
                <c:pt idx="6">
                  <c:v>380.202</c:v>
                </c:pt>
                <c:pt idx="7">
                  <c:v>380.20299999999997</c:v>
                </c:pt>
                <c:pt idx="8">
                  <c:v>380.20499999999998</c:v>
                </c:pt>
                <c:pt idx="9">
                  <c:v>380.20699999999999</c:v>
                </c:pt>
                <c:pt idx="10">
                  <c:v>380.209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6F-4895-B2AD-B03A9F973D66}"/>
            </c:ext>
          </c:extLst>
        </c:ser>
        <c:ser>
          <c:idx val="3"/>
          <c:order val="3"/>
          <c:tx>
            <c:strRef>
              <c:f>'LegMal_Subarea 2 rwout'!$B$17</c:f>
              <c:strCache>
                <c:ptCount val="1"/>
                <c:pt idx="0">
                  <c:v>srv_est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chemeClr val="tx1"/>
              </a:solidFill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'LegMal_Subarea 2 rwout'!$C$67:$F$67</c:f>
                <c:numCache>
                  <c:formatCode>General</c:formatCode>
                  <c:ptCount val="4"/>
                  <c:pt idx="0">
                    <c:v>170.5311815214387</c:v>
                  </c:pt>
                  <c:pt idx="1">
                    <c:v>177.14927640072867</c:v>
                  </c:pt>
                  <c:pt idx="2">
                    <c:v>141.83676847633248</c:v>
                  </c:pt>
                  <c:pt idx="3">
                    <c:v>201.6</c:v>
                  </c:pt>
                </c:numCache>
              </c:numRef>
            </c:plus>
            <c:minus>
              <c:numRef>
                <c:f>'LegMal_Subarea 2 rwout'!$C$67:$F$67</c:f>
                <c:numCache>
                  <c:formatCode>General</c:formatCode>
                  <c:ptCount val="4"/>
                  <c:pt idx="0">
                    <c:v>170.5311815214387</c:v>
                  </c:pt>
                  <c:pt idx="1">
                    <c:v>177.14927640072867</c:v>
                  </c:pt>
                  <c:pt idx="2">
                    <c:v>141.83676847633248</c:v>
                  </c:pt>
                  <c:pt idx="3">
                    <c:v>201.6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'LegMal_Subarea 2 rwout'!$C$16:$F$16</c:f>
              <c:numCache>
                <c:formatCode>General</c:formatCode>
                <c:ptCount val="4"/>
                <c:pt idx="0">
                  <c:v>2008</c:v>
                </c:pt>
                <c:pt idx="1">
                  <c:v>2010</c:v>
                </c:pt>
                <c:pt idx="2">
                  <c:v>2012</c:v>
                </c:pt>
                <c:pt idx="3">
                  <c:v>2016</c:v>
                </c:pt>
              </c:numCache>
            </c:numRef>
          </c:xVal>
          <c:yVal>
            <c:numRef>
              <c:f>'LegMal_Subarea 2 rwout'!$C$18:$F$18</c:f>
              <c:numCache>
                <c:formatCode>General</c:formatCode>
                <c:ptCount val="4"/>
                <c:pt idx="0">
                  <c:v>294</c:v>
                </c:pt>
                <c:pt idx="1">
                  <c:v>349</c:v>
                </c:pt>
                <c:pt idx="2">
                  <c:v>207</c:v>
                </c:pt>
                <c:pt idx="3">
                  <c:v>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6F-4895-B2AD-B03A9F973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07104"/>
        <c:axId val="77021184"/>
      </c:scatterChart>
      <c:valAx>
        <c:axId val="7700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77021184"/>
        <c:crosses val="autoZero"/>
        <c:crossBetween val="midCat"/>
      </c:valAx>
      <c:valAx>
        <c:axId val="77021184"/>
        <c:scaling>
          <c:orientation val="minMax"/>
        </c:scaling>
        <c:delete val="0"/>
        <c:axPos val="l"/>
        <c:majorGridlines>
          <c:spPr>
            <a:ln>
              <a:solidFill>
                <a:schemeClr val="bg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7700710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5572891016263438"/>
          <c:y val="0.94356802741551304"/>
          <c:w val="0.54136059471909426"/>
          <c:h val="4.6325589775078065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tabSelected="1" zoomScale="10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11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642" cy="62777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6053" cy="628315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Straight Connector 5"/>
        <cdr:cNvSpPr/>
      </cdr:nvSpPr>
      <cdr:spPr>
        <a:xfrm xmlns:a="http://schemas.openxmlformats.org/drawingml/2006/main" flipH="1">
          <a:off x="0" y="0"/>
          <a:ext cx="0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56053" cy="628315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Straight Connector 5"/>
        <cdr:cNvSpPr/>
      </cdr:nvSpPr>
      <cdr:spPr>
        <a:xfrm xmlns:a="http://schemas.openxmlformats.org/drawingml/2006/main" flipH="1">
          <a:off x="0" y="0"/>
          <a:ext cx="0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50111" cy="62723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Straight Connector 5"/>
        <cdr:cNvSpPr/>
      </cdr:nvSpPr>
      <cdr:spPr>
        <a:xfrm xmlns:a="http://schemas.openxmlformats.org/drawingml/2006/main" flipH="1">
          <a:off x="0" y="0"/>
          <a:ext cx="0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99060</xdr:colOff>
      <xdr:row>39</xdr:row>
      <xdr:rowOff>0</xdr:rowOff>
    </xdr:from>
    <xdr:to>
      <xdr:col>8</xdr:col>
      <xdr:colOff>403860</xdr:colOff>
      <xdr:row>54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39</xdr:row>
      <xdr:rowOff>167640</xdr:rowOff>
    </xdr:from>
    <xdr:to>
      <xdr:col>8</xdr:col>
      <xdr:colOff>304800</xdr:colOff>
      <xdr:row>54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38</xdr:row>
      <xdr:rowOff>175260</xdr:rowOff>
    </xdr:from>
    <xdr:to>
      <xdr:col>9</xdr:col>
      <xdr:colOff>320040</xdr:colOff>
      <xdr:row>53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274320</xdr:colOff>
      <xdr:row>25</xdr:row>
      <xdr:rowOff>7620</xdr:rowOff>
    </xdr:from>
    <xdr:to>
      <xdr:col>15</xdr:col>
      <xdr:colOff>579120</xdr:colOff>
      <xdr:row>40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Straight Connector 5"/>
        <cdr:cNvSpPr/>
      </cdr:nvSpPr>
      <cdr:spPr>
        <a:xfrm xmlns:a="http://schemas.openxmlformats.org/drawingml/2006/main" flipH="1">
          <a:off x="0" y="0"/>
          <a:ext cx="0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0</xdr:rowOff>
    </xdr:from>
    <xdr:to>
      <xdr:col>8</xdr:col>
      <xdr:colOff>304800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0</xdr:rowOff>
    </xdr:from>
    <xdr:to>
      <xdr:col>8</xdr:col>
      <xdr:colOff>304800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642" cy="62777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Straight Connector 5"/>
        <cdr:cNvSpPr/>
      </cdr:nvSpPr>
      <cdr:spPr>
        <a:xfrm xmlns:a="http://schemas.openxmlformats.org/drawingml/2006/main" flipH="1">
          <a:off x="0" y="0"/>
          <a:ext cx="0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642" cy="62777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Straight Connector 5"/>
        <cdr:cNvSpPr/>
      </cdr:nvSpPr>
      <cdr:spPr>
        <a:xfrm xmlns:a="http://schemas.openxmlformats.org/drawingml/2006/main" flipH="1">
          <a:off x="0" y="0"/>
          <a:ext cx="0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37</xdr:row>
      <xdr:rowOff>114300</xdr:rowOff>
    </xdr:from>
    <xdr:to>
      <xdr:col>8</xdr:col>
      <xdr:colOff>320040</xdr:colOff>
      <xdr:row>52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42</xdr:row>
      <xdr:rowOff>91440</xdr:rowOff>
    </xdr:from>
    <xdr:to>
      <xdr:col>8</xdr:col>
      <xdr:colOff>259080</xdr:colOff>
      <xdr:row>57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480060</xdr:colOff>
      <xdr:row>38</xdr:row>
      <xdr:rowOff>167640</xdr:rowOff>
    </xdr:from>
    <xdr:to>
      <xdr:col>9</xdr:col>
      <xdr:colOff>175260</xdr:colOff>
      <xdr:row>53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O57"/>
  <sheetViews>
    <sheetView showGridLines="0" topLeftCell="A21" workbookViewId="0">
      <selection activeCell="A2" sqref="A2:J57"/>
    </sheetView>
  </sheetViews>
  <sheetFormatPr defaultRowHeight="14.4" x14ac:dyDescent="0.3"/>
  <cols>
    <col min="1" max="1" width="10.44140625" bestFit="1" customWidth="1"/>
    <col min="2" max="2" width="7.5546875" bestFit="1" customWidth="1"/>
    <col min="3" max="3" width="11.6640625" style="12" customWidth="1"/>
    <col min="4" max="4" width="8.88671875" style="11"/>
    <col min="5" max="5" width="1.5546875" customWidth="1"/>
    <col min="6" max="6" width="12.109375" customWidth="1"/>
    <col min="8" max="8" width="1.5546875" customWidth="1"/>
    <col min="9" max="9" width="13.6640625" customWidth="1"/>
  </cols>
  <sheetData>
    <row r="2" spans="1:12" x14ac:dyDescent="0.3">
      <c r="A2" s="31"/>
      <c r="B2" s="31"/>
      <c r="C2" s="81" t="s">
        <v>37</v>
      </c>
      <c r="D2" s="81"/>
      <c r="E2" s="31"/>
      <c r="F2" s="81" t="s">
        <v>36</v>
      </c>
      <c r="G2" s="81"/>
      <c r="H2" s="31"/>
      <c r="I2" s="81" t="s">
        <v>35</v>
      </c>
      <c r="J2" s="81"/>
    </row>
    <row r="3" spans="1:12" x14ac:dyDescent="0.3">
      <c r="A3" s="32"/>
      <c r="B3" s="32"/>
      <c r="C3" s="82" t="s">
        <v>34</v>
      </c>
      <c r="D3" s="82"/>
      <c r="E3" s="32"/>
      <c r="F3" s="82" t="s">
        <v>46</v>
      </c>
      <c r="G3" s="82"/>
      <c r="H3" s="32"/>
      <c r="I3" s="33" t="s">
        <v>47</v>
      </c>
      <c r="J3" s="33"/>
    </row>
    <row r="4" spans="1:12" x14ac:dyDescent="0.3">
      <c r="A4" s="34" t="s">
        <v>33</v>
      </c>
      <c r="B4" s="34" t="s">
        <v>32</v>
      </c>
      <c r="C4" s="35" t="s">
        <v>31</v>
      </c>
      <c r="D4" s="36" t="s">
        <v>30</v>
      </c>
      <c r="E4" s="34"/>
      <c r="F4" s="37" t="s">
        <v>31</v>
      </c>
      <c r="G4" s="37" t="s">
        <v>30</v>
      </c>
      <c r="H4" s="34"/>
      <c r="I4" s="37" t="s">
        <v>31</v>
      </c>
      <c r="J4" s="37" t="s">
        <v>30</v>
      </c>
    </row>
    <row r="5" spans="1:12" x14ac:dyDescent="0.3">
      <c r="A5" s="32">
        <v>2002</v>
      </c>
      <c r="B5" s="32">
        <v>1</v>
      </c>
      <c r="C5" s="38">
        <v>131.38000000000002</v>
      </c>
      <c r="D5" s="39">
        <v>0.39485833407267523</v>
      </c>
      <c r="E5" s="32"/>
      <c r="F5" s="40" t="s">
        <v>29</v>
      </c>
      <c r="G5" s="40" t="s">
        <v>29</v>
      </c>
      <c r="H5" s="40"/>
      <c r="I5" s="40" t="s">
        <v>29</v>
      </c>
      <c r="J5" s="40" t="s">
        <v>29</v>
      </c>
    </row>
    <row r="6" spans="1:12" x14ac:dyDescent="0.3">
      <c r="A6" s="32">
        <v>2002</v>
      </c>
      <c r="B6" s="32">
        <v>2</v>
      </c>
      <c r="C6" s="38">
        <v>682.1</v>
      </c>
      <c r="D6" s="39">
        <v>0.21837415734568252</v>
      </c>
      <c r="E6" s="32"/>
      <c r="F6" s="40" t="s">
        <v>29</v>
      </c>
      <c r="G6" s="40" t="s">
        <v>29</v>
      </c>
      <c r="H6" s="40"/>
      <c r="I6" s="40" t="s">
        <v>29</v>
      </c>
      <c r="J6" s="40" t="s">
        <v>29</v>
      </c>
    </row>
    <row r="7" spans="1:12" x14ac:dyDescent="0.3">
      <c r="A7" s="32">
        <v>2002</v>
      </c>
      <c r="B7" s="32">
        <v>3</v>
      </c>
      <c r="C7" s="38">
        <v>81.143000000000001</v>
      </c>
      <c r="D7" s="39">
        <v>0.39546349926417079</v>
      </c>
      <c r="E7" s="32"/>
      <c r="F7" s="40" t="s">
        <v>29</v>
      </c>
      <c r="G7" s="40" t="s">
        <v>29</v>
      </c>
      <c r="H7" s="40"/>
      <c r="I7" s="40" t="s">
        <v>29</v>
      </c>
      <c r="J7" s="40" t="s">
        <v>29</v>
      </c>
    </row>
    <row r="8" spans="1:12" x14ac:dyDescent="0.3">
      <c r="A8" s="32">
        <v>2002</v>
      </c>
      <c r="B8" s="32">
        <v>4</v>
      </c>
      <c r="C8" s="38">
        <v>53.14</v>
      </c>
      <c r="D8" s="39">
        <v>0.39639266658578226</v>
      </c>
      <c r="E8" s="32"/>
      <c r="F8" s="40" t="s">
        <v>29</v>
      </c>
      <c r="G8" s="40" t="s">
        <v>29</v>
      </c>
      <c r="H8" s="40"/>
      <c r="I8" s="40" t="s">
        <v>29</v>
      </c>
      <c r="J8" s="40" t="s">
        <v>29</v>
      </c>
    </row>
    <row r="9" spans="1:12" x14ac:dyDescent="0.3">
      <c r="A9" s="32">
        <v>2002</v>
      </c>
      <c r="B9" s="32">
        <v>5</v>
      </c>
      <c r="C9" s="38">
        <v>19.080000000000002</v>
      </c>
      <c r="D9" s="39">
        <v>0.86100759096581148</v>
      </c>
      <c r="E9" s="32"/>
      <c r="F9" s="40" t="s">
        <v>29</v>
      </c>
      <c r="G9" s="40" t="s">
        <v>29</v>
      </c>
      <c r="H9" s="40"/>
      <c r="I9" s="40" t="s">
        <v>29</v>
      </c>
      <c r="J9" s="40" t="s">
        <v>29</v>
      </c>
    </row>
    <row r="10" spans="1:12" x14ac:dyDescent="0.3">
      <c r="A10" s="32">
        <v>2002</v>
      </c>
      <c r="B10" s="34">
        <v>6</v>
      </c>
      <c r="C10" s="38">
        <v>43.592000000000006</v>
      </c>
      <c r="D10" s="39">
        <v>0.69199494874714285</v>
      </c>
      <c r="E10" s="34"/>
      <c r="F10" s="40" t="s">
        <v>29</v>
      </c>
      <c r="G10" s="40" t="s">
        <v>29</v>
      </c>
      <c r="H10" s="40"/>
      <c r="I10" s="40" t="s">
        <v>29</v>
      </c>
      <c r="J10" s="40" t="s">
        <v>29</v>
      </c>
    </row>
    <row r="11" spans="1:12" x14ac:dyDescent="0.3">
      <c r="A11" s="31">
        <v>2002</v>
      </c>
      <c r="B11" s="41" t="s">
        <v>48</v>
      </c>
      <c r="C11" s="42">
        <v>1010.4350000000001</v>
      </c>
      <c r="D11" s="43">
        <v>0.16421238805521293</v>
      </c>
      <c r="E11" s="32"/>
      <c r="F11" s="44" t="s">
        <v>29</v>
      </c>
      <c r="G11" s="44" t="s">
        <v>29</v>
      </c>
      <c r="H11" s="44"/>
      <c r="I11" s="44" t="s">
        <v>29</v>
      </c>
      <c r="J11" s="44" t="s">
        <v>29</v>
      </c>
      <c r="L11" s="16"/>
    </row>
    <row r="12" spans="1:12" x14ac:dyDescent="0.3">
      <c r="A12" s="34">
        <v>2002</v>
      </c>
      <c r="B12" s="45" t="s">
        <v>27</v>
      </c>
      <c r="C12" s="46">
        <v>816.38300000000004</v>
      </c>
      <c r="D12" s="47">
        <v>0.18841575994464477</v>
      </c>
      <c r="E12" s="34"/>
      <c r="F12" s="48" t="s">
        <v>29</v>
      </c>
      <c r="G12" s="48" t="s">
        <v>29</v>
      </c>
      <c r="H12" s="48"/>
      <c r="I12" s="48" t="s">
        <v>29</v>
      </c>
      <c r="J12" s="48" t="s">
        <v>29</v>
      </c>
    </row>
    <row r="13" spans="1:12" x14ac:dyDescent="0.3">
      <c r="A13" s="32"/>
      <c r="B13" s="32"/>
      <c r="C13" s="38"/>
      <c r="D13" s="39"/>
      <c r="E13" s="32"/>
      <c r="F13" s="40"/>
      <c r="G13" s="40"/>
      <c r="H13" s="40"/>
      <c r="I13" s="40"/>
      <c r="J13" s="40"/>
    </row>
    <row r="14" spans="1:12" x14ac:dyDescent="0.3">
      <c r="A14" s="32">
        <v>2004</v>
      </c>
      <c r="B14" s="32">
        <v>1</v>
      </c>
      <c r="C14" s="38">
        <v>65.036900000000003</v>
      </c>
      <c r="D14" s="39">
        <v>0.21827436635299019</v>
      </c>
      <c r="E14" s="32"/>
      <c r="F14" s="40" t="s">
        <v>29</v>
      </c>
      <c r="G14" s="40" t="s">
        <v>29</v>
      </c>
      <c r="H14" s="40"/>
      <c r="I14" s="40" t="s">
        <v>29</v>
      </c>
      <c r="J14" s="40" t="s">
        <v>29</v>
      </c>
    </row>
    <row r="15" spans="1:12" x14ac:dyDescent="0.3">
      <c r="A15" s="32">
        <v>2004</v>
      </c>
      <c r="B15" s="32">
        <v>2</v>
      </c>
      <c r="C15" s="38">
        <v>816.89</v>
      </c>
      <c r="D15" s="39">
        <v>0.38331087337791414</v>
      </c>
      <c r="E15" s="32"/>
      <c r="F15" s="40" t="s">
        <v>29</v>
      </c>
      <c r="G15" s="40" t="s">
        <v>29</v>
      </c>
      <c r="H15" s="40"/>
      <c r="I15" s="40" t="s">
        <v>29</v>
      </c>
      <c r="J15" s="40" t="s">
        <v>29</v>
      </c>
    </row>
    <row r="16" spans="1:12" x14ac:dyDescent="0.3">
      <c r="A16" s="32">
        <v>2004</v>
      </c>
      <c r="B16" s="32">
        <v>3</v>
      </c>
      <c r="C16" s="38">
        <v>50.809999999999988</v>
      </c>
      <c r="D16" s="39">
        <v>0.40978908166409689</v>
      </c>
      <c r="E16" s="32"/>
      <c r="F16" s="40" t="s">
        <v>29</v>
      </c>
      <c r="G16" s="40" t="s">
        <v>29</v>
      </c>
      <c r="H16" s="40"/>
      <c r="I16" s="40" t="s">
        <v>29</v>
      </c>
      <c r="J16" s="40" t="s">
        <v>29</v>
      </c>
    </row>
    <row r="17" spans="1:13" x14ac:dyDescent="0.3">
      <c r="A17" s="32">
        <v>2004</v>
      </c>
      <c r="B17" s="32">
        <v>4</v>
      </c>
      <c r="C17" s="38">
        <v>121</v>
      </c>
      <c r="D17" s="39">
        <v>0.36401182719909486</v>
      </c>
      <c r="E17" s="32"/>
      <c r="F17" s="40" t="s">
        <v>29</v>
      </c>
      <c r="G17" s="40" t="s">
        <v>29</v>
      </c>
      <c r="H17" s="40"/>
      <c r="I17" s="40" t="s">
        <v>29</v>
      </c>
      <c r="J17" s="40" t="s">
        <v>29</v>
      </c>
    </row>
    <row r="18" spans="1:13" x14ac:dyDescent="0.3">
      <c r="A18" s="32">
        <v>2004</v>
      </c>
      <c r="B18" s="32">
        <v>5</v>
      </c>
      <c r="C18" s="38">
        <v>20</v>
      </c>
      <c r="D18" s="39">
        <v>0.72835430938520573</v>
      </c>
      <c r="E18" s="32"/>
      <c r="F18" s="40" t="s">
        <v>29</v>
      </c>
      <c r="G18" s="40" t="s">
        <v>29</v>
      </c>
      <c r="H18" s="40"/>
      <c r="I18" s="40" t="s">
        <v>29</v>
      </c>
      <c r="J18" s="40" t="s">
        <v>29</v>
      </c>
    </row>
    <row r="19" spans="1:13" x14ac:dyDescent="0.3">
      <c r="A19" s="32">
        <v>2004</v>
      </c>
      <c r="B19" s="34">
        <v>6</v>
      </c>
      <c r="C19" s="38">
        <v>24.12</v>
      </c>
      <c r="D19" s="39">
        <v>0.73356142752716258</v>
      </c>
      <c r="E19" s="34"/>
      <c r="F19" s="40" t="s">
        <v>29</v>
      </c>
      <c r="G19" s="40" t="s">
        <v>29</v>
      </c>
      <c r="H19" s="40"/>
      <c r="I19" s="40" t="s">
        <v>29</v>
      </c>
      <c r="J19" s="40" t="s">
        <v>29</v>
      </c>
    </row>
    <row r="20" spans="1:13" x14ac:dyDescent="0.3">
      <c r="A20" s="31">
        <v>2004</v>
      </c>
      <c r="B20" s="41" t="s">
        <v>48</v>
      </c>
      <c r="C20" s="42">
        <v>1097.8568999999998</v>
      </c>
      <c r="D20" s="43">
        <v>0.28968704806626533</v>
      </c>
      <c r="E20" s="32"/>
      <c r="F20" s="44" t="s">
        <v>29</v>
      </c>
      <c r="G20" s="44" t="s">
        <v>29</v>
      </c>
      <c r="H20" s="44"/>
      <c r="I20" s="44" t="s">
        <v>29</v>
      </c>
      <c r="J20" s="44" t="s">
        <v>29</v>
      </c>
      <c r="L20" s="16"/>
    </row>
    <row r="21" spans="1:13" x14ac:dyDescent="0.3">
      <c r="A21" s="34">
        <v>2004</v>
      </c>
      <c r="B21" s="45" t="s">
        <v>27</v>
      </c>
      <c r="C21" s="46">
        <v>988.69999999999993</v>
      </c>
      <c r="D21" s="47">
        <v>0.32051203513703064</v>
      </c>
      <c r="E21" s="34"/>
      <c r="F21" s="48" t="s">
        <v>29</v>
      </c>
      <c r="G21" s="48" t="s">
        <v>29</v>
      </c>
      <c r="H21" s="48"/>
      <c r="I21" s="48" t="s">
        <v>29</v>
      </c>
      <c r="J21" s="48" t="s">
        <v>29</v>
      </c>
    </row>
    <row r="22" spans="1:13" x14ac:dyDescent="0.3">
      <c r="A22" s="32"/>
      <c r="B22" s="32"/>
      <c r="C22" s="38"/>
      <c r="D22" s="39"/>
      <c r="E22" s="32"/>
      <c r="F22" s="32"/>
      <c r="G22" s="32"/>
      <c r="H22" s="32"/>
      <c r="I22" s="32"/>
      <c r="J22" s="32"/>
    </row>
    <row r="23" spans="1:13" x14ac:dyDescent="0.3">
      <c r="A23" s="32">
        <v>2008</v>
      </c>
      <c r="B23" s="32">
        <v>1</v>
      </c>
      <c r="C23" s="38">
        <v>146.46</v>
      </c>
      <c r="D23" s="39">
        <v>0.3962508759459023</v>
      </c>
      <c r="E23" s="32"/>
      <c r="F23" s="49">
        <v>46.613434499990625</v>
      </c>
      <c r="G23" s="39">
        <v>0.34794587619706546</v>
      </c>
      <c r="H23" s="32"/>
      <c r="I23" s="49">
        <v>10.673854440283964</v>
      </c>
      <c r="J23" s="39">
        <v>0.6955326380801039</v>
      </c>
      <c r="L23" s="11"/>
      <c r="M23" s="11"/>
    </row>
    <row r="24" spans="1:13" x14ac:dyDescent="0.3">
      <c r="A24" s="32">
        <v>2008</v>
      </c>
      <c r="B24" s="32">
        <v>2</v>
      </c>
      <c r="C24" s="38">
        <v>919.81</v>
      </c>
      <c r="D24" s="39">
        <v>0.31921731368032247</v>
      </c>
      <c r="E24" s="32"/>
      <c r="F24" s="49">
        <v>489.79716458763005</v>
      </c>
      <c r="G24" s="39">
        <v>0.35516646041440603</v>
      </c>
      <c r="H24" s="32"/>
      <c r="I24" s="49">
        <v>294.11581591373874</v>
      </c>
      <c r="J24" s="39">
        <v>0.28990481350287839</v>
      </c>
      <c r="L24" s="11"/>
      <c r="M24" s="11"/>
    </row>
    <row r="25" spans="1:13" x14ac:dyDescent="0.3">
      <c r="A25" s="32">
        <v>2008</v>
      </c>
      <c r="B25" s="32">
        <v>3</v>
      </c>
      <c r="C25" s="38">
        <v>90.69</v>
      </c>
      <c r="D25" s="39">
        <v>0.44382474182174031</v>
      </c>
      <c r="E25" s="32"/>
      <c r="F25" s="49">
        <v>63.509763953426344</v>
      </c>
      <c r="G25" s="39">
        <v>0.43665230871611921</v>
      </c>
      <c r="H25" s="32"/>
      <c r="I25" s="49">
        <v>28.401853025188494</v>
      </c>
      <c r="J25" s="39">
        <v>0.53988925800453302</v>
      </c>
      <c r="L25" s="11"/>
      <c r="M25" s="11"/>
    </row>
    <row r="26" spans="1:13" x14ac:dyDescent="0.3">
      <c r="A26" s="32">
        <v>2008</v>
      </c>
      <c r="B26" s="32">
        <v>4</v>
      </c>
      <c r="C26" s="38">
        <v>205.2</v>
      </c>
      <c r="D26" s="39">
        <v>0.46051986958781488</v>
      </c>
      <c r="E26" s="32"/>
      <c r="F26" s="49">
        <v>84.550584805557719</v>
      </c>
      <c r="G26" s="39">
        <v>0.53245967203579003</v>
      </c>
      <c r="H26" s="32"/>
      <c r="I26" s="49">
        <v>78.276887523360998</v>
      </c>
      <c r="J26" s="39">
        <v>0.51806798863992087</v>
      </c>
      <c r="L26" s="11"/>
      <c r="M26" s="11"/>
    </row>
    <row r="27" spans="1:13" x14ac:dyDescent="0.3">
      <c r="A27" s="32">
        <v>2008</v>
      </c>
      <c r="B27" s="32">
        <v>5</v>
      </c>
      <c r="C27" s="38">
        <v>2.46</v>
      </c>
      <c r="D27" s="39">
        <v>0.99821375266737189</v>
      </c>
      <c r="E27" s="32"/>
      <c r="F27" s="49">
        <v>22.378773450975853</v>
      </c>
      <c r="G27" s="39">
        <v>1</v>
      </c>
      <c r="H27" s="32"/>
      <c r="I27" s="49">
        <v>22.378773450975853</v>
      </c>
      <c r="J27" s="39">
        <v>1</v>
      </c>
      <c r="L27" s="11" t="s">
        <v>28</v>
      </c>
      <c r="M27" s="11"/>
    </row>
    <row r="28" spans="1:13" x14ac:dyDescent="0.3">
      <c r="A28" s="32">
        <v>2008</v>
      </c>
      <c r="B28" s="34">
        <v>6</v>
      </c>
      <c r="C28" s="38">
        <v>66.2</v>
      </c>
      <c r="D28" s="39">
        <v>0.49963248968402496</v>
      </c>
      <c r="E28" s="34"/>
      <c r="F28" s="50">
        <v>29.7618201682203</v>
      </c>
      <c r="G28" s="47">
        <v>0.63435045831935366</v>
      </c>
      <c r="H28" s="34"/>
      <c r="I28" s="50">
        <v>18.611126134882909</v>
      </c>
      <c r="J28" s="47">
        <v>0.60560992296454941</v>
      </c>
      <c r="L28" s="11"/>
      <c r="M28" s="11"/>
    </row>
    <row r="29" spans="1:13" x14ac:dyDescent="0.3">
      <c r="A29" s="31">
        <v>2008</v>
      </c>
      <c r="B29" s="41" t="s">
        <v>48</v>
      </c>
      <c r="C29" s="42">
        <v>1430.8200000000002</v>
      </c>
      <c r="D29" s="43">
        <v>0.22236713626077043</v>
      </c>
      <c r="E29" s="32"/>
      <c r="F29" s="49">
        <v>736.61154146580111</v>
      </c>
      <c r="G29" s="39">
        <v>0.25097765398752975</v>
      </c>
      <c r="H29" s="32"/>
      <c r="I29" s="49">
        <v>452.45831048843098</v>
      </c>
      <c r="J29" s="39">
        <v>0.21915977045182727</v>
      </c>
      <c r="L29" s="11"/>
      <c r="M29" s="11"/>
    </row>
    <row r="30" spans="1:13" x14ac:dyDescent="0.3">
      <c r="A30" s="34">
        <v>2008</v>
      </c>
      <c r="B30" s="45" t="s">
        <v>27</v>
      </c>
      <c r="C30" s="46">
        <v>1215.7</v>
      </c>
      <c r="D30" s="47">
        <v>0.25587440998366329</v>
      </c>
      <c r="E30" s="34"/>
      <c r="F30" s="50">
        <v>637.85751334661416</v>
      </c>
      <c r="G30" s="47">
        <v>0.28504466995797312</v>
      </c>
      <c r="H30" s="34"/>
      <c r="I30" s="50">
        <v>400.79455646228826</v>
      </c>
      <c r="J30" s="47">
        <v>0.23866335026255484</v>
      </c>
      <c r="L30" s="11"/>
      <c r="M30" s="11"/>
    </row>
    <row r="31" spans="1:13" x14ac:dyDescent="0.3">
      <c r="A31" s="32"/>
      <c r="B31" s="32"/>
      <c r="C31" s="38"/>
      <c r="D31" s="39"/>
      <c r="E31" s="32"/>
      <c r="F31" s="32"/>
      <c r="G31" s="32"/>
      <c r="H31" s="32"/>
      <c r="I31" s="32"/>
      <c r="J31" s="32"/>
    </row>
    <row r="32" spans="1:13" x14ac:dyDescent="0.3">
      <c r="A32" s="32">
        <v>2010</v>
      </c>
      <c r="B32" s="32">
        <v>1</v>
      </c>
      <c r="C32" s="38">
        <v>363.41299999999995</v>
      </c>
      <c r="D32" s="39">
        <v>0.19556640124912847</v>
      </c>
      <c r="E32" s="32"/>
      <c r="F32" s="49">
        <v>167.62768347110094</v>
      </c>
      <c r="G32" s="39">
        <v>0.20295972642519067</v>
      </c>
      <c r="H32" s="32"/>
      <c r="I32" s="49">
        <v>145.25927401995307</v>
      </c>
      <c r="J32" s="39">
        <v>0.23188977174559766</v>
      </c>
      <c r="L32" s="11"/>
      <c r="M32" s="11"/>
    </row>
    <row r="33" spans="1:15" x14ac:dyDescent="0.3">
      <c r="A33" s="32">
        <v>2010</v>
      </c>
      <c r="B33" s="32">
        <v>2</v>
      </c>
      <c r="C33" s="38">
        <v>1614.3</v>
      </c>
      <c r="D33" s="39">
        <v>0.31273646342843642</v>
      </c>
      <c r="E33" s="32"/>
      <c r="F33" s="49">
        <v>439.91009520777624</v>
      </c>
      <c r="G33" s="39">
        <v>0.24469591170701099</v>
      </c>
      <c r="H33" s="32"/>
      <c r="I33" s="49">
        <v>348.83889790821348</v>
      </c>
      <c r="J33" s="39">
        <v>0.25391273373323781</v>
      </c>
      <c r="L33" s="11"/>
      <c r="M33" s="11"/>
    </row>
    <row r="34" spans="1:15" x14ac:dyDescent="0.3">
      <c r="A34" s="32">
        <v>2010</v>
      </c>
      <c r="B34" s="32">
        <v>3</v>
      </c>
      <c r="C34" s="38">
        <v>88.882900000000006</v>
      </c>
      <c r="D34" s="39">
        <v>0.62904771060180853</v>
      </c>
      <c r="E34" s="32"/>
      <c r="F34" s="49">
        <v>78.663503488798838</v>
      </c>
      <c r="G34" s="39">
        <v>0.71745170272534364</v>
      </c>
      <c r="H34" s="32"/>
      <c r="I34" s="49">
        <v>70.722776208159871</v>
      </c>
      <c r="J34" s="39">
        <v>0.74580297810774954</v>
      </c>
      <c r="L34" s="11"/>
      <c r="M34" s="11"/>
    </row>
    <row r="35" spans="1:15" x14ac:dyDescent="0.3">
      <c r="A35" s="32">
        <v>2010</v>
      </c>
      <c r="B35" s="32">
        <v>4</v>
      </c>
      <c r="C35" s="38">
        <v>72.400000000000006</v>
      </c>
      <c r="D35" s="39">
        <v>0.41413437432499856</v>
      </c>
      <c r="E35" s="32"/>
      <c r="F35" s="49">
        <v>45.986446243945466</v>
      </c>
      <c r="G35" s="39">
        <v>0.47337785916260855</v>
      </c>
      <c r="H35" s="32"/>
      <c r="I35" s="49">
        <v>43.997864748580412</v>
      </c>
      <c r="J35" s="39">
        <v>0.5017939827811676</v>
      </c>
      <c r="L35" s="11"/>
      <c r="M35" s="11"/>
    </row>
    <row r="36" spans="1:15" x14ac:dyDescent="0.3">
      <c r="A36" s="32">
        <v>2010</v>
      </c>
      <c r="B36" s="32">
        <v>5</v>
      </c>
      <c r="C36" s="38">
        <v>36.75</v>
      </c>
      <c r="D36" s="39">
        <v>0.44549461748588437</v>
      </c>
      <c r="E36" s="32"/>
      <c r="F36" s="49">
        <v>9.9015254300282542</v>
      </c>
      <c r="G36" s="39">
        <v>0.75785503083935069</v>
      </c>
      <c r="H36" s="32"/>
      <c r="I36" s="49">
        <v>6.859784107554848</v>
      </c>
      <c r="J36" s="39">
        <v>1</v>
      </c>
      <c r="L36" s="11"/>
      <c r="M36" s="11"/>
    </row>
    <row r="37" spans="1:15" x14ac:dyDescent="0.3">
      <c r="A37" s="32">
        <v>2010</v>
      </c>
      <c r="B37" s="34">
        <v>6</v>
      </c>
      <c r="C37" s="38">
        <v>122.41000000000001</v>
      </c>
      <c r="D37" s="39">
        <v>0.4250767336246285</v>
      </c>
      <c r="E37" s="34"/>
      <c r="F37" s="50">
        <v>25.440827055868546</v>
      </c>
      <c r="G37" s="47">
        <v>0.50817283610921848</v>
      </c>
      <c r="H37" s="34"/>
      <c r="I37" s="50">
        <v>12.114745284207828</v>
      </c>
      <c r="J37" s="47">
        <v>1.0000000000000002</v>
      </c>
      <c r="L37" s="11"/>
      <c r="M37" s="11"/>
    </row>
    <row r="38" spans="1:15" x14ac:dyDescent="0.3">
      <c r="A38" s="31">
        <v>2010</v>
      </c>
      <c r="B38" s="41" t="s">
        <v>48</v>
      </c>
      <c r="C38" s="42">
        <v>2298.1558999999997</v>
      </c>
      <c r="D38" s="43">
        <v>0.22481007886550633</v>
      </c>
      <c r="E38" s="32"/>
      <c r="F38" s="49">
        <v>767.53008089751847</v>
      </c>
      <c r="G38" s="39">
        <v>0.16800214561271212</v>
      </c>
      <c r="H38" s="32"/>
      <c r="I38" s="49">
        <v>627.79334227666948</v>
      </c>
      <c r="J38" s="39">
        <v>0.177685883122741</v>
      </c>
      <c r="L38" s="11"/>
      <c r="M38" s="11"/>
    </row>
    <row r="39" spans="1:15" x14ac:dyDescent="0.3">
      <c r="A39" s="34">
        <v>2010</v>
      </c>
      <c r="B39" s="45" t="s">
        <v>27</v>
      </c>
      <c r="C39" s="46">
        <v>1775.5829000000001</v>
      </c>
      <c r="D39" s="47">
        <v>0.28656577518858056</v>
      </c>
      <c r="E39" s="34"/>
      <c r="F39" s="50">
        <v>564.56004494052058</v>
      </c>
      <c r="G39" s="47">
        <v>0.21871193062672764</v>
      </c>
      <c r="H39" s="34"/>
      <c r="I39" s="50">
        <v>463.55953886495377</v>
      </c>
      <c r="J39" s="47">
        <v>0.22743036300348388</v>
      </c>
      <c r="L39" s="11"/>
      <c r="M39" s="11"/>
    </row>
    <row r="40" spans="1:15" x14ac:dyDescent="0.3">
      <c r="A40" s="32"/>
      <c r="B40" s="32"/>
      <c r="C40" s="38"/>
      <c r="D40" s="39"/>
      <c r="E40" s="32"/>
      <c r="F40" s="32"/>
      <c r="G40" s="32"/>
      <c r="H40" s="32"/>
      <c r="I40" s="32"/>
      <c r="J40" s="32"/>
      <c r="O40" s="16"/>
    </row>
    <row r="41" spans="1:15" x14ac:dyDescent="0.3">
      <c r="A41" s="32">
        <v>2012</v>
      </c>
      <c r="B41" s="32">
        <v>1</v>
      </c>
      <c r="C41" s="38">
        <v>421.11999999999995</v>
      </c>
      <c r="D41" s="39">
        <v>0.37316041725836985</v>
      </c>
      <c r="E41" s="32"/>
      <c r="F41" s="49">
        <v>328.0382236382988</v>
      </c>
      <c r="G41" s="39">
        <v>0.45031963334918351</v>
      </c>
      <c r="H41" s="32"/>
      <c r="I41" s="49">
        <v>280.11442200731199</v>
      </c>
      <c r="J41" s="39">
        <v>0.49941586939148491</v>
      </c>
      <c r="L41" s="11"/>
      <c r="M41" s="11"/>
    </row>
    <row r="42" spans="1:15" x14ac:dyDescent="0.3">
      <c r="A42" s="32">
        <v>2012</v>
      </c>
      <c r="B42" s="32">
        <v>2</v>
      </c>
      <c r="C42" s="38">
        <v>778.4</v>
      </c>
      <c r="D42" s="39">
        <v>0.4458417587018107</v>
      </c>
      <c r="E42" s="32"/>
      <c r="F42" s="49">
        <v>256.43942015818016</v>
      </c>
      <c r="G42" s="39">
        <v>0.31545253844323851</v>
      </c>
      <c r="H42" s="32"/>
      <c r="I42" s="38">
        <v>206.81762851628292</v>
      </c>
      <c r="J42" s="39">
        <v>0.34290299500548999</v>
      </c>
      <c r="L42" s="11"/>
      <c r="M42" s="11"/>
    </row>
    <row r="43" spans="1:15" x14ac:dyDescent="0.3">
      <c r="A43" s="32">
        <v>2012</v>
      </c>
      <c r="B43" s="32">
        <v>3</v>
      </c>
      <c r="C43" s="38">
        <v>171.71009999999998</v>
      </c>
      <c r="D43" s="39">
        <v>0.7450372977810521</v>
      </c>
      <c r="E43" s="32"/>
      <c r="F43" s="49">
        <v>146.19592247618473</v>
      </c>
      <c r="G43" s="39">
        <v>0.82854696304760889</v>
      </c>
      <c r="H43" s="32"/>
      <c r="I43" s="38">
        <v>131.27432559903531</v>
      </c>
      <c r="J43" s="39">
        <v>0.81025682070977734</v>
      </c>
      <c r="L43" s="11"/>
      <c r="M43" s="11"/>
    </row>
    <row r="44" spans="1:15" x14ac:dyDescent="0.3">
      <c r="A44" s="32">
        <v>2012</v>
      </c>
      <c r="B44" s="32">
        <v>4</v>
      </c>
      <c r="C44" s="38">
        <v>493.7</v>
      </c>
      <c r="D44" s="39">
        <v>0.68742513856211418</v>
      </c>
      <c r="E44" s="32"/>
      <c r="F44" s="49">
        <v>26.4515527334515</v>
      </c>
      <c r="G44" s="39">
        <v>0.47816009396639897</v>
      </c>
      <c r="H44" s="32"/>
      <c r="I44" s="38">
        <v>8.3104120724285035</v>
      </c>
      <c r="J44" s="39">
        <v>0.99999999999999978</v>
      </c>
      <c r="L44" s="11"/>
      <c r="M44" s="11"/>
    </row>
    <row r="45" spans="1:15" x14ac:dyDescent="0.3">
      <c r="A45" s="32">
        <v>2012</v>
      </c>
      <c r="B45" s="32">
        <v>5</v>
      </c>
      <c r="C45" s="38">
        <v>11.58</v>
      </c>
      <c r="D45" s="39">
        <v>0.42761376176649213</v>
      </c>
      <c r="E45" s="32"/>
      <c r="F45" s="49">
        <v>6.1614914221995276</v>
      </c>
      <c r="G45" s="39">
        <v>0.74091710520680309</v>
      </c>
      <c r="H45" s="32"/>
      <c r="I45" s="38">
        <v>4.044759797103751</v>
      </c>
      <c r="J45" s="39">
        <v>1.0000000000000002</v>
      </c>
      <c r="L45" s="11"/>
      <c r="M45" s="11"/>
    </row>
    <row r="46" spans="1:15" x14ac:dyDescent="0.3">
      <c r="A46" s="32">
        <v>2012</v>
      </c>
      <c r="B46" s="34">
        <v>6</v>
      </c>
      <c r="C46" s="38">
        <v>148.91999999999999</v>
      </c>
      <c r="D46" s="39">
        <v>0.39639580246878409</v>
      </c>
      <c r="E46" s="34"/>
      <c r="F46" s="50">
        <v>48.954255617038577</v>
      </c>
      <c r="G46" s="47">
        <v>0.32618409679319421</v>
      </c>
      <c r="H46" s="34"/>
      <c r="I46" s="46">
        <v>39.720811568143027</v>
      </c>
      <c r="J46" s="47">
        <v>0.38382169567001134</v>
      </c>
      <c r="L46" s="11"/>
      <c r="M46" s="11"/>
    </row>
    <row r="47" spans="1:15" x14ac:dyDescent="0.3">
      <c r="A47" s="31">
        <v>2012</v>
      </c>
      <c r="B47" s="41" t="s">
        <v>48</v>
      </c>
      <c r="C47" s="42">
        <v>2025.4301</v>
      </c>
      <c r="D47" s="43">
        <v>0.26134146614704162</v>
      </c>
      <c r="E47" s="32"/>
      <c r="F47" s="49">
        <v>812.2408660453533</v>
      </c>
      <c r="G47" s="39">
        <v>0.25670252855844439</v>
      </c>
      <c r="H47" s="32"/>
      <c r="I47" s="38">
        <v>670.28235956030539</v>
      </c>
      <c r="J47" s="39">
        <v>0.28397724829792442</v>
      </c>
      <c r="L47" s="11"/>
      <c r="M47" s="11"/>
    </row>
    <row r="48" spans="1:15" x14ac:dyDescent="0.3">
      <c r="A48" s="34">
        <v>2012</v>
      </c>
      <c r="B48" s="45" t="s">
        <v>27</v>
      </c>
      <c r="C48" s="46">
        <v>1443.8100999999999</v>
      </c>
      <c r="D48" s="47">
        <v>0.34767818095489733</v>
      </c>
      <c r="E48" s="34"/>
      <c r="F48" s="50">
        <v>429.0868953678164</v>
      </c>
      <c r="G48" s="47">
        <v>0.34073923395634104</v>
      </c>
      <c r="H48" s="34"/>
      <c r="I48" s="46">
        <v>346.40236618774674</v>
      </c>
      <c r="J48" s="47">
        <v>0.36983022340756655</v>
      </c>
      <c r="L48" s="11"/>
      <c r="M48" s="11"/>
    </row>
    <row r="49" spans="1:11" x14ac:dyDescent="0.3">
      <c r="A49" s="51"/>
      <c r="B49" s="51"/>
      <c r="C49" s="52"/>
      <c r="D49" s="53"/>
      <c r="E49" s="51"/>
      <c r="F49" s="51"/>
      <c r="G49" s="51"/>
      <c r="H49" s="51"/>
      <c r="I49" s="52"/>
      <c r="J49" s="51"/>
    </row>
    <row r="50" spans="1:11" x14ac:dyDescent="0.3">
      <c r="A50" s="32">
        <v>2016</v>
      </c>
      <c r="B50" s="32">
        <v>1</v>
      </c>
      <c r="C50" s="54">
        <v>217</v>
      </c>
      <c r="D50" s="53">
        <v>0.35</v>
      </c>
      <c r="E50" s="32"/>
      <c r="F50" s="49">
        <v>116</v>
      </c>
      <c r="G50" s="39">
        <v>0.37</v>
      </c>
      <c r="H50" s="32"/>
      <c r="I50" s="52">
        <v>98</v>
      </c>
      <c r="J50" s="53">
        <v>0.4</v>
      </c>
    </row>
    <row r="51" spans="1:11" x14ac:dyDescent="0.3">
      <c r="A51" s="32">
        <v>2016</v>
      </c>
      <c r="B51" s="32">
        <v>2</v>
      </c>
      <c r="C51" s="54">
        <v>1060</v>
      </c>
      <c r="D51" s="53">
        <v>0.27</v>
      </c>
      <c r="E51" s="32"/>
      <c r="F51" s="49">
        <v>475</v>
      </c>
      <c r="G51" s="39">
        <v>0.3</v>
      </c>
      <c r="H51" s="32"/>
      <c r="I51" s="52">
        <v>336</v>
      </c>
      <c r="J51" s="53">
        <v>0.3</v>
      </c>
    </row>
    <row r="52" spans="1:11" x14ac:dyDescent="0.3">
      <c r="A52" s="32">
        <v>2016</v>
      </c>
      <c r="B52" s="32">
        <v>3</v>
      </c>
      <c r="C52" s="54">
        <v>100</v>
      </c>
      <c r="D52" s="53">
        <v>0.34</v>
      </c>
      <c r="E52" s="32"/>
      <c r="F52" s="49">
        <v>74</v>
      </c>
      <c r="G52" s="39">
        <v>0.42</v>
      </c>
      <c r="H52" s="32"/>
      <c r="I52" s="52">
        <v>65</v>
      </c>
      <c r="J52" s="53">
        <v>0.47</v>
      </c>
    </row>
    <row r="53" spans="1:11" x14ac:dyDescent="0.3">
      <c r="A53" s="32">
        <v>2016</v>
      </c>
      <c r="B53" s="32">
        <v>4</v>
      </c>
      <c r="C53" s="54">
        <v>304</v>
      </c>
      <c r="D53" s="53">
        <v>0.79</v>
      </c>
      <c r="E53" s="32"/>
      <c r="F53" s="49">
        <v>191</v>
      </c>
      <c r="G53" s="39">
        <v>0.77</v>
      </c>
      <c r="H53" s="32"/>
      <c r="I53" s="52">
        <v>165</v>
      </c>
      <c r="J53" s="53">
        <v>0.73</v>
      </c>
    </row>
    <row r="54" spans="1:11" x14ac:dyDescent="0.3">
      <c r="A54" s="55">
        <v>2016</v>
      </c>
      <c r="B54" s="55">
        <v>5</v>
      </c>
      <c r="C54" s="56">
        <v>23</v>
      </c>
      <c r="D54" s="57">
        <v>0.48</v>
      </c>
      <c r="E54" s="55"/>
      <c r="F54" s="58">
        <v>10</v>
      </c>
      <c r="G54" s="59">
        <v>0.72</v>
      </c>
      <c r="H54" s="55"/>
      <c r="I54" s="60">
        <v>4</v>
      </c>
      <c r="J54" s="57">
        <v>1</v>
      </c>
    </row>
    <row r="55" spans="1:11" x14ac:dyDescent="0.3">
      <c r="A55" s="34">
        <v>2016</v>
      </c>
      <c r="B55" s="34">
        <v>6</v>
      </c>
      <c r="C55" s="61">
        <v>50</v>
      </c>
      <c r="D55" s="62">
        <v>0.3</v>
      </c>
      <c r="E55" s="34"/>
      <c r="F55" s="50">
        <v>31</v>
      </c>
      <c r="G55" s="47">
        <v>0.46</v>
      </c>
      <c r="H55" s="34"/>
      <c r="I55" s="63">
        <v>18</v>
      </c>
      <c r="J55" s="62">
        <v>0.75</v>
      </c>
    </row>
    <row r="56" spans="1:11" x14ac:dyDescent="0.3">
      <c r="A56" s="55">
        <v>2016</v>
      </c>
      <c r="B56" s="41" t="s">
        <v>48</v>
      </c>
      <c r="C56" s="64">
        <f>SUM(C50:C55)</f>
        <v>1754</v>
      </c>
      <c r="D56" s="65">
        <v>0.22415587808537421</v>
      </c>
      <c r="E56" s="32"/>
      <c r="F56" s="66">
        <v>897</v>
      </c>
      <c r="G56" s="65">
        <v>0.24</v>
      </c>
      <c r="H56" s="32"/>
      <c r="I56" s="66">
        <v>685</v>
      </c>
      <c r="J56" s="69">
        <v>0.24</v>
      </c>
      <c r="K56" s="6"/>
    </row>
    <row r="57" spans="1:11" x14ac:dyDescent="0.3">
      <c r="A57" s="34">
        <v>2016</v>
      </c>
      <c r="B57" s="45" t="s">
        <v>27</v>
      </c>
      <c r="C57" s="46">
        <f>SUM(C51:C53)</f>
        <v>1464</v>
      </c>
      <c r="D57" s="67">
        <v>0.26171702718014422</v>
      </c>
      <c r="E57" s="34"/>
      <c r="F57" s="68">
        <v>740</v>
      </c>
      <c r="G57" s="67">
        <v>0.28000000000000003</v>
      </c>
      <c r="H57" s="34"/>
      <c r="I57" s="68">
        <v>565</v>
      </c>
      <c r="J57" s="67">
        <v>0.28000000000000003</v>
      </c>
      <c r="K57" s="6"/>
    </row>
  </sheetData>
  <mergeCells count="5">
    <mergeCell ref="C2:D2"/>
    <mergeCell ref="C3:D3"/>
    <mergeCell ref="F2:G2"/>
    <mergeCell ref="F3:G3"/>
    <mergeCell ref="I2:J2"/>
  </mergeCells>
  <pageMargins left="0.7" right="0.7" top="0.75" bottom="0.75" header="0.3" footer="0.3"/>
  <pageSetup scale="6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W43"/>
  <sheetViews>
    <sheetView topLeftCell="A22" workbookViewId="0">
      <selection activeCell="L42" sqref="L42:P43"/>
    </sheetView>
  </sheetViews>
  <sheetFormatPr defaultRowHeight="14.4" x14ac:dyDescent="0.3"/>
  <sheetData>
    <row r="1" spans="1:23" x14ac:dyDescent="0.3">
      <c r="A1" s="1" t="s">
        <v>23</v>
      </c>
      <c r="L1" s="2" t="s">
        <v>18</v>
      </c>
      <c r="M1" s="3"/>
      <c r="N1" s="3"/>
      <c r="O1" s="3"/>
      <c r="P1" s="4"/>
    </row>
    <row r="2" spans="1:23" x14ac:dyDescent="0.3">
      <c r="A2" s="2" t="s">
        <v>26</v>
      </c>
      <c r="B2" s="3"/>
      <c r="C2" s="3"/>
      <c r="D2" s="3"/>
      <c r="E2" s="3"/>
      <c r="F2" s="3"/>
      <c r="G2" s="3"/>
      <c r="H2" s="3"/>
      <c r="I2" s="3"/>
      <c r="J2" s="4"/>
      <c r="L2" s="5">
        <v>2008</v>
      </c>
      <c r="M2" s="6" t="s">
        <v>12</v>
      </c>
      <c r="N2" s="6"/>
      <c r="O2" s="6"/>
      <c r="P2" s="7"/>
    </row>
    <row r="3" spans="1:23" x14ac:dyDescent="0.3">
      <c r="A3" s="5" t="s">
        <v>0</v>
      </c>
      <c r="B3" s="6"/>
      <c r="C3" s="6"/>
      <c r="D3" s="6"/>
      <c r="E3" s="6"/>
      <c r="F3" s="6"/>
      <c r="G3" s="6"/>
      <c r="H3" s="6"/>
      <c r="I3" s="6"/>
      <c r="J3" s="7"/>
      <c r="L3" s="5">
        <v>2018</v>
      </c>
      <c r="M3" s="6" t="s">
        <v>13</v>
      </c>
      <c r="N3" s="6"/>
      <c r="O3" s="6"/>
      <c r="P3" s="7"/>
    </row>
    <row r="4" spans="1:23" x14ac:dyDescent="0.3">
      <c r="A4" s="5"/>
      <c r="B4" s="6">
        <v>2008</v>
      </c>
      <c r="C4" s="6">
        <v>2010</v>
      </c>
      <c r="D4" s="6">
        <v>2012</v>
      </c>
      <c r="E4" s="6"/>
      <c r="F4" s="6"/>
      <c r="G4" s="6"/>
      <c r="H4" s="6"/>
      <c r="I4" s="6"/>
      <c r="J4" s="7"/>
      <c r="L4" s="5">
        <v>4</v>
      </c>
      <c r="M4" s="6" t="s">
        <v>14</v>
      </c>
      <c r="N4" s="6"/>
      <c r="O4" s="6"/>
      <c r="P4" s="7"/>
    </row>
    <row r="5" spans="1:23" x14ac:dyDescent="0.3">
      <c r="A5" s="5" t="s">
        <v>1</v>
      </c>
      <c r="B5" s="6"/>
      <c r="C5" s="6"/>
      <c r="D5" s="6"/>
      <c r="E5" s="6"/>
      <c r="F5" s="6"/>
      <c r="G5" s="6"/>
      <c r="H5" s="6"/>
      <c r="I5" s="6"/>
      <c r="J5" s="7"/>
      <c r="L5" s="5" t="s">
        <v>15</v>
      </c>
      <c r="M5" s="6"/>
      <c r="N5" s="6"/>
      <c r="O5" s="6"/>
      <c r="P5" s="7"/>
    </row>
    <row r="6" spans="1:23" x14ac:dyDescent="0.3">
      <c r="A6" s="5"/>
      <c r="B6" s="6">
        <v>452</v>
      </c>
      <c r="C6" s="6">
        <v>628</v>
      </c>
      <c r="D6" s="6">
        <v>670</v>
      </c>
      <c r="E6" s="6"/>
      <c r="F6" s="6"/>
      <c r="G6" s="6"/>
      <c r="H6" s="6"/>
      <c r="I6" s="6"/>
      <c r="J6" s="7"/>
      <c r="L6" s="5">
        <v>2008</v>
      </c>
      <c r="M6" s="6">
        <v>2010</v>
      </c>
      <c r="N6" s="6">
        <v>2012</v>
      </c>
      <c r="O6" s="27">
        <v>2016</v>
      </c>
      <c r="P6" s="7"/>
    </row>
    <row r="7" spans="1:23" x14ac:dyDescent="0.3">
      <c r="A7" s="5" t="s">
        <v>2</v>
      </c>
      <c r="B7" s="6"/>
      <c r="C7" s="6"/>
      <c r="D7" s="6"/>
      <c r="E7" s="6"/>
      <c r="F7" s="6"/>
      <c r="G7" s="6"/>
      <c r="H7" s="6"/>
      <c r="I7" s="6"/>
      <c r="J7" s="7"/>
      <c r="L7" s="5" t="s">
        <v>16</v>
      </c>
      <c r="M7" s="6"/>
      <c r="N7" s="6"/>
      <c r="O7" s="6"/>
      <c r="P7" s="7"/>
    </row>
    <row r="8" spans="1:23" x14ac:dyDescent="0.3">
      <c r="A8" s="5"/>
      <c r="B8" s="6">
        <v>0.21740599999999999</v>
      </c>
      <c r="C8" s="6">
        <v>0.178567</v>
      </c>
      <c r="D8" s="6">
        <v>0.274733</v>
      </c>
      <c r="E8" s="6"/>
      <c r="F8" s="6"/>
      <c r="G8" s="6"/>
      <c r="H8" s="6"/>
      <c r="I8" s="6"/>
      <c r="J8" s="7"/>
      <c r="L8" s="5">
        <v>452</v>
      </c>
      <c r="M8" s="6">
        <v>628</v>
      </c>
      <c r="N8" s="6">
        <v>670</v>
      </c>
      <c r="O8" s="27">
        <v>685</v>
      </c>
      <c r="P8" s="7"/>
    </row>
    <row r="9" spans="1:23" x14ac:dyDescent="0.3">
      <c r="A9" s="5" t="s">
        <v>3</v>
      </c>
      <c r="B9" s="6"/>
      <c r="C9" s="6"/>
      <c r="D9" s="6"/>
      <c r="E9" s="6"/>
      <c r="F9" s="6"/>
      <c r="G9" s="6"/>
      <c r="H9" s="6"/>
      <c r="I9" s="6"/>
      <c r="J9" s="7"/>
      <c r="L9" s="5" t="s">
        <v>17</v>
      </c>
      <c r="M9" s="6"/>
      <c r="N9" s="6"/>
      <c r="O9" s="6"/>
      <c r="P9" s="7"/>
    </row>
    <row r="10" spans="1:23" x14ac:dyDescent="0.3">
      <c r="A10" s="5"/>
      <c r="B10" s="6">
        <v>2008</v>
      </c>
      <c r="C10" s="6">
        <v>2009</v>
      </c>
      <c r="D10" s="6">
        <v>2010</v>
      </c>
      <c r="E10" s="6">
        <v>2011</v>
      </c>
      <c r="F10" s="6">
        <v>2012</v>
      </c>
      <c r="G10" s="6">
        <v>2013</v>
      </c>
      <c r="H10" s="6">
        <v>2014</v>
      </c>
      <c r="I10" s="6">
        <v>2015</v>
      </c>
      <c r="J10" s="7">
        <v>2016</v>
      </c>
      <c r="L10" s="8">
        <v>0.22</v>
      </c>
      <c r="M10" s="9">
        <v>0.18</v>
      </c>
      <c r="N10" s="9">
        <v>0.28000000000000003</v>
      </c>
      <c r="O10" s="9">
        <v>0.24</v>
      </c>
      <c r="P10" s="10"/>
    </row>
    <row r="11" spans="1:23" x14ac:dyDescent="0.3">
      <c r="A11" s="5" t="s">
        <v>4</v>
      </c>
      <c r="B11" s="6"/>
      <c r="C11" s="6"/>
      <c r="D11" s="6"/>
      <c r="E11" s="6"/>
      <c r="F11" s="6"/>
      <c r="G11" s="6"/>
      <c r="H11" s="6"/>
      <c r="I11" s="6"/>
      <c r="J11" s="7"/>
    </row>
    <row r="12" spans="1:23" x14ac:dyDescent="0.3">
      <c r="A12" s="5"/>
      <c r="B12" s="6">
        <v>338.51900000000001</v>
      </c>
      <c r="C12" s="6">
        <v>420.49400000000003</v>
      </c>
      <c r="D12" s="6">
        <v>434.71899999999999</v>
      </c>
      <c r="E12" s="6">
        <v>405.99299999999999</v>
      </c>
      <c r="F12" s="6">
        <v>375.27300000000002</v>
      </c>
      <c r="G12" s="6">
        <v>368.24599999999998</v>
      </c>
      <c r="H12" s="6">
        <v>361.61599999999999</v>
      </c>
      <c r="I12" s="6">
        <v>355.34</v>
      </c>
      <c r="J12" s="7">
        <v>349.37799999999999</v>
      </c>
    </row>
    <row r="13" spans="1:23" x14ac:dyDescent="0.3">
      <c r="A13" s="5" t="s">
        <v>5</v>
      </c>
      <c r="B13" s="6"/>
      <c r="C13" s="6"/>
      <c r="D13" s="6"/>
      <c r="E13" s="6"/>
      <c r="F13" s="6"/>
      <c r="G13" s="6"/>
      <c r="H13" s="6"/>
      <c r="I13" s="6"/>
      <c r="J13" s="7"/>
    </row>
    <row r="14" spans="1:23" x14ac:dyDescent="0.3">
      <c r="A14" s="5"/>
      <c r="B14" s="6">
        <v>555.56299999999999</v>
      </c>
      <c r="C14" s="6">
        <v>566.577</v>
      </c>
      <c r="D14" s="6">
        <v>577.80899999999997</v>
      </c>
      <c r="E14" s="6">
        <v>582.38099999999997</v>
      </c>
      <c r="F14" s="6">
        <v>586.98900000000003</v>
      </c>
      <c r="G14" s="6">
        <v>586.98900000000003</v>
      </c>
      <c r="H14" s="6">
        <v>586.98900000000003</v>
      </c>
      <c r="I14" s="6">
        <v>586.98900000000003</v>
      </c>
      <c r="J14" s="7">
        <v>586.98900000000003</v>
      </c>
    </row>
    <row r="15" spans="1:23" x14ac:dyDescent="0.3">
      <c r="A15" s="5" t="s">
        <v>6</v>
      </c>
      <c r="B15" s="6"/>
      <c r="C15" s="6"/>
      <c r="D15" s="6"/>
      <c r="E15" s="6"/>
      <c r="F15" s="6"/>
      <c r="G15" s="6"/>
      <c r="H15" s="6"/>
      <c r="I15" s="6"/>
      <c r="J15" s="7"/>
    </row>
    <row r="16" spans="1:23" x14ac:dyDescent="0.3">
      <c r="A16" s="5"/>
      <c r="B16" s="6">
        <v>911.76800000000003</v>
      </c>
      <c r="C16" s="6">
        <v>763.41</v>
      </c>
      <c r="D16" s="6">
        <v>767.99699999999996</v>
      </c>
      <c r="E16" s="6">
        <v>835.40200000000004</v>
      </c>
      <c r="F16" s="6">
        <v>918.149</v>
      </c>
      <c r="G16" s="6">
        <v>935.67</v>
      </c>
      <c r="H16" s="6">
        <v>952.82399999999996</v>
      </c>
      <c r="I16" s="6">
        <v>969.654</v>
      </c>
      <c r="J16" s="7">
        <v>986.19899999999996</v>
      </c>
      <c r="L16" s="79" t="s">
        <v>0</v>
      </c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</row>
    <row r="17" spans="1:23" x14ac:dyDescent="0.3">
      <c r="A17" s="5" t="s">
        <v>7</v>
      </c>
      <c r="B17" s="6"/>
      <c r="C17" s="6"/>
      <c r="D17" s="6"/>
      <c r="E17" s="6"/>
      <c r="F17" s="6"/>
      <c r="G17" s="6"/>
      <c r="H17" s="6"/>
      <c r="I17" s="6"/>
      <c r="J17" s="7"/>
      <c r="L17" s="79"/>
      <c r="M17" s="79">
        <v>2008</v>
      </c>
      <c r="N17" s="79">
        <v>2010</v>
      </c>
      <c r="O17" s="79">
        <v>2012</v>
      </c>
      <c r="P17" s="79">
        <v>2016</v>
      </c>
      <c r="Q17" s="79"/>
      <c r="R17" s="79"/>
      <c r="S17" s="79"/>
      <c r="T17" s="79"/>
      <c r="U17" s="79"/>
      <c r="V17" s="79"/>
      <c r="W17" s="79"/>
    </row>
    <row r="18" spans="1:23" x14ac:dyDescent="0.3">
      <c r="A18" s="5"/>
      <c r="B18" s="6">
        <v>366.57299999999998</v>
      </c>
      <c r="C18" s="6">
        <v>441.13600000000002</v>
      </c>
      <c r="D18" s="6">
        <v>455.06099999999998</v>
      </c>
      <c r="E18" s="6">
        <v>430.23</v>
      </c>
      <c r="F18" s="6">
        <v>403.24700000000001</v>
      </c>
      <c r="G18" s="6">
        <v>396.9</v>
      </c>
      <c r="H18" s="6">
        <v>390.89400000000001</v>
      </c>
      <c r="I18" s="6">
        <v>385.19200000000001</v>
      </c>
      <c r="J18" s="7">
        <v>379.76100000000002</v>
      </c>
      <c r="L18" s="79" t="s">
        <v>1</v>
      </c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</row>
    <row r="19" spans="1:23" x14ac:dyDescent="0.3">
      <c r="A19" s="5" t="s">
        <v>8</v>
      </c>
      <c r="B19" s="6"/>
      <c r="C19" s="6"/>
      <c r="D19" s="6"/>
      <c r="E19" s="6"/>
      <c r="F19" s="6"/>
      <c r="G19" s="6"/>
      <c r="H19" s="6"/>
      <c r="I19" s="6"/>
      <c r="J19" s="7"/>
      <c r="L19" s="79"/>
      <c r="M19" s="79">
        <v>452</v>
      </c>
      <c r="N19" s="79">
        <v>628</v>
      </c>
      <c r="O19" s="79">
        <v>670</v>
      </c>
      <c r="P19" s="79">
        <v>685</v>
      </c>
      <c r="Q19" s="79"/>
      <c r="R19" s="79"/>
      <c r="S19" s="79"/>
      <c r="T19" s="79"/>
      <c r="U19" s="79"/>
      <c r="V19" s="79"/>
      <c r="W19" s="79"/>
    </row>
    <row r="20" spans="1:23" x14ac:dyDescent="0.3">
      <c r="A20" s="5"/>
      <c r="B20" s="6">
        <v>841.98900000000003</v>
      </c>
      <c r="C20" s="6">
        <v>727.68799999999999</v>
      </c>
      <c r="D20" s="6">
        <v>733.66800000000001</v>
      </c>
      <c r="E20" s="6">
        <v>788.34</v>
      </c>
      <c r="F20" s="6">
        <v>854.45500000000004</v>
      </c>
      <c r="G20" s="6">
        <v>868.11900000000003</v>
      </c>
      <c r="H20" s="6">
        <v>881.45699999999999</v>
      </c>
      <c r="I20" s="6">
        <v>894.50599999999997</v>
      </c>
      <c r="J20" s="7">
        <v>907.298</v>
      </c>
      <c r="L20" s="79" t="s">
        <v>2</v>
      </c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</row>
    <row r="21" spans="1:23" x14ac:dyDescent="0.3">
      <c r="A21" s="5" t="s">
        <v>9</v>
      </c>
      <c r="B21" s="6"/>
      <c r="C21" s="6"/>
      <c r="D21" s="6"/>
      <c r="E21" s="6"/>
      <c r="F21" s="6"/>
      <c r="G21" s="6"/>
      <c r="H21" s="6"/>
      <c r="I21" s="6"/>
      <c r="J21" s="7"/>
      <c r="L21" s="79"/>
      <c r="M21" s="79">
        <v>0.21740599999999999</v>
      </c>
      <c r="N21" s="79">
        <v>0.178567</v>
      </c>
      <c r="O21" s="79">
        <v>0.274733</v>
      </c>
      <c r="P21" s="79">
        <v>0.236648</v>
      </c>
      <c r="Q21" s="79"/>
      <c r="R21" s="79"/>
      <c r="S21" s="79"/>
      <c r="T21" s="79"/>
      <c r="U21" s="79"/>
      <c r="V21" s="79"/>
      <c r="W21" s="79"/>
    </row>
    <row r="22" spans="1:23" x14ac:dyDescent="0.3">
      <c r="A22" s="5"/>
      <c r="B22" s="6">
        <v>6.3199800000000002</v>
      </c>
      <c r="C22" s="6">
        <v>6.3396100000000004</v>
      </c>
      <c r="D22" s="6">
        <v>6.3592399999999998</v>
      </c>
      <c r="E22" s="6">
        <v>6.3671300000000004</v>
      </c>
      <c r="F22" s="6">
        <v>6.3750099999999996</v>
      </c>
      <c r="G22" s="6">
        <v>6.3750099999999996</v>
      </c>
      <c r="H22" s="6">
        <v>6.3750099999999996</v>
      </c>
      <c r="I22" s="6">
        <v>6.3750099999999996</v>
      </c>
      <c r="J22" s="7">
        <v>6.3750099999999996</v>
      </c>
      <c r="L22" s="79" t="s">
        <v>3</v>
      </c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</row>
    <row r="23" spans="1:23" x14ac:dyDescent="0.3">
      <c r="A23" s="5" t="s">
        <v>10</v>
      </c>
      <c r="B23" s="6"/>
      <c r="C23" s="6"/>
      <c r="D23" s="6"/>
      <c r="E23" s="6"/>
      <c r="F23" s="6"/>
      <c r="G23" s="6"/>
      <c r="H23" s="6"/>
      <c r="I23" s="6"/>
      <c r="J23" s="7"/>
      <c r="L23" s="79"/>
      <c r="M23" s="79">
        <v>2008</v>
      </c>
      <c r="N23" s="79">
        <v>2009</v>
      </c>
      <c r="O23" s="79">
        <v>2010</v>
      </c>
      <c r="P23" s="79">
        <v>2011</v>
      </c>
      <c r="Q23" s="79">
        <v>2012</v>
      </c>
      <c r="R23" s="79">
        <v>2013</v>
      </c>
      <c r="S23" s="79">
        <v>2014</v>
      </c>
      <c r="T23" s="79">
        <v>2015</v>
      </c>
      <c r="U23" s="79">
        <v>2016</v>
      </c>
      <c r="V23" s="79">
        <v>2017</v>
      </c>
      <c r="W23" s="79">
        <v>2018</v>
      </c>
    </row>
    <row r="24" spans="1:23" x14ac:dyDescent="0.3">
      <c r="A24" s="8"/>
      <c r="B24" s="9">
        <v>0.25275599999999998</v>
      </c>
      <c r="C24" s="9">
        <v>0.15213399999999999</v>
      </c>
      <c r="D24" s="9">
        <v>0.145175</v>
      </c>
      <c r="E24" s="9">
        <v>0.18407599999999999</v>
      </c>
      <c r="F24" s="9">
        <v>0.228241</v>
      </c>
      <c r="G24" s="9">
        <v>0.23788599999999999</v>
      </c>
      <c r="H24" s="9">
        <v>0.24715500000000001</v>
      </c>
      <c r="I24" s="9">
        <v>0.25608799999999998</v>
      </c>
      <c r="J24" s="10">
        <v>0.26472000000000001</v>
      </c>
      <c r="L24" s="79" t="s">
        <v>4</v>
      </c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</row>
    <row r="25" spans="1:23" x14ac:dyDescent="0.3">
      <c r="L25" s="79"/>
      <c r="M25" s="79">
        <v>427.98599999999999</v>
      </c>
      <c r="N25" s="79">
        <v>458.93700000000001</v>
      </c>
      <c r="O25" s="79">
        <v>477.97199999999998</v>
      </c>
      <c r="P25" s="79">
        <v>478.58</v>
      </c>
      <c r="Q25" s="79">
        <v>468.19099999999997</v>
      </c>
      <c r="R25" s="79">
        <v>457.596</v>
      </c>
      <c r="S25" s="79">
        <v>444.99</v>
      </c>
      <c r="T25" s="79">
        <v>431.12099999999998</v>
      </c>
      <c r="U25" s="79">
        <v>416.54399999999998</v>
      </c>
      <c r="V25" s="79">
        <v>416.36200000000002</v>
      </c>
      <c r="W25" s="79">
        <v>416.18</v>
      </c>
    </row>
    <row r="26" spans="1:23" x14ac:dyDescent="0.3">
      <c r="L26" s="79" t="s">
        <v>5</v>
      </c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</row>
    <row r="27" spans="1:23" x14ac:dyDescent="0.3">
      <c r="L27" s="79"/>
      <c r="M27" s="79">
        <v>594.08299999999997</v>
      </c>
      <c r="N27" s="79">
        <v>594.36400000000003</v>
      </c>
      <c r="O27" s="79">
        <v>594.64400000000001</v>
      </c>
      <c r="P27" s="79">
        <v>594.84199999999998</v>
      </c>
      <c r="Q27" s="79">
        <v>595.03899999999999</v>
      </c>
      <c r="R27" s="79">
        <v>595.16099999999994</v>
      </c>
      <c r="S27" s="79">
        <v>595.28200000000004</v>
      </c>
      <c r="T27" s="79">
        <v>595.404</v>
      </c>
      <c r="U27" s="79">
        <v>595.52499999999998</v>
      </c>
      <c r="V27" s="79">
        <v>595.52499999999998</v>
      </c>
      <c r="W27" s="79">
        <v>595.52499999999998</v>
      </c>
    </row>
    <row r="28" spans="1:23" x14ac:dyDescent="0.3">
      <c r="L28" s="79" t="s">
        <v>6</v>
      </c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</row>
    <row r="29" spans="1:23" x14ac:dyDescent="0.3">
      <c r="L29" s="79"/>
      <c r="M29" s="79">
        <v>824.64</v>
      </c>
      <c r="N29" s="79">
        <v>769.75300000000004</v>
      </c>
      <c r="O29" s="79">
        <v>739.79600000000005</v>
      </c>
      <c r="P29" s="79">
        <v>739.34699999999998</v>
      </c>
      <c r="Q29" s="79">
        <v>756.25599999999997</v>
      </c>
      <c r="R29" s="79">
        <v>774.08199999999999</v>
      </c>
      <c r="S29" s="79">
        <v>796.33500000000004</v>
      </c>
      <c r="T29" s="79">
        <v>822.28800000000001</v>
      </c>
      <c r="U29" s="79">
        <v>851.41099999999994</v>
      </c>
      <c r="V29" s="79">
        <v>851.78399999999999</v>
      </c>
      <c r="W29" s="79">
        <v>852.15700000000004</v>
      </c>
    </row>
    <row r="30" spans="1:23" x14ac:dyDescent="0.3">
      <c r="L30" s="79" t="s">
        <v>7</v>
      </c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</row>
    <row r="31" spans="1:23" x14ac:dyDescent="0.3">
      <c r="L31" s="79"/>
      <c r="M31" s="79">
        <v>451.14699999999999</v>
      </c>
      <c r="N31" s="79">
        <v>478.411</v>
      </c>
      <c r="O31" s="79">
        <v>495.048</v>
      </c>
      <c r="P31" s="79">
        <v>495.60300000000001</v>
      </c>
      <c r="Q31" s="79">
        <v>486.58300000000003</v>
      </c>
      <c r="R31" s="79">
        <v>477.34</v>
      </c>
      <c r="S31" s="79">
        <v>466.29399999999998</v>
      </c>
      <c r="T31" s="79">
        <v>454.08100000000002</v>
      </c>
      <c r="U31" s="79">
        <v>441.17399999999998</v>
      </c>
      <c r="V31" s="79">
        <v>441.012</v>
      </c>
      <c r="W31" s="79">
        <v>440.85</v>
      </c>
    </row>
    <row r="32" spans="1:23" x14ac:dyDescent="0.3">
      <c r="L32" s="79" t="s">
        <v>8</v>
      </c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</row>
    <row r="33" spans="12:23" x14ac:dyDescent="0.3">
      <c r="L33" s="79"/>
      <c r="M33" s="79">
        <v>782.30499999999995</v>
      </c>
      <c r="N33" s="79">
        <v>738.42</v>
      </c>
      <c r="O33" s="79">
        <v>714.27800000000002</v>
      </c>
      <c r="P33" s="79">
        <v>713.952</v>
      </c>
      <c r="Q33" s="79">
        <v>727.67</v>
      </c>
      <c r="R33" s="79">
        <v>742.06299999999999</v>
      </c>
      <c r="S33" s="79">
        <v>759.952</v>
      </c>
      <c r="T33" s="79">
        <v>780.71</v>
      </c>
      <c r="U33" s="79">
        <v>803.87800000000004</v>
      </c>
      <c r="V33" s="79">
        <v>804.17399999999998</v>
      </c>
      <c r="W33" s="79">
        <v>804.46900000000005</v>
      </c>
    </row>
    <row r="34" spans="12:23" x14ac:dyDescent="0.3">
      <c r="L34" s="79" t="s">
        <v>9</v>
      </c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</row>
    <row r="35" spans="12:23" x14ac:dyDescent="0.3">
      <c r="L35" s="79"/>
      <c r="M35" s="79">
        <v>6.3870199999999997</v>
      </c>
      <c r="N35" s="79">
        <v>6.3874899999999997</v>
      </c>
      <c r="O35" s="79">
        <v>6.3879599999999996</v>
      </c>
      <c r="P35" s="79">
        <v>6.3883000000000001</v>
      </c>
      <c r="Q35" s="79">
        <v>6.38863</v>
      </c>
      <c r="R35" s="79">
        <v>6.3888299999999996</v>
      </c>
      <c r="S35" s="79">
        <v>6.3890399999999996</v>
      </c>
      <c r="T35" s="79">
        <v>6.38924</v>
      </c>
      <c r="U35" s="79">
        <v>6.3894399999999996</v>
      </c>
      <c r="V35" s="79">
        <v>6.3894399999999996</v>
      </c>
      <c r="W35" s="79">
        <v>6.3894399999999996</v>
      </c>
    </row>
    <row r="36" spans="12:23" x14ac:dyDescent="0.3">
      <c r="L36" s="79" t="s">
        <v>10</v>
      </c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</row>
    <row r="37" spans="12:23" x14ac:dyDescent="0.3">
      <c r="L37" s="79"/>
      <c r="M37" s="79">
        <v>0.16730999999999999</v>
      </c>
      <c r="N37" s="79">
        <v>0.13192799999999999</v>
      </c>
      <c r="O37" s="79">
        <v>0.11143400000000001</v>
      </c>
      <c r="P37" s="79">
        <v>0.110955</v>
      </c>
      <c r="Q37" s="79">
        <v>0.122323</v>
      </c>
      <c r="R37" s="79">
        <v>0.134105</v>
      </c>
      <c r="S37" s="79">
        <v>0.14846100000000001</v>
      </c>
      <c r="T37" s="79">
        <v>0.16472000000000001</v>
      </c>
      <c r="U37" s="79">
        <v>0.18237300000000001</v>
      </c>
      <c r="V37" s="79">
        <v>0.18259700000000001</v>
      </c>
      <c r="W37" s="79">
        <v>0.18282000000000001</v>
      </c>
    </row>
    <row r="42" spans="12:23" x14ac:dyDescent="0.3">
      <c r="L42" t="s">
        <v>38</v>
      </c>
      <c r="M42">
        <f>'Biomass ests'!I29*'Biomass ests'!J29</f>
        <v>99.160659465666129</v>
      </c>
      <c r="N42">
        <f>'Biomass ests'!I38*'Biomass ests'!J38</f>
        <v>111.55001444100724</v>
      </c>
      <c r="O42">
        <f>'Biomass ests'!I47*'Biomass ests'!J47</f>
        <v>190.3449400505755</v>
      </c>
      <c r="P42">
        <f>'Biomass ests'!I56*'Biomass ests'!J56</f>
        <v>164.4</v>
      </c>
    </row>
    <row r="43" spans="12:23" x14ac:dyDescent="0.3">
      <c r="L43" t="s">
        <v>45</v>
      </c>
      <c r="M43">
        <f>2*M42</f>
        <v>198.32131893133226</v>
      </c>
      <c r="N43" s="79">
        <f t="shared" ref="N43:P43" si="0">2*N42</f>
        <v>223.10002888201447</v>
      </c>
      <c r="O43" s="79">
        <f t="shared" si="0"/>
        <v>380.689880101151</v>
      </c>
      <c r="P43" s="79">
        <f t="shared" si="0"/>
        <v>328.8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  <pageSetUpPr fitToPage="1"/>
  </sheetPr>
  <dimension ref="A1:S60"/>
  <sheetViews>
    <sheetView showGridLines="0" workbookViewId="0">
      <selection activeCell="L9" sqref="L9"/>
    </sheetView>
  </sheetViews>
  <sheetFormatPr defaultRowHeight="14.4" x14ac:dyDescent="0.3"/>
  <cols>
    <col min="1" max="1" width="3.88671875" customWidth="1"/>
    <col min="18" max="18" width="9" bestFit="1" customWidth="1"/>
  </cols>
  <sheetData>
    <row r="1" spans="1:19" x14ac:dyDescent="0.3">
      <c r="A1" s="14"/>
      <c r="B1" s="17" t="s">
        <v>44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9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9" x14ac:dyDescent="0.3">
      <c r="A3" s="14"/>
      <c r="B3" s="18" t="s">
        <v>18</v>
      </c>
      <c r="C3" s="15"/>
      <c r="D3" s="15"/>
      <c r="E3" s="15"/>
      <c r="F3" s="15"/>
      <c r="G3" s="19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9" x14ac:dyDescent="0.3">
      <c r="A4" s="14"/>
      <c r="B4" s="20">
        <v>2002</v>
      </c>
      <c r="C4" s="21" t="s">
        <v>12</v>
      </c>
      <c r="D4" s="21"/>
      <c r="E4" s="21"/>
      <c r="F4" s="21"/>
      <c r="G4" s="22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</row>
    <row r="5" spans="1:19" x14ac:dyDescent="0.3">
      <c r="A5" s="14"/>
      <c r="B5" s="20">
        <v>2018</v>
      </c>
      <c r="C5" s="21" t="s">
        <v>13</v>
      </c>
      <c r="D5" s="21"/>
      <c r="E5" s="21"/>
      <c r="F5" s="21"/>
      <c r="G5" s="22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</row>
    <row r="6" spans="1:19" x14ac:dyDescent="0.3">
      <c r="A6" s="14"/>
      <c r="B6" s="20">
        <v>6</v>
      </c>
      <c r="C6" s="21" t="s">
        <v>14</v>
      </c>
      <c r="D6" s="21"/>
      <c r="E6" s="21"/>
      <c r="F6" s="21"/>
      <c r="G6" s="22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</row>
    <row r="7" spans="1:19" x14ac:dyDescent="0.3">
      <c r="A7" s="14"/>
      <c r="B7" s="20" t="s">
        <v>15</v>
      </c>
      <c r="C7" s="21"/>
      <c r="D7" s="21"/>
      <c r="E7" s="21"/>
      <c r="F7" s="21"/>
      <c r="G7" s="22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</row>
    <row r="8" spans="1:19" x14ac:dyDescent="0.3">
      <c r="A8" s="14"/>
      <c r="B8" s="20">
        <v>2002</v>
      </c>
      <c r="C8" s="21">
        <v>2004</v>
      </c>
      <c r="D8" s="21">
        <v>2008</v>
      </c>
      <c r="E8" s="21">
        <v>2010</v>
      </c>
      <c r="F8" s="21">
        <v>2012</v>
      </c>
      <c r="G8" s="22">
        <v>2016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spans="1:19" x14ac:dyDescent="0.3">
      <c r="A9" s="14"/>
      <c r="B9" s="20" t="s">
        <v>16</v>
      </c>
      <c r="C9" s="21"/>
      <c r="D9" s="21"/>
      <c r="E9" s="21"/>
      <c r="F9" s="21"/>
      <c r="G9" s="22"/>
      <c r="H9" s="14"/>
      <c r="I9" s="14"/>
      <c r="J9" s="14"/>
      <c r="K9" s="14"/>
      <c r="L9" s="14">
        <f>EXP(-4.3)</f>
        <v>1.3568559012200934E-2</v>
      </c>
      <c r="M9" s="14"/>
      <c r="N9" s="14"/>
      <c r="O9" s="14"/>
      <c r="P9" s="14"/>
      <c r="Q9" s="14"/>
      <c r="R9" s="14"/>
    </row>
    <row r="10" spans="1:19" x14ac:dyDescent="0.3">
      <c r="A10" s="14"/>
      <c r="B10" s="20">
        <v>816</v>
      </c>
      <c r="C10" s="21">
        <v>989</v>
      </c>
      <c r="D10" s="21">
        <v>1216</v>
      </c>
      <c r="E10" s="21">
        <v>1776</v>
      </c>
      <c r="F10" s="21">
        <v>1444</v>
      </c>
      <c r="G10" s="22">
        <v>1464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9" x14ac:dyDescent="0.3">
      <c r="A11" s="14"/>
      <c r="B11" s="20" t="s">
        <v>17</v>
      </c>
      <c r="C11" s="21"/>
      <c r="D11" s="21"/>
      <c r="E11" s="21"/>
      <c r="F11" s="21"/>
      <c r="G11" s="22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9" x14ac:dyDescent="0.3">
      <c r="A12" s="14"/>
      <c r="B12" s="23">
        <v>0.19</v>
      </c>
      <c r="C12" s="13">
        <v>0.32</v>
      </c>
      <c r="D12" s="13">
        <v>0.26</v>
      </c>
      <c r="E12" s="13">
        <v>0.28999999999999998</v>
      </c>
      <c r="F12" s="13">
        <v>0.35</v>
      </c>
      <c r="G12" s="80">
        <v>0.26171702718014422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9" x14ac:dyDescent="0.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9" x14ac:dyDescent="0.3">
      <c r="A14" s="14"/>
      <c r="B14" s="18" t="s">
        <v>26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9"/>
      <c r="R14" s="15"/>
      <c r="S14" s="4"/>
    </row>
    <row r="15" spans="1:19" x14ac:dyDescent="0.3">
      <c r="A15" s="14"/>
      <c r="B15" s="5" t="s">
        <v>0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7"/>
    </row>
    <row r="16" spans="1:19" x14ac:dyDescent="0.3">
      <c r="A16" s="14"/>
      <c r="B16" s="5"/>
      <c r="C16" s="6">
        <v>2002</v>
      </c>
      <c r="D16" s="6">
        <v>2004</v>
      </c>
      <c r="E16" s="6">
        <v>2008</v>
      </c>
      <c r="F16" s="6">
        <v>2010</v>
      </c>
      <c r="G16" s="6">
        <v>2012</v>
      </c>
      <c r="H16" s="6">
        <v>2016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1:19" x14ac:dyDescent="0.3">
      <c r="A17" s="14"/>
      <c r="B17" s="5" t="s">
        <v>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</row>
    <row r="18" spans="1:19" x14ac:dyDescent="0.3">
      <c r="A18" s="14"/>
      <c r="B18" s="5"/>
      <c r="C18" s="6">
        <v>816</v>
      </c>
      <c r="D18" s="6">
        <v>989</v>
      </c>
      <c r="E18" s="6">
        <v>1216</v>
      </c>
      <c r="F18" s="6">
        <v>1776</v>
      </c>
      <c r="G18" s="6">
        <v>1444</v>
      </c>
      <c r="H18" s="6">
        <v>1464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</row>
    <row r="19" spans="1:19" x14ac:dyDescent="0.3">
      <c r="A19" s="14"/>
      <c r="B19" s="5" t="s">
        <v>2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</row>
    <row r="20" spans="1:19" x14ac:dyDescent="0.3">
      <c r="A20" s="14"/>
      <c r="B20" s="5"/>
      <c r="C20" s="6">
        <v>0.18831800000000001</v>
      </c>
      <c r="D20" s="6">
        <v>0.31223299999999998</v>
      </c>
      <c r="E20" s="6">
        <v>0.25575999999999999</v>
      </c>
      <c r="F20" s="6">
        <v>0.28416599999999997</v>
      </c>
      <c r="G20" s="6">
        <v>0.33993899999999999</v>
      </c>
      <c r="H20" s="6">
        <v>0.25575999999999999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7"/>
    </row>
    <row r="21" spans="1:19" x14ac:dyDescent="0.3">
      <c r="A21" s="14"/>
      <c r="B21" s="5" t="s">
        <v>3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7"/>
    </row>
    <row r="22" spans="1:19" x14ac:dyDescent="0.3">
      <c r="A22" s="14"/>
      <c r="B22" s="5"/>
      <c r="C22" s="6">
        <v>2002</v>
      </c>
      <c r="D22" s="6">
        <v>2003</v>
      </c>
      <c r="E22" s="6">
        <v>2004</v>
      </c>
      <c r="F22" s="6">
        <v>2005</v>
      </c>
      <c r="G22" s="6">
        <v>2006</v>
      </c>
      <c r="H22" s="6">
        <v>2007</v>
      </c>
      <c r="I22" s="6">
        <v>2008</v>
      </c>
      <c r="J22" s="6">
        <v>2009</v>
      </c>
      <c r="K22" s="6">
        <v>2010</v>
      </c>
      <c r="L22" s="6">
        <v>2011</v>
      </c>
      <c r="M22" s="6">
        <v>2012</v>
      </c>
      <c r="N22" s="6">
        <v>2013</v>
      </c>
      <c r="O22" s="6">
        <v>2014</v>
      </c>
      <c r="P22" s="6">
        <v>2015</v>
      </c>
      <c r="Q22" s="6">
        <v>2016</v>
      </c>
      <c r="R22" s="6">
        <v>2017</v>
      </c>
      <c r="S22" s="7">
        <v>2018</v>
      </c>
    </row>
    <row r="23" spans="1:19" x14ac:dyDescent="0.3">
      <c r="A23" s="14"/>
      <c r="B23" s="5" t="s">
        <v>4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7"/>
    </row>
    <row r="24" spans="1:19" x14ac:dyDescent="0.3">
      <c r="A24" s="14"/>
      <c r="B24" s="5"/>
      <c r="C24" s="6">
        <v>645.59199999999998</v>
      </c>
      <c r="D24" s="6">
        <v>679.92499999999995</v>
      </c>
      <c r="E24" s="6">
        <v>725.18899999999996</v>
      </c>
      <c r="F24" s="6">
        <v>752.61500000000001</v>
      </c>
      <c r="G24" s="6">
        <v>790.05700000000002</v>
      </c>
      <c r="H24" s="6">
        <v>838.81500000000005</v>
      </c>
      <c r="I24" s="6">
        <v>901.75</v>
      </c>
      <c r="J24" s="6">
        <v>922.25599999999997</v>
      </c>
      <c r="K24" s="6">
        <v>952.61</v>
      </c>
      <c r="L24" s="6">
        <v>949.69799999999998</v>
      </c>
      <c r="M24" s="6">
        <v>960.64400000000001</v>
      </c>
      <c r="N24" s="6">
        <v>943.42200000000003</v>
      </c>
      <c r="O24" s="6">
        <v>937.22900000000004</v>
      </c>
      <c r="P24" s="6">
        <v>940.90200000000004</v>
      </c>
      <c r="Q24" s="6">
        <v>954.447</v>
      </c>
      <c r="R24" s="6">
        <v>899.21500000000003</v>
      </c>
      <c r="S24" s="7">
        <v>853.01800000000003</v>
      </c>
    </row>
    <row r="25" spans="1:19" x14ac:dyDescent="0.3">
      <c r="A25" s="14"/>
      <c r="B25" s="5" t="s">
        <v>5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7"/>
    </row>
    <row r="26" spans="1:19" x14ac:dyDescent="0.3">
      <c r="A26" s="14"/>
      <c r="B26" s="5"/>
      <c r="C26" s="6">
        <v>922.49199999999996</v>
      </c>
      <c r="D26" s="6">
        <v>966.221</v>
      </c>
      <c r="E26" s="6">
        <v>1012.02</v>
      </c>
      <c r="F26" s="6">
        <v>1063.3499999999999</v>
      </c>
      <c r="G26" s="6">
        <v>1117.29</v>
      </c>
      <c r="H26" s="6">
        <v>1173.96</v>
      </c>
      <c r="I26" s="6">
        <v>1233.5</v>
      </c>
      <c r="J26" s="6">
        <v>1299.8599999999999</v>
      </c>
      <c r="K26" s="6">
        <v>1369.79</v>
      </c>
      <c r="L26" s="6">
        <v>1382.64</v>
      </c>
      <c r="M26" s="6">
        <v>1395.6</v>
      </c>
      <c r="N26" s="6">
        <v>1403.14</v>
      </c>
      <c r="O26" s="6">
        <v>1410.71</v>
      </c>
      <c r="P26" s="6">
        <v>1418.33</v>
      </c>
      <c r="Q26" s="6">
        <v>1425.99</v>
      </c>
      <c r="R26" s="6">
        <v>1425.99</v>
      </c>
      <c r="S26" s="7">
        <v>1425.99</v>
      </c>
    </row>
    <row r="27" spans="1:19" x14ac:dyDescent="0.3">
      <c r="A27" s="14"/>
      <c r="B27" s="5" t="s">
        <v>6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7"/>
    </row>
    <row r="28" spans="1:19" x14ac:dyDescent="0.3">
      <c r="A28" s="14"/>
      <c r="B28" s="5"/>
      <c r="C28" s="6">
        <v>1318.16</v>
      </c>
      <c r="D28" s="6">
        <v>1373.07</v>
      </c>
      <c r="E28" s="6">
        <v>1412.31</v>
      </c>
      <c r="F28" s="6">
        <v>1502.39</v>
      </c>
      <c r="G28" s="6">
        <v>1580.05</v>
      </c>
      <c r="H28" s="6">
        <v>1643</v>
      </c>
      <c r="I28" s="6">
        <v>1687.3</v>
      </c>
      <c r="J28" s="6">
        <v>1832.06</v>
      </c>
      <c r="K28" s="6">
        <v>1969.66</v>
      </c>
      <c r="L28" s="6">
        <v>2012.94</v>
      </c>
      <c r="M28" s="6">
        <v>2027.5</v>
      </c>
      <c r="N28" s="6">
        <v>2086.87</v>
      </c>
      <c r="O28" s="6">
        <v>2123.4</v>
      </c>
      <c r="P28" s="6">
        <v>2138.02</v>
      </c>
      <c r="Q28" s="6">
        <v>2130.5</v>
      </c>
      <c r="R28" s="6">
        <v>2261.36</v>
      </c>
      <c r="S28" s="7">
        <v>2383.83</v>
      </c>
    </row>
    <row r="29" spans="1:19" x14ac:dyDescent="0.3">
      <c r="A29" s="14"/>
      <c r="B29" s="5" t="s">
        <v>7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</row>
    <row r="30" spans="1:19" x14ac:dyDescent="0.3">
      <c r="A30" s="14"/>
      <c r="B30" s="5"/>
      <c r="C30" s="6">
        <v>683.70600000000002</v>
      </c>
      <c r="D30" s="6">
        <v>719.43</v>
      </c>
      <c r="E30" s="6">
        <v>765.09</v>
      </c>
      <c r="F30" s="6">
        <v>795.60400000000004</v>
      </c>
      <c r="G30" s="6">
        <v>835.30899999999997</v>
      </c>
      <c r="H30" s="6">
        <v>885.37699999999995</v>
      </c>
      <c r="I30" s="6">
        <v>948.31299999999999</v>
      </c>
      <c r="J30" s="6">
        <v>974.55200000000002</v>
      </c>
      <c r="K30" s="6">
        <v>1009.87</v>
      </c>
      <c r="L30" s="6">
        <v>1008.79</v>
      </c>
      <c r="M30" s="6">
        <v>1020.07</v>
      </c>
      <c r="N30" s="6">
        <v>1005.57</v>
      </c>
      <c r="O30" s="6">
        <v>1000.89</v>
      </c>
      <c r="P30" s="6">
        <v>1005.05</v>
      </c>
      <c r="Q30" s="6">
        <v>1018.06</v>
      </c>
      <c r="R30" s="6">
        <v>968.38199999999995</v>
      </c>
      <c r="S30" s="7">
        <v>926.452</v>
      </c>
    </row>
    <row r="31" spans="1:19" x14ac:dyDescent="0.3">
      <c r="A31" s="14"/>
      <c r="B31" s="5" t="s">
        <v>8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7"/>
    </row>
    <row r="32" spans="1:19" x14ac:dyDescent="0.3">
      <c r="A32" s="14"/>
      <c r="B32" s="5"/>
      <c r="C32" s="6">
        <v>1244.67</v>
      </c>
      <c r="D32" s="6">
        <v>1297.67</v>
      </c>
      <c r="E32" s="6">
        <v>1338.66</v>
      </c>
      <c r="F32" s="6">
        <v>1421.21</v>
      </c>
      <c r="G32" s="6">
        <v>1494.45</v>
      </c>
      <c r="H32" s="6">
        <v>1556.59</v>
      </c>
      <c r="I32" s="6">
        <v>1604.45</v>
      </c>
      <c r="J32" s="6">
        <v>1733.75</v>
      </c>
      <c r="K32" s="6">
        <v>1857.98</v>
      </c>
      <c r="L32" s="6">
        <v>1895.02</v>
      </c>
      <c r="M32" s="6">
        <v>1909.38</v>
      </c>
      <c r="N32" s="6">
        <v>1957.89</v>
      </c>
      <c r="O32" s="6">
        <v>1988.34</v>
      </c>
      <c r="P32" s="6">
        <v>2001.55</v>
      </c>
      <c r="Q32" s="6">
        <v>1997.37</v>
      </c>
      <c r="R32" s="6">
        <v>2099.84</v>
      </c>
      <c r="S32" s="7">
        <v>2194.87</v>
      </c>
    </row>
    <row r="33" spans="1:19" x14ac:dyDescent="0.3">
      <c r="A33" s="14"/>
      <c r="B33" s="5" t="s">
        <v>9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7"/>
    </row>
    <row r="34" spans="1:19" x14ac:dyDescent="0.3">
      <c r="A34" s="14"/>
      <c r="B34" s="5"/>
      <c r="C34" s="6">
        <v>6.8270799999999996</v>
      </c>
      <c r="D34" s="6">
        <v>6.8733899999999997</v>
      </c>
      <c r="E34" s="6">
        <v>6.9197100000000002</v>
      </c>
      <c r="F34" s="6">
        <v>6.9691799999999997</v>
      </c>
      <c r="G34" s="6">
        <v>7.0186599999999997</v>
      </c>
      <c r="H34" s="6">
        <v>7.06813</v>
      </c>
      <c r="I34" s="6">
        <v>7.11761</v>
      </c>
      <c r="J34" s="6">
        <v>7.1700100000000004</v>
      </c>
      <c r="K34" s="6">
        <v>7.22241</v>
      </c>
      <c r="L34" s="6">
        <v>7.2317499999999999</v>
      </c>
      <c r="M34" s="6">
        <v>7.2410800000000002</v>
      </c>
      <c r="N34" s="6">
        <v>7.2464700000000004</v>
      </c>
      <c r="O34" s="6">
        <v>7.2518500000000001</v>
      </c>
      <c r="P34" s="6">
        <v>7.2572400000000004</v>
      </c>
      <c r="Q34" s="6">
        <v>7.2626200000000001</v>
      </c>
      <c r="R34" s="6">
        <v>7.2626200000000001</v>
      </c>
      <c r="S34" s="7">
        <v>7.2626200000000001</v>
      </c>
    </row>
    <row r="35" spans="1:19" x14ac:dyDescent="0.3">
      <c r="A35" s="14"/>
      <c r="B35" s="5" t="s">
        <v>10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7"/>
    </row>
    <row r="36" spans="1:19" x14ac:dyDescent="0.3">
      <c r="A36" s="14"/>
      <c r="B36" s="8"/>
      <c r="C36" s="9">
        <v>0.18209700000000001</v>
      </c>
      <c r="D36" s="9">
        <v>0.17929100000000001</v>
      </c>
      <c r="E36" s="9">
        <v>0.170039</v>
      </c>
      <c r="F36" s="9">
        <v>0.176341</v>
      </c>
      <c r="G36" s="9">
        <v>0.176813</v>
      </c>
      <c r="H36" s="9">
        <v>0.17150199999999999</v>
      </c>
      <c r="I36" s="9">
        <v>0.159833</v>
      </c>
      <c r="J36" s="9">
        <v>0.175096</v>
      </c>
      <c r="K36" s="9">
        <v>0.185309</v>
      </c>
      <c r="L36" s="9">
        <v>0.191634</v>
      </c>
      <c r="M36" s="9">
        <v>0.19055</v>
      </c>
      <c r="N36" s="9">
        <v>0.20252700000000001</v>
      </c>
      <c r="O36" s="9">
        <v>0.20863499999999999</v>
      </c>
      <c r="P36" s="9">
        <v>0.20938599999999999</v>
      </c>
      <c r="Q36" s="9">
        <v>0.204842</v>
      </c>
      <c r="R36" s="9">
        <v>0.23525499999999999</v>
      </c>
      <c r="S36" s="10">
        <v>0.26216299999999998</v>
      </c>
    </row>
    <row r="37" spans="1:19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</row>
    <row r="38" spans="1:19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</row>
    <row r="39" spans="1:19" x14ac:dyDescent="0.3">
      <c r="A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</row>
    <row r="40" spans="1:19" x14ac:dyDescent="0.3">
      <c r="A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</row>
    <row r="41" spans="1:19" x14ac:dyDescent="0.3">
      <c r="A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2" spans="1:19" x14ac:dyDescent="0.3">
      <c r="A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</row>
    <row r="43" spans="1:19" x14ac:dyDescent="0.3">
      <c r="A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</row>
    <row r="44" spans="1:19" x14ac:dyDescent="0.3">
      <c r="A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</row>
    <row r="45" spans="1:19" x14ac:dyDescent="0.3">
      <c r="A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</row>
    <row r="46" spans="1:19" x14ac:dyDescent="0.3">
      <c r="A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</row>
    <row r="47" spans="1:19" x14ac:dyDescent="0.3">
      <c r="A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</row>
    <row r="48" spans="1:19" x14ac:dyDescent="0.3">
      <c r="A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8" x14ac:dyDescent="0.3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</row>
    <row r="50" spans="1:18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</row>
    <row r="51" spans="1:18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</row>
    <row r="52" spans="1:18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</row>
    <row r="53" spans="1:18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</row>
    <row r="55" spans="1:18" x14ac:dyDescent="0.3">
      <c r="C55" s="21">
        <v>2002</v>
      </c>
      <c r="D55" s="21">
        <v>2004</v>
      </c>
      <c r="E55" s="21">
        <v>2008</v>
      </c>
      <c r="F55" s="21">
        <v>2010</v>
      </c>
      <c r="G55" s="21">
        <v>2012</v>
      </c>
      <c r="H55" s="21">
        <v>2016</v>
      </c>
      <c r="J55" s="21"/>
      <c r="L55" s="21"/>
      <c r="N55" s="21"/>
      <c r="O55" s="21"/>
      <c r="P55" s="21"/>
      <c r="Q55" s="22"/>
    </row>
    <row r="56" spans="1:18" x14ac:dyDescent="0.3">
      <c r="B56" t="s">
        <v>41</v>
      </c>
      <c r="C56" s="20">
        <v>816</v>
      </c>
      <c r="D56" s="21">
        <v>989</v>
      </c>
      <c r="E56" s="21">
        <v>1216</v>
      </c>
      <c r="F56" s="21">
        <v>1776</v>
      </c>
      <c r="G56" s="21">
        <v>1444</v>
      </c>
      <c r="H56">
        <f>G10</f>
        <v>1464</v>
      </c>
      <c r="N56" s="21"/>
      <c r="O56" s="21"/>
      <c r="P56" s="21"/>
      <c r="Q56" s="21"/>
    </row>
    <row r="57" spans="1:18" x14ac:dyDescent="0.3">
      <c r="B57" t="s">
        <v>38</v>
      </c>
      <c r="C57">
        <f>'Biomass ests'!C12*'Biomass ests'!D12</f>
        <v>153.81942335088894</v>
      </c>
      <c r="D57">
        <f>'Biomass ests'!C21*'Biomass ests'!D21</f>
        <v>316.89024913998219</v>
      </c>
      <c r="E57">
        <f>'Biomass ests'!C30*'Biomass ests'!D30</f>
        <v>311.06652021713944</v>
      </c>
      <c r="F57">
        <f>'Biomass ests'!C39*'Biomass ests'!D39</f>
        <v>508.82129015008798</v>
      </c>
      <c r="G57">
        <f>'Biomass ests'!C48*'Biomass ests'!D48</f>
        <v>501.9812692123084</v>
      </c>
      <c r="H57">
        <f>'Biomass ests'!C57*'Biomass ests'!D57</f>
        <v>383.15372779173117</v>
      </c>
    </row>
    <row r="58" spans="1:18" x14ac:dyDescent="0.3">
      <c r="B58" s="25" t="s">
        <v>39</v>
      </c>
      <c r="C58">
        <f>C56-2*C57</f>
        <v>508.36115329822212</v>
      </c>
      <c r="D58">
        <f t="shared" ref="D58:H58" si="0">D56-2*D57</f>
        <v>355.21950172003562</v>
      </c>
      <c r="E58">
        <f t="shared" si="0"/>
        <v>593.86695956572112</v>
      </c>
      <c r="F58">
        <f t="shared" si="0"/>
        <v>758.35741969982405</v>
      </c>
      <c r="G58">
        <f t="shared" si="0"/>
        <v>440.03746157538319</v>
      </c>
      <c r="H58" s="30">
        <f t="shared" si="0"/>
        <v>697.69254441653766</v>
      </c>
    </row>
    <row r="59" spans="1:18" x14ac:dyDescent="0.3">
      <c r="B59" s="25" t="s">
        <v>40</v>
      </c>
      <c r="C59">
        <f>C56+2*C57</f>
        <v>1123.6388467017778</v>
      </c>
      <c r="D59">
        <f t="shared" ref="D59:H59" si="1">D56+2*D57</f>
        <v>1622.7804982799644</v>
      </c>
      <c r="E59">
        <f t="shared" si="1"/>
        <v>1838.1330404342789</v>
      </c>
      <c r="F59">
        <f t="shared" si="1"/>
        <v>2793.6425803001757</v>
      </c>
      <c r="G59">
        <f t="shared" si="1"/>
        <v>2447.9625384246169</v>
      </c>
      <c r="H59" s="30">
        <f t="shared" si="1"/>
        <v>2230.3074555834623</v>
      </c>
    </row>
    <row r="60" spans="1:18" x14ac:dyDescent="0.3">
      <c r="B60" t="s">
        <v>45</v>
      </c>
      <c r="C60">
        <f>C57*2</f>
        <v>307.63884670177788</v>
      </c>
      <c r="D60" s="30">
        <f t="shared" ref="D60:H60" si="2">D57*2</f>
        <v>633.78049827996438</v>
      </c>
      <c r="E60" s="30">
        <f t="shared" si="2"/>
        <v>622.13304043427888</v>
      </c>
      <c r="F60" s="30">
        <f t="shared" si="2"/>
        <v>1017.642580300176</v>
      </c>
      <c r="G60" s="30">
        <f t="shared" si="2"/>
        <v>1003.9625384246168</v>
      </c>
      <c r="H60" s="30">
        <f t="shared" si="2"/>
        <v>766.30745558346234</v>
      </c>
    </row>
  </sheetData>
  <pageMargins left="0.7" right="0.7" top="0.75" bottom="0.75" header="0.3" footer="0.3"/>
  <pageSetup scale="6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  <pageSetUpPr fitToPage="1"/>
  </sheetPr>
  <dimension ref="A1:S66"/>
  <sheetViews>
    <sheetView showGridLines="0" workbookViewId="0">
      <selection activeCell="B3" sqref="B3:M37"/>
    </sheetView>
  </sheetViews>
  <sheetFormatPr defaultRowHeight="14.4" x14ac:dyDescent="0.3"/>
  <cols>
    <col min="1" max="1" width="4.109375" customWidth="1"/>
    <col min="12" max="13" width="8.88671875" style="30"/>
    <col min="14" max="14" width="3.33203125" customWidth="1"/>
  </cols>
  <sheetData>
    <row r="1" spans="1:19" x14ac:dyDescent="0.3">
      <c r="A1" s="14"/>
      <c r="B1" s="17" t="s">
        <v>21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9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9" x14ac:dyDescent="0.3">
      <c r="A3" s="14"/>
      <c r="B3" s="18" t="s">
        <v>18</v>
      </c>
      <c r="C3" s="15"/>
      <c r="D3" s="15"/>
      <c r="E3" s="15"/>
      <c r="F3" s="19"/>
      <c r="G3" s="14"/>
      <c r="H3" s="14"/>
      <c r="I3" s="14"/>
      <c r="J3" s="14"/>
      <c r="K3" s="14"/>
      <c r="L3" s="14"/>
      <c r="M3" s="14"/>
      <c r="N3" s="14"/>
    </row>
    <row r="4" spans="1:19" x14ac:dyDescent="0.3">
      <c r="A4" s="14"/>
      <c r="B4" s="20">
        <v>2008</v>
      </c>
      <c r="C4" s="21" t="s">
        <v>12</v>
      </c>
      <c r="D4" s="21"/>
      <c r="E4" s="21"/>
      <c r="F4" s="22"/>
      <c r="G4" s="14"/>
      <c r="H4" s="14"/>
      <c r="I4" s="14"/>
      <c r="J4" s="14"/>
      <c r="K4" s="14"/>
      <c r="L4" s="14"/>
      <c r="M4" s="14"/>
      <c r="N4" s="14"/>
    </row>
    <row r="5" spans="1:19" x14ac:dyDescent="0.3">
      <c r="A5" s="14"/>
      <c r="B5" s="20">
        <v>2018</v>
      </c>
      <c r="C5" s="21" t="s">
        <v>13</v>
      </c>
      <c r="D5" s="21"/>
      <c r="E5" s="21"/>
      <c r="F5" s="22"/>
      <c r="G5" s="14"/>
      <c r="H5" s="14"/>
      <c r="I5" s="14"/>
      <c r="J5" s="14"/>
      <c r="K5" s="14"/>
      <c r="L5" s="14"/>
      <c r="M5" s="14"/>
      <c r="N5" s="14"/>
    </row>
    <row r="6" spans="1:19" x14ac:dyDescent="0.3">
      <c r="A6" s="14"/>
      <c r="B6" s="20">
        <v>4</v>
      </c>
      <c r="C6" s="21" t="s">
        <v>14</v>
      </c>
      <c r="D6" s="21"/>
      <c r="E6" s="21"/>
      <c r="F6" s="22"/>
      <c r="G6" s="14"/>
      <c r="H6" s="14"/>
      <c r="I6" s="14"/>
      <c r="J6" s="14"/>
      <c r="K6" s="14"/>
      <c r="L6" s="14"/>
      <c r="M6" s="14"/>
      <c r="N6" s="14"/>
    </row>
    <row r="7" spans="1:19" x14ac:dyDescent="0.3">
      <c r="A7" s="14"/>
      <c r="B7" s="20" t="s">
        <v>15</v>
      </c>
      <c r="C7" s="21"/>
      <c r="D7" s="21"/>
      <c r="E7" s="21"/>
      <c r="F7" s="22"/>
      <c r="G7" s="14"/>
      <c r="H7" s="14"/>
      <c r="I7" s="14"/>
      <c r="J7" s="14"/>
      <c r="K7" s="14"/>
      <c r="L7" s="14"/>
      <c r="M7" s="14"/>
      <c r="N7" s="14"/>
    </row>
    <row r="8" spans="1:19" x14ac:dyDescent="0.3">
      <c r="A8" s="14"/>
      <c r="B8" s="20">
        <v>2008</v>
      </c>
      <c r="C8" s="21">
        <v>2010</v>
      </c>
      <c r="D8" s="21">
        <v>2012</v>
      </c>
      <c r="E8" s="21">
        <v>2016</v>
      </c>
      <c r="F8" s="22"/>
      <c r="G8" s="14"/>
      <c r="H8" s="14"/>
      <c r="I8" s="14"/>
      <c r="J8" s="14"/>
      <c r="K8" s="14"/>
      <c r="L8" s="14"/>
      <c r="M8" s="14"/>
      <c r="N8" s="14"/>
    </row>
    <row r="9" spans="1:19" x14ac:dyDescent="0.3">
      <c r="A9" s="14"/>
      <c r="B9" s="20" t="s">
        <v>16</v>
      </c>
      <c r="C9" s="21"/>
      <c r="D9" s="21"/>
      <c r="E9" s="21"/>
      <c r="F9" s="22"/>
      <c r="G9" s="14"/>
      <c r="H9" s="14"/>
      <c r="I9" s="14"/>
      <c r="J9" s="14"/>
      <c r="K9" s="14"/>
      <c r="L9" s="14"/>
      <c r="M9" s="14"/>
      <c r="N9" s="14"/>
    </row>
    <row r="10" spans="1:19" x14ac:dyDescent="0.3">
      <c r="A10" s="14"/>
      <c r="B10" s="20">
        <v>638</v>
      </c>
      <c r="C10" s="21">
        <v>565</v>
      </c>
      <c r="D10" s="21">
        <v>429</v>
      </c>
      <c r="E10" s="21">
        <v>740</v>
      </c>
      <c r="F10" s="22"/>
      <c r="G10" s="14"/>
      <c r="H10" s="14"/>
      <c r="I10" s="14"/>
      <c r="J10" s="14"/>
      <c r="K10" s="14"/>
      <c r="L10" s="14"/>
      <c r="M10" s="14"/>
      <c r="N10" s="14"/>
      <c r="O10">
        <f>AVERAGE(B10:E10)</f>
        <v>593</v>
      </c>
      <c r="R10" s="12">
        <f>O10*2.20462*1000</f>
        <v>1307339.6599999999</v>
      </c>
      <c r="S10" s="12">
        <f>R10*0.18</f>
        <v>235321.13879999999</v>
      </c>
    </row>
    <row r="11" spans="1:19" x14ac:dyDescent="0.3">
      <c r="A11" s="14"/>
      <c r="B11" s="20" t="s">
        <v>17</v>
      </c>
      <c r="C11" s="21"/>
      <c r="D11" s="21"/>
      <c r="E11" s="21"/>
      <c r="F11" s="22"/>
      <c r="G11" s="14"/>
      <c r="H11" s="14"/>
      <c r="I11" s="14"/>
      <c r="J11" s="14"/>
      <c r="K11" s="14"/>
      <c r="L11" s="14"/>
      <c r="M11" s="14"/>
      <c r="N11" s="14"/>
    </row>
    <row r="12" spans="1:19" x14ac:dyDescent="0.3">
      <c r="A12" s="14"/>
      <c r="B12" s="23">
        <v>0.28999999999999998</v>
      </c>
      <c r="C12" s="13">
        <v>0.22</v>
      </c>
      <c r="D12" s="13">
        <v>0.34</v>
      </c>
      <c r="E12" s="13">
        <v>0.28000000000000003</v>
      </c>
      <c r="F12" s="24"/>
      <c r="G12" s="14"/>
      <c r="H12" s="14"/>
      <c r="I12" s="14"/>
      <c r="J12" s="14"/>
      <c r="K12" s="14"/>
      <c r="L12" s="14"/>
      <c r="M12" s="14"/>
      <c r="N12" s="14"/>
    </row>
    <row r="13" spans="1:19" x14ac:dyDescent="0.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</row>
    <row r="14" spans="1:19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1:19" x14ac:dyDescent="0.3">
      <c r="A15" s="14"/>
      <c r="B15" s="18" t="s">
        <v>26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9"/>
      <c r="N15" s="14"/>
    </row>
    <row r="16" spans="1:19" x14ac:dyDescent="0.3">
      <c r="A16" s="14"/>
      <c r="B16" s="5" t="s">
        <v>0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  <c r="N16" s="14"/>
    </row>
    <row r="17" spans="1:19" x14ac:dyDescent="0.3">
      <c r="A17" s="14"/>
      <c r="B17" s="5"/>
      <c r="C17" s="6">
        <v>2008</v>
      </c>
      <c r="D17" s="6">
        <v>2010</v>
      </c>
      <c r="E17" s="6">
        <v>2012</v>
      </c>
      <c r="F17" s="6">
        <v>2016</v>
      </c>
      <c r="G17" s="6"/>
      <c r="H17" s="6"/>
      <c r="I17" s="6"/>
      <c r="J17" s="6"/>
      <c r="K17" s="6"/>
      <c r="L17" s="6"/>
      <c r="M17" s="7"/>
      <c r="N17" s="14"/>
      <c r="O17">
        <f>C17*2.20462</f>
        <v>4426.8769599999996</v>
      </c>
      <c r="P17">
        <f>D17*2.20462</f>
        <v>4431.2861999999996</v>
      </c>
      <c r="Q17">
        <f>E17*2.20462</f>
        <v>4435.6954399999995</v>
      </c>
      <c r="R17">
        <f>AVERAGE(O17:Q17)</f>
        <v>4431.2861999999996</v>
      </c>
    </row>
    <row r="18" spans="1:19" x14ac:dyDescent="0.3">
      <c r="A18" s="14"/>
      <c r="B18" s="5" t="s">
        <v>1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  <c r="N18" s="14"/>
    </row>
    <row r="19" spans="1:19" x14ac:dyDescent="0.3">
      <c r="A19" s="14"/>
      <c r="B19" s="5"/>
      <c r="C19" s="6">
        <v>638</v>
      </c>
      <c r="D19" s="6">
        <v>565</v>
      </c>
      <c r="E19" s="6">
        <v>429</v>
      </c>
      <c r="F19" s="6">
        <v>740</v>
      </c>
      <c r="G19" s="6"/>
      <c r="H19" s="6"/>
      <c r="I19" s="6"/>
      <c r="J19" s="6"/>
      <c r="K19" s="6"/>
      <c r="L19" s="6"/>
      <c r="M19" s="7"/>
      <c r="N19" s="14"/>
    </row>
    <row r="20" spans="1:19" x14ac:dyDescent="0.3">
      <c r="A20" s="14"/>
      <c r="B20" s="5" t="s">
        <v>2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  <c r="N20" s="14"/>
    </row>
    <row r="21" spans="1:19" x14ac:dyDescent="0.3">
      <c r="A21" s="14"/>
      <c r="B21" s="5"/>
      <c r="C21" s="6">
        <v>0.28416599999999997</v>
      </c>
      <c r="D21" s="6">
        <v>0.21740599999999999</v>
      </c>
      <c r="E21" s="6">
        <v>0.33074500000000001</v>
      </c>
      <c r="F21" s="6">
        <v>0.274733</v>
      </c>
      <c r="G21" s="6"/>
      <c r="H21" s="6"/>
      <c r="I21" s="6"/>
      <c r="J21" s="6"/>
      <c r="K21" s="6"/>
      <c r="L21" s="6"/>
      <c r="M21" s="7"/>
      <c r="N21" s="14"/>
    </row>
    <row r="22" spans="1:19" x14ac:dyDescent="0.3">
      <c r="A22" s="14"/>
      <c r="B22" s="5" t="s">
        <v>3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  <c r="N22" s="14"/>
      <c r="R22" t="s">
        <v>42</v>
      </c>
      <c r="S22" t="s">
        <v>43</v>
      </c>
    </row>
    <row r="23" spans="1:19" x14ac:dyDescent="0.3">
      <c r="A23" s="14"/>
      <c r="B23" s="5"/>
      <c r="C23" s="6">
        <v>2008</v>
      </c>
      <c r="D23" s="6">
        <v>2009</v>
      </c>
      <c r="E23" s="6">
        <v>2010</v>
      </c>
      <c r="F23" s="6">
        <v>2011</v>
      </c>
      <c r="G23" s="6">
        <v>2012</v>
      </c>
      <c r="H23" s="6">
        <v>2013</v>
      </c>
      <c r="I23" s="6">
        <v>2014</v>
      </c>
      <c r="J23" s="6">
        <v>2015</v>
      </c>
      <c r="K23" s="6">
        <v>2016</v>
      </c>
      <c r="L23" s="6">
        <v>2017</v>
      </c>
      <c r="M23" s="7">
        <v>2018</v>
      </c>
      <c r="N23" s="14"/>
      <c r="R23" s="12">
        <f>K23*2.20462*1000</f>
        <v>4444513.919999999</v>
      </c>
      <c r="S23" s="12">
        <f>R23*0.18</f>
        <v>800012.5055999998</v>
      </c>
    </row>
    <row r="24" spans="1:19" x14ac:dyDescent="0.3">
      <c r="A24" s="14"/>
      <c r="B24" s="5" t="s">
        <v>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14"/>
      <c r="O24">
        <f>STDEV(C17:E17)</f>
        <v>2</v>
      </c>
      <c r="P24">
        <f>O24/O25</f>
        <v>9.9502487562189048E-4</v>
      </c>
      <c r="R24" s="12"/>
    </row>
    <row r="25" spans="1:19" x14ac:dyDescent="0.3">
      <c r="A25" s="14"/>
      <c r="B25" s="5"/>
      <c r="C25" s="6">
        <v>455.113</v>
      </c>
      <c r="D25" s="6">
        <v>455.11399999999998</v>
      </c>
      <c r="E25" s="6">
        <v>455.11500000000001</v>
      </c>
      <c r="F25" s="6">
        <v>455.11399999999998</v>
      </c>
      <c r="G25" s="6">
        <v>455.11399999999998</v>
      </c>
      <c r="H25" s="6">
        <v>455.11500000000001</v>
      </c>
      <c r="I25" s="6">
        <v>455.113</v>
      </c>
      <c r="J25" s="6">
        <v>455.10899999999998</v>
      </c>
      <c r="K25" s="6">
        <v>455.10300000000001</v>
      </c>
      <c r="L25" s="6">
        <v>455.09899999999999</v>
      </c>
      <c r="M25" s="7">
        <v>455.09500000000003</v>
      </c>
      <c r="N25" s="14"/>
      <c r="O25">
        <f>AVERAGE(C17:E17)</f>
        <v>2010</v>
      </c>
      <c r="P25">
        <f>O25*2.20462</f>
        <v>4431.2861999999996</v>
      </c>
      <c r="R25" s="12">
        <f>K25*2.20462*1000</f>
        <v>1003329.17586</v>
      </c>
      <c r="S25" s="12">
        <f>R25*0.18</f>
        <v>180599.2516548</v>
      </c>
    </row>
    <row r="26" spans="1:19" x14ac:dyDescent="0.3">
      <c r="A26" s="14"/>
      <c r="B26" s="5" t="s">
        <v>5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  <c r="N26" s="14"/>
      <c r="R26" s="12"/>
    </row>
    <row r="27" spans="1:19" x14ac:dyDescent="0.3">
      <c r="A27" s="14"/>
      <c r="B27" s="5"/>
      <c r="C27" s="6">
        <v>591.48599999999999</v>
      </c>
      <c r="D27" s="6">
        <v>591.48500000000001</v>
      </c>
      <c r="E27" s="6">
        <v>591.48400000000004</v>
      </c>
      <c r="F27" s="6">
        <v>591.48400000000004</v>
      </c>
      <c r="G27" s="6">
        <v>591.48500000000001</v>
      </c>
      <c r="H27" s="6">
        <v>591.48599999999999</v>
      </c>
      <c r="I27" s="6">
        <v>591.48800000000006</v>
      </c>
      <c r="J27" s="6">
        <v>591.49</v>
      </c>
      <c r="K27" s="6">
        <v>591.49199999999996</v>
      </c>
      <c r="L27" s="6">
        <v>591.49199999999996</v>
      </c>
      <c r="M27" s="7">
        <v>591.49199999999996</v>
      </c>
      <c r="N27" s="14"/>
      <c r="R27" s="12">
        <f>K27*2.20462*1000</f>
        <v>1304015.0930399997</v>
      </c>
      <c r="S27" s="12">
        <f>R27*0.18</f>
        <v>234722.71674719994</v>
      </c>
    </row>
    <row r="28" spans="1:19" x14ac:dyDescent="0.3">
      <c r="A28" s="14"/>
      <c r="B28" s="5" t="s">
        <v>6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7"/>
      <c r="N28" s="14"/>
      <c r="O28" s="14"/>
      <c r="P28" s="14"/>
    </row>
    <row r="29" spans="1:19" x14ac:dyDescent="0.3">
      <c r="A29" s="14"/>
      <c r="B29" s="5"/>
      <c r="C29" s="6">
        <v>768.721</v>
      </c>
      <c r="D29" s="6">
        <v>768.71799999999996</v>
      </c>
      <c r="E29" s="6">
        <v>768.71500000000003</v>
      </c>
      <c r="F29" s="6">
        <v>768.71600000000001</v>
      </c>
      <c r="G29" s="6">
        <v>768.71799999999996</v>
      </c>
      <c r="H29" s="6">
        <v>768.721</v>
      </c>
      <c r="I29" s="6">
        <v>768.72799999999995</v>
      </c>
      <c r="J29" s="6">
        <v>768.74</v>
      </c>
      <c r="K29" s="6">
        <v>768.75599999999997</v>
      </c>
      <c r="L29" s="6">
        <v>768.76199999999994</v>
      </c>
      <c r="M29" s="7">
        <v>768.76800000000003</v>
      </c>
      <c r="N29" s="14"/>
      <c r="O29" s="14"/>
      <c r="P29" s="14"/>
    </row>
    <row r="30" spans="1:19" x14ac:dyDescent="0.3">
      <c r="A30" s="14"/>
      <c r="B30" s="5" t="s">
        <v>7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7"/>
      <c r="N30" s="14"/>
      <c r="O30" s="14"/>
      <c r="P30" s="14"/>
    </row>
    <row r="31" spans="1:19" x14ac:dyDescent="0.3">
      <c r="A31" s="14"/>
      <c r="B31" s="5"/>
      <c r="C31" s="6">
        <v>474.69299999999998</v>
      </c>
      <c r="D31" s="6">
        <v>474.69400000000002</v>
      </c>
      <c r="E31" s="6">
        <v>474.69400000000002</v>
      </c>
      <c r="F31" s="6">
        <v>474.69400000000002</v>
      </c>
      <c r="G31" s="6">
        <v>474.69299999999998</v>
      </c>
      <c r="H31" s="6">
        <v>474.69400000000002</v>
      </c>
      <c r="I31" s="6">
        <v>474.69299999999998</v>
      </c>
      <c r="J31" s="6">
        <v>474.69</v>
      </c>
      <c r="K31" s="6">
        <v>474.68400000000003</v>
      </c>
      <c r="L31" s="6">
        <v>474.68099999999998</v>
      </c>
      <c r="M31" s="7">
        <v>474.678</v>
      </c>
      <c r="N31" s="14"/>
      <c r="O31" s="14"/>
      <c r="P31" s="14"/>
    </row>
    <row r="32" spans="1:19" x14ac:dyDescent="0.3">
      <c r="A32" s="14"/>
      <c r="B32" s="5" t="s">
        <v>8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7"/>
      <c r="N32" s="14"/>
      <c r="O32" s="14"/>
      <c r="P32" s="14"/>
    </row>
    <row r="33" spans="1:16" x14ac:dyDescent="0.3">
      <c r="A33" s="14"/>
      <c r="B33" s="5"/>
      <c r="C33" s="6">
        <v>737.01400000000001</v>
      </c>
      <c r="D33" s="6">
        <v>737.01099999999997</v>
      </c>
      <c r="E33" s="6">
        <v>737.00900000000001</v>
      </c>
      <c r="F33" s="6">
        <v>737.01</v>
      </c>
      <c r="G33" s="6">
        <v>737.01099999999997</v>
      </c>
      <c r="H33" s="6">
        <v>737.01400000000001</v>
      </c>
      <c r="I33" s="6">
        <v>737.02</v>
      </c>
      <c r="J33" s="6">
        <v>737.03</v>
      </c>
      <c r="K33" s="6">
        <v>737.04300000000001</v>
      </c>
      <c r="L33" s="6">
        <v>737.048</v>
      </c>
      <c r="M33" s="7">
        <v>737.053</v>
      </c>
      <c r="N33" s="14"/>
      <c r="O33" s="14"/>
      <c r="P33" s="14"/>
    </row>
    <row r="34" spans="1:16" x14ac:dyDescent="0.3">
      <c r="A34" s="14"/>
      <c r="B34" s="5" t="s">
        <v>9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  <c r="N34" s="14"/>
      <c r="O34" s="14"/>
      <c r="P34" s="14"/>
    </row>
    <row r="35" spans="1:16" x14ac:dyDescent="0.3">
      <c r="A35" s="14"/>
      <c r="B35" s="5"/>
      <c r="C35" s="6">
        <v>6.3826400000000003</v>
      </c>
      <c r="D35" s="6">
        <v>6.3826400000000003</v>
      </c>
      <c r="E35" s="6">
        <v>6.3826400000000003</v>
      </c>
      <c r="F35" s="6">
        <v>6.3826400000000003</v>
      </c>
      <c r="G35" s="6">
        <v>6.3826400000000003</v>
      </c>
      <c r="H35" s="6">
        <v>6.3826400000000003</v>
      </c>
      <c r="I35" s="6">
        <v>6.3826400000000003</v>
      </c>
      <c r="J35" s="6">
        <v>6.3826499999999999</v>
      </c>
      <c r="K35" s="6">
        <v>6.3826499999999999</v>
      </c>
      <c r="L35" s="6">
        <v>6.3826499999999999</v>
      </c>
      <c r="M35" s="7">
        <v>6.3826499999999999</v>
      </c>
      <c r="N35" s="14"/>
      <c r="O35" s="14"/>
      <c r="P35" s="14"/>
    </row>
    <row r="36" spans="1:16" x14ac:dyDescent="0.3">
      <c r="A36" s="14"/>
      <c r="B36" s="5" t="s">
        <v>10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N36" s="14"/>
      <c r="O36" s="14"/>
      <c r="P36" s="14"/>
    </row>
    <row r="37" spans="1:16" x14ac:dyDescent="0.3">
      <c r="A37" s="14"/>
      <c r="B37" s="8"/>
      <c r="C37" s="9">
        <v>0.13372000000000001</v>
      </c>
      <c r="D37" s="9">
        <v>0.133718</v>
      </c>
      <c r="E37" s="9">
        <v>0.133717</v>
      </c>
      <c r="F37" s="9">
        <v>0.133718</v>
      </c>
      <c r="G37" s="9">
        <v>0.133718</v>
      </c>
      <c r="H37" s="9">
        <v>0.133719</v>
      </c>
      <c r="I37" s="9">
        <v>0.13372200000000001</v>
      </c>
      <c r="J37" s="9">
        <v>0.13372800000000001</v>
      </c>
      <c r="K37" s="9">
        <v>0.13373699999999999</v>
      </c>
      <c r="L37" s="9">
        <v>0.133741</v>
      </c>
      <c r="M37" s="10">
        <v>0.133745</v>
      </c>
      <c r="N37" s="14"/>
      <c r="O37" s="14"/>
      <c r="P37" s="14"/>
    </row>
    <row r="38" spans="1:16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</row>
    <row r="39" spans="1:16" x14ac:dyDescent="0.3">
      <c r="A39" s="14"/>
      <c r="G39" s="14"/>
      <c r="H39" s="14"/>
      <c r="I39" s="14"/>
      <c r="J39" s="14"/>
      <c r="K39" s="14"/>
      <c r="L39" s="14"/>
      <c r="M39" s="14"/>
      <c r="N39" s="14"/>
      <c r="O39" s="14"/>
      <c r="P39" s="14"/>
    </row>
    <row r="40" spans="1:16" x14ac:dyDescent="0.3">
      <c r="A40" s="14"/>
      <c r="G40" s="14"/>
      <c r="H40" s="14"/>
      <c r="I40" s="14"/>
      <c r="J40" s="14"/>
      <c r="K40" s="14"/>
      <c r="L40" s="14"/>
      <c r="M40" s="14"/>
      <c r="N40" s="14"/>
      <c r="O40" s="14"/>
      <c r="P40" s="14"/>
    </row>
    <row r="41" spans="1:16" x14ac:dyDescent="0.3">
      <c r="A41" s="14"/>
      <c r="G41" s="14"/>
      <c r="H41" s="14"/>
      <c r="I41" s="14"/>
      <c r="J41" s="14"/>
      <c r="K41" s="14"/>
      <c r="L41" s="14"/>
      <c r="M41" s="14"/>
      <c r="N41" s="14"/>
      <c r="O41" s="14"/>
      <c r="P41" s="14"/>
    </row>
    <row r="42" spans="1:16" x14ac:dyDescent="0.3">
      <c r="A42" s="14"/>
      <c r="G42" s="14"/>
      <c r="H42" s="14"/>
      <c r="I42" s="14"/>
      <c r="J42" s="14"/>
      <c r="K42" s="14"/>
      <c r="L42" s="14"/>
      <c r="M42" s="14"/>
      <c r="N42" s="14"/>
      <c r="O42" s="14"/>
      <c r="P42" s="14"/>
    </row>
    <row r="43" spans="1:16" x14ac:dyDescent="0.3">
      <c r="A43" s="14"/>
      <c r="G43" s="14"/>
      <c r="H43" s="14"/>
      <c r="I43" s="14"/>
      <c r="J43" s="14"/>
      <c r="K43" s="14"/>
      <c r="L43" s="14"/>
      <c r="M43" s="14"/>
      <c r="N43" s="14"/>
      <c r="O43" s="14"/>
      <c r="P43" s="14"/>
    </row>
    <row r="44" spans="1:16" x14ac:dyDescent="0.3">
      <c r="A44" s="14"/>
      <c r="G44" s="14"/>
      <c r="H44" s="14"/>
      <c r="I44" s="14"/>
      <c r="J44" s="14"/>
      <c r="K44" s="14"/>
      <c r="L44" s="14"/>
      <c r="M44" s="14"/>
      <c r="N44" s="14"/>
      <c r="O44" s="14"/>
      <c r="P44" s="14"/>
    </row>
    <row r="45" spans="1:16" x14ac:dyDescent="0.3">
      <c r="A45" s="14"/>
      <c r="G45" s="14"/>
      <c r="H45" s="14"/>
      <c r="I45" s="14"/>
      <c r="J45" s="14"/>
      <c r="K45" s="14"/>
      <c r="L45" s="14"/>
      <c r="M45" s="14"/>
      <c r="N45" s="14"/>
      <c r="O45" s="14"/>
      <c r="P45" s="14"/>
    </row>
    <row r="46" spans="1:16" x14ac:dyDescent="0.3">
      <c r="A46" s="14"/>
      <c r="G46" s="14"/>
      <c r="H46" s="14"/>
      <c r="I46" s="14"/>
      <c r="J46" s="14"/>
      <c r="K46" s="14"/>
      <c r="L46" s="14"/>
      <c r="M46" s="14"/>
      <c r="N46" s="14"/>
      <c r="O46" s="14"/>
      <c r="P46" s="14"/>
    </row>
    <row r="47" spans="1:16" x14ac:dyDescent="0.3">
      <c r="A47" s="14"/>
      <c r="G47" s="14"/>
      <c r="H47" s="14"/>
      <c r="I47" s="14"/>
      <c r="J47" s="14"/>
      <c r="K47" s="14"/>
      <c r="L47" s="14"/>
      <c r="M47" s="14"/>
      <c r="N47" s="14"/>
      <c r="O47" s="14"/>
      <c r="P47" s="14"/>
    </row>
    <row r="48" spans="1:16" x14ac:dyDescent="0.3">
      <c r="A48" s="14"/>
      <c r="G48" s="14"/>
      <c r="H48" s="14"/>
      <c r="I48" s="14"/>
      <c r="J48" s="14"/>
      <c r="K48" s="14"/>
      <c r="L48" s="14"/>
      <c r="M48" s="14"/>
      <c r="N48" s="14"/>
      <c r="O48" s="14"/>
      <c r="P48" s="14"/>
    </row>
    <row r="49" spans="1:16" x14ac:dyDescent="0.3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</row>
    <row r="50" spans="1:16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</row>
    <row r="51" spans="1:16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</row>
    <row r="52" spans="1:16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</row>
    <row r="53" spans="1:16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</row>
    <row r="54" spans="1:16" x14ac:dyDescent="0.3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</row>
    <row r="61" spans="1:16" x14ac:dyDescent="0.3">
      <c r="C61" s="21">
        <v>2008</v>
      </c>
      <c r="D61" s="21">
        <v>2010</v>
      </c>
      <c r="E61" s="21">
        <v>2012</v>
      </c>
      <c r="F61" s="21">
        <v>2016</v>
      </c>
    </row>
    <row r="62" spans="1:16" x14ac:dyDescent="0.3">
      <c r="B62" t="s">
        <v>41</v>
      </c>
      <c r="C62" s="21">
        <v>638</v>
      </c>
      <c r="D62" s="21">
        <v>565</v>
      </c>
      <c r="E62" s="21">
        <v>429</v>
      </c>
      <c r="F62">
        <f>E10</f>
        <v>740</v>
      </c>
    </row>
    <row r="63" spans="1:16" x14ac:dyDescent="0.3">
      <c r="B63" t="s">
        <v>38</v>
      </c>
      <c r="C63">
        <f>'Biomass ests'!F30*'Biomass ests'!G30</f>
        <v>181.81788437209906</v>
      </c>
      <c r="D63">
        <f>'Biomass ests'!F39*'Biomass ests'!G39</f>
        <v>123.47601738365337</v>
      </c>
      <c r="E63">
        <f>'Biomass ests'!F48*'Biomass ests'!G48</f>
        <v>146.20674002833442</v>
      </c>
      <c r="F63" s="30">
        <f>'Biomass ests'!F57*'Biomass ests'!G57</f>
        <v>207.20000000000002</v>
      </c>
    </row>
    <row r="64" spans="1:16" x14ac:dyDescent="0.3">
      <c r="B64" s="25" t="s">
        <v>39</v>
      </c>
      <c r="C64">
        <f>C62-2*C63</f>
        <v>274.36423125580188</v>
      </c>
      <c r="D64">
        <f t="shared" ref="D64" si="0">D62-2*D63</f>
        <v>318.04796523269329</v>
      </c>
      <c r="E64">
        <f>E62-2*E63</f>
        <v>136.58651994333115</v>
      </c>
      <c r="F64" s="30">
        <f>F62-2*F63</f>
        <v>325.59999999999997</v>
      </c>
    </row>
    <row r="65" spans="2:6" x14ac:dyDescent="0.3">
      <c r="B65" s="25" t="s">
        <v>40</v>
      </c>
      <c r="C65">
        <f>C62+2*C63</f>
        <v>1001.6357687441981</v>
      </c>
      <c r="D65">
        <f t="shared" ref="D65:E65" si="1">D62+2*D63</f>
        <v>811.95203476730671</v>
      </c>
      <c r="E65">
        <f t="shared" si="1"/>
        <v>721.41348005666885</v>
      </c>
      <c r="F65" s="30">
        <f t="shared" ref="F65" si="2">F62+2*F63</f>
        <v>1154.4000000000001</v>
      </c>
    </row>
    <row r="66" spans="2:6" x14ac:dyDescent="0.3">
      <c r="B66" t="s">
        <v>45</v>
      </c>
      <c r="C66">
        <f>C63*2</f>
        <v>363.63576874419812</v>
      </c>
      <c r="D66" s="74">
        <f t="shared" ref="D66:F66" si="3">D63*2</f>
        <v>246.95203476730674</v>
      </c>
      <c r="E66" s="74">
        <f t="shared" si="3"/>
        <v>292.41348005666885</v>
      </c>
      <c r="F66" s="74">
        <f t="shared" si="3"/>
        <v>414.40000000000003</v>
      </c>
    </row>
  </sheetData>
  <pageMargins left="0.7" right="0.7" top="0.75" bottom="0.75" header="0.3" footer="0.3"/>
  <pageSetup scale="82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P67"/>
  <sheetViews>
    <sheetView showGridLines="0" workbookViewId="0">
      <selection activeCell="B3" sqref="B3:M36"/>
    </sheetView>
  </sheetViews>
  <sheetFormatPr defaultRowHeight="14.4" x14ac:dyDescent="0.3"/>
  <cols>
    <col min="1" max="1" width="3.5546875" customWidth="1"/>
    <col min="12" max="12" width="9" bestFit="1" customWidth="1"/>
  </cols>
  <sheetData>
    <row r="1" spans="1:15" x14ac:dyDescent="0.3">
      <c r="A1" s="14"/>
      <c r="B1" s="17" t="s">
        <v>22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15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5" x14ac:dyDescent="0.3">
      <c r="A3" s="14"/>
      <c r="B3" s="18" t="s">
        <v>18</v>
      </c>
      <c r="C3" s="15"/>
      <c r="D3" s="15"/>
      <c r="E3" s="15"/>
      <c r="F3" s="19"/>
      <c r="G3" s="14"/>
      <c r="H3" s="14"/>
      <c r="I3" s="14"/>
      <c r="J3" s="14"/>
      <c r="K3" s="14"/>
      <c r="L3" s="14"/>
    </row>
    <row r="4" spans="1:15" x14ac:dyDescent="0.3">
      <c r="A4" s="14"/>
      <c r="B4" s="20">
        <v>2008</v>
      </c>
      <c r="C4" s="21" t="s">
        <v>12</v>
      </c>
      <c r="D4" s="21"/>
      <c r="E4" s="21"/>
      <c r="F4" s="22"/>
      <c r="G4" s="14"/>
      <c r="H4" s="14"/>
      <c r="I4" s="14"/>
      <c r="J4" s="14"/>
      <c r="K4" s="14"/>
      <c r="L4" s="14"/>
    </row>
    <row r="5" spans="1:15" x14ac:dyDescent="0.3">
      <c r="A5" s="14"/>
      <c r="B5" s="20">
        <v>2018</v>
      </c>
      <c r="C5" s="21" t="s">
        <v>13</v>
      </c>
      <c r="D5" s="21"/>
      <c r="E5" s="21"/>
      <c r="F5" s="22"/>
      <c r="G5" s="14"/>
      <c r="H5" s="14"/>
      <c r="I5" s="14"/>
      <c r="J5" s="14"/>
      <c r="K5" s="14"/>
      <c r="L5" s="14"/>
    </row>
    <row r="6" spans="1:15" x14ac:dyDescent="0.3">
      <c r="A6" s="14"/>
      <c r="B6" s="20">
        <v>4</v>
      </c>
      <c r="C6" s="21" t="s">
        <v>14</v>
      </c>
      <c r="D6" s="21"/>
      <c r="E6" s="21"/>
      <c r="F6" s="22"/>
      <c r="G6" s="14"/>
      <c r="H6" s="14"/>
      <c r="I6" s="14"/>
      <c r="J6" s="14"/>
      <c r="K6" s="14"/>
      <c r="L6" s="14"/>
    </row>
    <row r="7" spans="1:15" x14ac:dyDescent="0.3">
      <c r="A7" s="14"/>
      <c r="B7" s="20" t="s">
        <v>15</v>
      </c>
      <c r="C7" s="21"/>
      <c r="D7" s="21"/>
      <c r="E7" s="21"/>
      <c r="F7" s="22"/>
      <c r="G7" s="14"/>
      <c r="H7" s="14"/>
      <c r="I7" s="14"/>
      <c r="J7" s="14"/>
      <c r="K7" s="14"/>
      <c r="L7" s="14"/>
    </row>
    <row r="8" spans="1:15" x14ac:dyDescent="0.3">
      <c r="A8" s="14"/>
      <c r="B8" s="20">
        <v>2008</v>
      </c>
      <c r="C8" s="21">
        <v>2010</v>
      </c>
      <c r="D8" s="21">
        <v>2012</v>
      </c>
      <c r="E8" s="21">
        <v>2016</v>
      </c>
      <c r="F8" s="22"/>
      <c r="G8" s="14"/>
      <c r="H8" s="14"/>
      <c r="I8" s="14"/>
      <c r="J8" s="14"/>
      <c r="K8" s="14"/>
      <c r="L8" s="14"/>
    </row>
    <row r="9" spans="1:15" x14ac:dyDescent="0.3">
      <c r="A9" s="14"/>
      <c r="B9" s="20" t="s">
        <v>16</v>
      </c>
      <c r="C9" s="21"/>
      <c r="D9" s="21"/>
      <c r="E9" s="21"/>
      <c r="F9" s="22"/>
      <c r="G9" s="14"/>
      <c r="H9" s="14"/>
      <c r="I9" s="14"/>
      <c r="J9" s="14"/>
      <c r="K9" s="14"/>
      <c r="L9" s="14"/>
    </row>
    <row r="10" spans="1:15" x14ac:dyDescent="0.3">
      <c r="A10" s="14"/>
      <c r="B10" s="20">
        <v>401</v>
      </c>
      <c r="C10" s="21">
        <v>464</v>
      </c>
      <c r="D10" s="21">
        <v>346</v>
      </c>
      <c r="E10" s="21">
        <v>565</v>
      </c>
      <c r="F10" s="22"/>
      <c r="G10" s="14"/>
      <c r="H10" s="14"/>
      <c r="I10" s="14"/>
      <c r="J10" s="14"/>
      <c r="K10" s="14"/>
      <c r="L10" s="14"/>
    </row>
    <row r="11" spans="1:15" x14ac:dyDescent="0.3">
      <c r="A11" s="14"/>
      <c r="B11" s="20" t="s">
        <v>17</v>
      </c>
      <c r="C11" s="21"/>
      <c r="D11" s="21"/>
      <c r="E11" s="21"/>
      <c r="F11" s="22"/>
      <c r="G11" s="14"/>
      <c r="H11" s="14"/>
      <c r="I11" s="14"/>
      <c r="J11" s="14"/>
      <c r="K11" s="14"/>
      <c r="L11" s="14"/>
    </row>
    <row r="12" spans="1:15" x14ac:dyDescent="0.3">
      <c r="A12" s="14"/>
      <c r="B12" s="23">
        <v>0.24</v>
      </c>
      <c r="C12" s="13">
        <v>0.23</v>
      </c>
      <c r="D12" s="13">
        <v>0.37</v>
      </c>
      <c r="E12" s="13">
        <v>0.28000000000000003</v>
      </c>
      <c r="F12" s="24"/>
      <c r="G12" s="14"/>
      <c r="H12" s="14"/>
      <c r="I12" s="14"/>
      <c r="J12" s="14"/>
      <c r="K12" s="14"/>
      <c r="L12" s="14"/>
    </row>
    <row r="13" spans="1:15" x14ac:dyDescent="0.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1:15" x14ac:dyDescent="0.3">
      <c r="A14" s="14"/>
      <c r="B14" s="18" t="s">
        <v>26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9"/>
      <c r="N14" s="14"/>
      <c r="O14" s="14"/>
    </row>
    <row r="15" spans="1:15" x14ac:dyDescent="0.3">
      <c r="A15" s="14"/>
      <c r="B15" s="5" t="s">
        <v>0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7"/>
      <c r="N15" s="14"/>
      <c r="O15" s="14"/>
    </row>
    <row r="16" spans="1:15" x14ac:dyDescent="0.3">
      <c r="A16" s="14"/>
      <c r="B16" s="5"/>
      <c r="C16" s="6">
        <v>2008</v>
      </c>
      <c r="D16" s="6">
        <v>2010</v>
      </c>
      <c r="E16" s="6">
        <v>2012</v>
      </c>
      <c r="F16" s="6">
        <v>2016</v>
      </c>
      <c r="G16" s="6"/>
      <c r="H16" s="6"/>
      <c r="I16" s="6"/>
      <c r="J16" s="6"/>
      <c r="K16" s="6"/>
      <c r="L16" s="6"/>
      <c r="M16" s="7"/>
      <c r="N16" s="14"/>
      <c r="O16" s="14"/>
    </row>
    <row r="17" spans="1:16" x14ac:dyDescent="0.3">
      <c r="A17" s="14"/>
      <c r="B17" s="5" t="s">
        <v>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  <c r="N17" s="14"/>
      <c r="O17" s="14"/>
    </row>
    <row r="18" spans="1:16" x14ac:dyDescent="0.3">
      <c r="A18" s="14"/>
      <c r="B18" s="5"/>
      <c r="C18" s="6">
        <v>401</v>
      </c>
      <c r="D18" s="6">
        <v>464</v>
      </c>
      <c r="E18" s="6">
        <v>346</v>
      </c>
      <c r="F18" s="6">
        <v>565</v>
      </c>
      <c r="G18" s="6"/>
      <c r="H18" s="6"/>
      <c r="I18" s="6"/>
      <c r="J18" s="6"/>
      <c r="K18" s="6"/>
      <c r="L18" s="6"/>
      <c r="M18" s="7"/>
      <c r="N18" s="14"/>
      <c r="O18" s="14"/>
    </row>
    <row r="19" spans="1:16" x14ac:dyDescent="0.3">
      <c r="A19" s="14"/>
      <c r="B19" s="5" t="s">
        <v>2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  <c r="N19" s="14"/>
      <c r="O19" s="14"/>
    </row>
    <row r="20" spans="1:16" x14ac:dyDescent="0.3">
      <c r="A20" s="14"/>
      <c r="B20" s="5"/>
      <c r="C20" s="6">
        <v>0.236648</v>
      </c>
      <c r="D20" s="6">
        <v>0.22704199999999999</v>
      </c>
      <c r="E20" s="6">
        <v>0.35819699999999999</v>
      </c>
      <c r="F20" s="6">
        <v>0.274733</v>
      </c>
      <c r="G20" s="6"/>
      <c r="H20" s="6"/>
      <c r="I20" s="6"/>
      <c r="J20" s="6"/>
      <c r="K20" s="6"/>
      <c r="L20" s="6"/>
      <c r="M20" s="7"/>
      <c r="N20" s="14"/>
      <c r="O20" s="14"/>
    </row>
    <row r="21" spans="1:16" x14ac:dyDescent="0.3">
      <c r="A21" s="14"/>
      <c r="B21" s="5" t="s">
        <v>3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  <c r="N21" s="14"/>
      <c r="O21" s="14"/>
    </row>
    <row r="22" spans="1:16" x14ac:dyDescent="0.3">
      <c r="A22" s="14"/>
      <c r="B22" s="5"/>
      <c r="C22" s="6">
        <v>2008</v>
      </c>
      <c r="D22" s="6">
        <v>2009</v>
      </c>
      <c r="E22" s="6">
        <v>2010</v>
      </c>
      <c r="F22" s="6">
        <v>2011</v>
      </c>
      <c r="G22" s="6">
        <v>2012</v>
      </c>
      <c r="H22" s="6">
        <v>2013</v>
      </c>
      <c r="I22" s="6">
        <v>2014</v>
      </c>
      <c r="J22" s="6">
        <v>2015</v>
      </c>
      <c r="K22" s="6">
        <v>2016</v>
      </c>
      <c r="L22" s="6">
        <v>2017</v>
      </c>
      <c r="M22" s="7">
        <v>2018</v>
      </c>
      <c r="N22" s="14"/>
      <c r="O22" s="14"/>
    </row>
    <row r="23" spans="1:16" x14ac:dyDescent="0.3">
      <c r="A23" s="14"/>
      <c r="B23" s="5" t="s">
        <v>4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14"/>
      <c r="O23" s="14"/>
    </row>
    <row r="24" spans="1:16" x14ac:dyDescent="0.3">
      <c r="A24" s="14"/>
      <c r="B24" s="5"/>
      <c r="C24" s="6">
        <v>345.14800000000002</v>
      </c>
      <c r="D24" s="6">
        <v>345.15300000000002</v>
      </c>
      <c r="E24" s="6">
        <v>345.15800000000002</v>
      </c>
      <c r="F24" s="6">
        <v>345.15800000000002</v>
      </c>
      <c r="G24" s="6">
        <v>345.15800000000002</v>
      </c>
      <c r="H24" s="6">
        <v>345.15600000000001</v>
      </c>
      <c r="I24" s="6">
        <v>345.15100000000001</v>
      </c>
      <c r="J24" s="6">
        <v>345.14299999999997</v>
      </c>
      <c r="K24" s="6">
        <v>345.13200000000001</v>
      </c>
      <c r="L24" s="6">
        <v>345.12900000000002</v>
      </c>
      <c r="M24" s="7">
        <v>345.12599999999998</v>
      </c>
      <c r="N24" s="14"/>
      <c r="O24" s="14"/>
    </row>
    <row r="25" spans="1:16" x14ac:dyDescent="0.3">
      <c r="A25" s="14"/>
      <c r="B25" s="5" t="s">
        <v>5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14"/>
      <c r="O25" s="14"/>
    </row>
    <row r="26" spans="1:16" x14ac:dyDescent="0.3">
      <c r="A26" s="14"/>
      <c r="B26" s="5"/>
      <c r="C26" s="6">
        <v>446.173</v>
      </c>
      <c r="D26" s="6">
        <v>446.17399999999998</v>
      </c>
      <c r="E26" s="6">
        <v>446.17500000000001</v>
      </c>
      <c r="F26" s="6">
        <v>446.17599999999999</v>
      </c>
      <c r="G26" s="6">
        <v>446.17700000000002</v>
      </c>
      <c r="H26" s="6">
        <v>446.178</v>
      </c>
      <c r="I26" s="6">
        <v>446.18</v>
      </c>
      <c r="J26" s="6">
        <v>446.18200000000002</v>
      </c>
      <c r="K26" s="6">
        <v>446.18400000000003</v>
      </c>
      <c r="L26" s="6">
        <v>446.18400000000003</v>
      </c>
      <c r="M26" s="7">
        <v>446.18400000000003</v>
      </c>
      <c r="N26" s="14"/>
      <c r="O26" s="14"/>
      <c r="P26">
        <f>AVERAGE(C18:E18)</f>
        <v>403.66666666666669</v>
      </c>
    </row>
    <row r="27" spans="1:16" x14ac:dyDescent="0.3">
      <c r="A27" s="14"/>
      <c r="B27" s="5" t="s">
        <v>6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14"/>
      <c r="O27" s="14"/>
    </row>
    <row r="28" spans="1:16" x14ac:dyDescent="0.3">
      <c r="A28" s="14"/>
      <c r="B28" s="5"/>
      <c r="C28" s="6">
        <v>576.76800000000003</v>
      </c>
      <c r="D28" s="6">
        <v>576.76199999999994</v>
      </c>
      <c r="E28" s="6">
        <v>576.75800000000004</v>
      </c>
      <c r="F28" s="6">
        <v>576.75900000000001</v>
      </c>
      <c r="G28" s="6">
        <v>576.76099999999997</v>
      </c>
      <c r="H28" s="6">
        <v>576.76900000000001</v>
      </c>
      <c r="I28" s="6">
        <v>576.78099999999995</v>
      </c>
      <c r="J28" s="6">
        <v>576.79899999999998</v>
      </c>
      <c r="K28" s="6">
        <v>576.822</v>
      </c>
      <c r="L28" s="6">
        <v>576.82799999999997</v>
      </c>
      <c r="M28" s="7">
        <v>576.83399999999995</v>
      </c>
      <c r="N28" s="14"/>
      <c r="O28" s="14"/>
    </row>
    <row r="29" spans="1:16" x14ac:dyDescent="0.3">
      <c r="A29" s="14"/>
      <c r="B29" s="5" t="s">
        <v>7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7"/>
      <c r="N29" s="14"/>
      <c r="O29" s="14"/>
    </row>
    <row r="30" spans="1:16" x14ac:dyDescent="0.3">
      <c r="A30" s="14"/>
      <c r="B30" s="5"/>
      <c r="C30" s="6">
        <v>359.68700000000001</v>
      </c>
      <c r="D30" s="6">
        <v>359.69200000000001</v>
      </c>
      <c r="E30" s="6">
        <v>359.69600000000003</v>
      </c>
      <c r="F30" s="6">
        <v>359.69600000000003</v>
      </c>
      <c r="G30" s="6">
        <v>359.69600000000003</v>
      </c>
      <c r="H30" s="6">
        <v>359.69499999999999</v>
      </c>
      <c r="I30" s="6">
        <v>359.69099999999997</v>
      </c>
      <c r="J30" s="6">
        <v>359.68400000000003</v>
      </c>
      <c r="K30" s="6">
        <v>359.67500000000001</v>
      </c>
      <c r="L30" s="6">
        <v>359.67200000000003</v>
      </c>
      <c r="M30" s="7">
        <v>359.66899999999998</v>
      </c>
      <c r="N30" s="14"/>
      <c r="O30" s="14"/>
    </row>
    <row r="31" spans="1:16" x14ac:dyDescent="0.3">
      <c r="A31" s="14"/>
      <c r="B31" s="5" t="s">
        <v>8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7"/>
      <c r="N31" s="14"/>
      <c r="O31" s="14"/>
    </row>
    <row r="32" spans="1:16" x14ac:dyDescent="0.3">
      <c r="A32" s="14"/>
      <c r="B32" s="5"/>
      <c r="C32" s="6">
        <v>553.45399999999995</v>
      </c>
      <c r="D32" s="6">
        <v>553.45000000000005</v>
      </c>
      <c r="E32" s="6">
        <v>553.44600000000003</v>
      </c>
      <c r="F32" s="6">
        <v>553.44799999999998</v>
      </c>
      <c r="G32" s="6">
        <v>553.44899999999996</v>
      </c>
      <c r="H32" s="6">
        <v>553.45600000000002</v>
      </c>
      <c r="I32" s="6">
        <v>553.46699999999998</v>
      </c>
      <c r="J32" s="6">
        <v>553.48099999999999</v>
      </c>
      <c r="K32" s="6">
        <v>553.5</v>
      </c>
      <c r="L32" s="6">
        <v>553.505</v>
      </c>
      <c r="M32" s="7">
        <v>553.50900000000001</v>
      </c>
      <c r="N32" s="14"/>
      <c r="O32" s="14"/>
    </row>
    <row r="33" spans="1:15" x14ac:dyDescent="0.3">
      <c r="A33" s="14"/>
      <c r="B33" s="5" t="s">
        <v>9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14"/>
      <c r="O33" s="14"/>
    </row>
    <row r="34" spans="1:15" x14ac:dyDescent="0.3">
      <c r="A34" s="14"/>
      <c r="B34" s="5"/>
      <c r="C34" s="6">
        <v>6.1007100000000003</v>
      </c>
      <c r="D34" s="6">
        <v>6.1007100000000003</v>
      </c>
      <c r="E34" s="6">
        <v>6.1007100000000003</v>
      </c>
      <c r="F34" s="6">
        <v>6.1007100000000003</v>
      </c>
      <c r="G34" s="6">
        <v>6.1007100000000003</v>
      </c>
      <c r="H34" s="6">
        <v>6.1007199999999999</v>
      </c>
      <c r="I34" s="6">
        <v>6.1007199999999999</v>
      </c>
      <c r="J34" s="6">
        <v>6.1007300000000004</v>
      </c>
      <c r="K34" s="6">
        <v>6.1007300000000004</v>
      </c>
      <c r="L34" s="6">
        <v>6.1007300000000004</v>
      </c>
      <c r="M34" s="7">
        <v>6.1007300000000004</v>
      </c>
      <c r="N34" s="14"/>
      <c r="O34" s="14"/>
    </row>
    <row r="35" spans="1:15" x14ac:dyDescent="0.3">
      <c r="A35" s="14"/>
      <c r="B35" s="5" t="s">
        <v>10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N35" s="14"/>
      <c r="O35" s="14"/>
    </row>
    <row r="36" spans="1:15" x14ac:dyDescent="0.3">
      <c r="A36" s="14"/>
      <c r="B36" s="8"/>
      <c r="C36" s="9">
        <v>0.13098599999999999</v>
      </c>
      <c r="D36" s="9">
        <v>0.13098000000000001</v>
      </c>
      <c r="E36" s="9">
        <v>0.13097500000000001</v>
      </c>
      <c r="F36" s="9">
        <v>0.13097500000000001</v>
      </c>
      <c r="G36" s="9">
        <v>0.13097600000000001</v>
      </c>
      <c r="H36" s="9">
        <v>0.13098099999999999</v>
      </c>
      <c r="I36" s="9">
        <v>0.13099</v>
      </c>
      <c r="J36" s="9">
        <v>0.13100400000000001</v>
      </c>
      <c r="K36" s="9">
        <v>0.131022</v>
      </c>
      <c r="L36" s="9">
        <v>0.131027</v>
      </c>
      <c r="M36" s="10">
        <v>0.13103200000000001</v>
      </c>
      <c r="N36" s="14"/>
      <c r="O36" s="14"/>
    </row>
    <row r="37" spans="1:15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5" x14ac:dyDescent="0.3">
      <c r="A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15" x14ac:dyDescent="0.3">
      <c r="A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5" x14ac:dyDescent="0.3">
      <c r="A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1:15" x14ac:dyDescent="0.3">
      <c r="A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15" x14ac:dyDescent="0.3">
      <c r="A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5" x14ac:dyDescent="0.3">
      <c r="A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15" x14ac:dyDescent="0.3">
      <c r="A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1:15" x14ac:dyDescent="0.3">
      <c r="A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1:15" x14ac:dyDescent="0.3">
      <c r="A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1:15" x14ac:dyDescent="0.3">
      <c r="A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1:15" x14ac:dyDescent="0.3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1:15" x14ac:dyDescent="0.3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1:15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5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1:15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62" spans="1:15" x14ac:dyDescent="0.3">
      <c r="C62" s="21">
        <v>2008</v>
      </c>
      <c r="D62" s="21">
        <v>2010</v>
      </c>
      <c r="E62" s="21">
        <v>2012</v>
      </c>
      <c r="F62" s="21">
        <v>2016</v>
      </c>
    </row>
    <row r="63" spans="1:15" x14ac:dyDescent="0.3">
      <c r="B63" t="s">
        <v>41</v>
      </c>
      <c r="C63" s="21">
        <v>401</v>
      </c>
      <c r="D63" s="21">
        <v>464</v>
      </c>
      <c r="E63" s="21">
        <v>346</v>
      </c>
      <c r="F63">
        <f>E10</f>
        <v>565</v>
      </c>
    </row>
    <row r="64" spans="1:15" x14ac:dyDescent="0.3">
      <c r="B64" t="s">
        <v>38</v>
      </c>
      <c r="C64">
        <f>'Biomass ests'!I30*'Biomass ests'!J30</f>
        <v>95.654971612284413</v>
      </c>
      <c r="D64">
        <f>'Biomass ests'!I39*'Biomass ests'!J39</f>
        <v>105.42751419778402</v>
      </c>
      <c r="E64">
        <f>'Biomass ests'!I48*'Biomass ests'!J48</f>
        <v>128.11006447612405</v>
      </c>
      <c r="F64" s="30">
        <f>'Biomass ests'!I57*'Biomass ests'!J57</f>
        <v>158.20000000000002</v>
      </c>
    </row>
    <row r="65" spans="2:6" x14ac:dyDescent="0.3">
      <c r="B65" s="25" t="s">
        <v>39</v>
      </c>
      <c r="C65">
        <f>C63-2*C64</f>
        <v>209.69005677543117</v>
      </c>
      <c r="D65">
        <f t="shared" ref="D65:E65" si="0">D63-2*D64</f>
        <v>253.14497160443196</v>
      </c>
      <c r="E65">
        <f t="shared" si="0"/>
        <v>89.779871047751897</v>
      </c>
      <c r="F65" s="30">
        <f t="shared" ref="F65" si="1">F63-2*F64</f>
        <v>248.59999999999997</v>
      </c>
    </row>
    <row r="66" spans="2:6" x14ac:dyDescent="0.3">
      <c r="B66" s="25" t="s">
        <v>40</v>
      </c>
      <c r="C66">
        <f>C63+2*C64</f>
        <v>592.30994322456877</v>
      </c>
      <c r="D66">
        <f t="shared" ref="D66:E66" si="2">D63+2*D64</f>
        <v>674.85502839556807</v>
      </c>
      <c r="E66">
        <f t="shared" si="2"/>
        <v>602.22012895224816</v>
      </c>
      <c r="F66" s="30">
        <f t="shared" ref="F66" si="3">F63+2*F64</f>
        <v>881.40000000000009</v>
      </c>
    </row>
    <row r="67" spans="2:6" x14ac:dyDescent="0.3">
      <c r="B67" t="s">
        <v>45</v>
      </c>
      <c r="C67">
        <f>C64*2</f>
        <v>191.30994322456883</v>
      </c>
      <c r="D67" s="74">
        <f t="shared" ref="D67:F67" si="4">D64*2</f>
        <v>210.85502839556804</v>
      </c>
      <c r="E67" s="74">
        <f t="shared" si="4"/>
        <v>256.2201289522481</v>
      </c>
      <c r="F67" s="74">
        <f t="shared" si="4"/>
        <v>316.40000000000003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S60"/>
  <sheetViews>
    <sheetView showGridLines="0" workbookViewId="0">
      <selection activeCell="B3" sqref="B3:S36"/>
    </sheetView>
  </sheetViews>
  <sheetFormatPr defaultRowHeight="14.4" x14ac:dyDescent="0.3"/>
  <cols>
    <col min="1" max="1" width="2.5546875" customWidth="1"/>
    <col min="18" max="18" width="9" bestFit="1" customWidth="1"/>
  </cols>
  <sheetData>
    <row r="1" spans="1:19" x14ac:dyDescent="0.3">
      <c r="A1" s="14"/>
      <c r="B1" s="17" t="s">
        <v>19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9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9" x14ac:dyDescent="0.3">
      <c r="A3" s="14"/>
      <c r="B3" s="18" t="s">
        <v>18</v>
      </c>
      <c r="C3" s="15"/>
      <c r="D3" s="15"/>
      <c r="E3" s="15"/>
      <c r="F3" s="15"/>
      <c r="G3" s="19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9" x14ac:dyDescent="0.3">
      <c r="A4" s="14"/>
      <c r="B4" s="20">
        <v>2002</v>
      </c>
      <c r="C4" s="21" t="s">
        <v>12</v>
      </c>
      <c r="D4" s="21"/>
      <c r="E4" s="21"/>
      <c r="F4" s="21"/>
      <c r="G4" s="22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</row>
    <row r="5" spans="1:19" x14ac:dyDescent="0.3">
      <c r="A5" s="14"/>
      <c r="B5" s="20">
        <v>2018</v>
      </c>
      <c r="C5" s="21" t="s">
        <v>13</v>
      </c>
      <c r="D5" s="21"/>
      <c r="E5" s="21"/>
      <c r="F5" s="21"/>
      <c r="G5" s="22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</row>
    <row r="6" spans="1:19" x14ac:dyDescent="0.3">
      <c r="A6" s="14"/>
      <c r="B6" s="20">
        <v>6</v>
      </c>
      <c r="C6" s="21" t="s">
        <v>14</v>
      </c>
      <c r="D6" s="21"/>
      <c r="E6" s="21"/>
      <c r="F6" s="21"/>
      <c r="G6" s="22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</row>
    <row r="7" spans="1:19" x14ac:dyDescent="0.3">
      <c r="A7" s="14"/>
      <c r="B7" s="20" t="s">
        <v>15</v>
      </c>
      <c r="C7" s="21"/>
      <c r="D7" s="21"/>
      <c r="E7" s="21"/>
      <c r="F7" s="21"/>
      <c r="G7" s="22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</row>
    <row r="8" spans="1:19" x14ac:dyDescent="0.3">
      <c r="A8" s="14"/>
      <c r="B8" s="20">
        <v>2002</v>
      </c>
      <c r="C8" s="21">
        <v>2004</v>
      </c>
      <c r="D8" s="21">
        <v>2008</v>
      </c>
      <c r="E8" s="21">
        <v>2010</v>
      </c>
      <c r="F8" s="21">
        <v>2012</v>
      </c>
      <c r="G8" s="22">
        <v>2016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spans="1:19" x14ac:dyDescent="0.3">
      <c r="A9" s="14"/>
      <c r="B9" s="20" t="s">
        <v>16</v>
      </c>
      <c r="C9" s="21"/>
      <c r="D9" s="21"/>
      <c r="E9" s="21"/>
      <c r="F9" s="21"/>
      <c r="G9" s="22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9" x14ac:dyDescent="0.3">
      <c r="A10" s="14"/>
      <c r="B10" s="20">
        <v>682</v>
      </c>
      <c r="C10" s="21">
        <v>817</v>
      </c>
      <c r="D10" s="21">
        <v>920</v>
      </c>
      <c r="E10" s="21">
        <v>1614</v>
      </c>
      <c r="F10" s="21">
        <v>778</v>
      </c>
      <c r="G10" s="22">
        <v>1060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9" x14ac:dyDescent="0.3">
      <c r="A11" s="14"/>
      <c r="B11" s="20" t="s">
        <v>17</v>
      </c>
      <c r="C11" s="21"/>
      <c r="D11" s="21"/>
      <c r="E11" s="21"/>
      <c r="F11" s="21"/>
      <c r="G11" s="22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9" x14ac:dyDescent="0.3">
      <c r="A12" s="14"/>
      <c r="B12" s="23">
        <v>0.22</v>
      </c>
      <c r="C12" s="13">
        <v>0.38</v>
      </c>
      <c r="D12" s="13">
        <v>0.32</v>
      </c>
      <c r="E12" s="13">
        <v>0.31</v>
      </c>
      <c r="F12" s="13">
        <v>0.45</v>
      </c>
      <c r="G12" s="70">
        <v>0.27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9" x14ac:dyDescent="0.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9" x14ac:dyDescent="0.3">
      <c r="A14" s="14"/>
      <c r="B14" s="18" t="s">
        <v>26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4"/>
    </row>
    <row r="15" spans="1:19" x14ac:dyDescent="0.3">
      <c r="A15" s="14"/>
      <c r="B15" s="5" t="s">
        <v>0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7"/>
    </row>
    <row r="16" spans="1:19" x14ac:dyDescent="0.3">
      <c r="A16" s="14"/>
      <c r="B16" s="5"/>
      <c r="C16" s="6">
        <v>2002</v>
      </c>
      <c r="D16" s="6">
        <v>2004</v>
      </c>
      <c r="E16" s="6">
        <v>2008</v>
      </c>
      <c r="F16" s="6">
        <v>2010</v>
      </c>
      <c r="G16" s="6">
        <v>2012</v>
      </c>
      <c r="H16" s="6">
        <v>2016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1:19" x14ac:dyDescent="0.3">
      <c r="A17" s="14"/>
      <c r="B17" s="5" t="s">
        <v>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</row>
    <row r="18" spans="1:19" x14ac:dyDescent="0.3">
      <c r="A18" s="14"/>
      <c r="B18" s="5"/>
      <c r="C18" s="6">
        <v>682</v>
      </c>
      <c r="D18" s="6">
        <v>817</v>
      </c>
      <c r="E18" s="6">
        <v>920</v>
      </c>
      <c r="F18" s="6">
        <v>1614</v>
      </c>
      <c r="G18" s="6">
        <v>778</v>
      </c>
      <c r="H18" s="6">
        <v>1060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</row>
    <row r="19" spans="1:19" x14ac:dyDescent="0.3">
      <c r="A19" s="14"/>
      <c r="B19" s="5" t="s">
        <v>2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</row>
    <row r="20" spans="1:19" x14ac:dyDescent="0.3">
      <c r="A20" s="14"/>
      <c r="B20" s="5"/>
      <c r="C20" s="6">
        <v>0.21740599999999999</v>
      </c>
      <c r="D20" s="6">
        <v>0.367261</v>
      </c>
      <c r="E20" s="6">
        <v>0.31223299999999998</v>
      </c>
      <c r="F20" s="6">
        <v>0.30291699999999999</v>
      </c>
      <c r="G20" s="6">
        <v>0.429421</v>
      </c>
      <c r="H20" s="6">
        <v>0.26526499999999997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7"/>
    </row>
    <row r="21" spans="1:19" x14ac:dyDescent="0.3">
      <c r="A21" s="14"/>
      <c r="B21" s="5" t="s">
        <v>3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7"/>
    </row>
    <row r="22" spans="1:19" x14ac:dyDescent="0.3">
      <c r="A22" s="14"/>
      <c r="B22" s="5"/>
      <c r="C22" s="6">
        <v>2002</v>
      </c>
      <c r="D22" s="6">
        <v>2003</v>
      </c>
      <c r="E22" s="6">
        <v>2004</v>
      </c>
      <c r="F22" s="6">
        <v>2005</v>
      </c>
      <c r="G22" s="6">
        <v>2006</v>
      </c>
      <c r="H22" s="6">
        <v>2007</v>
      </c>
      <c r="I22" s="6">
        <v>2008</v>
      </c>
      <c r="J22" s="6">
        <v>2009</v>
      </c>
      <c r="K22" s="6">
        <v>2010</v>
      </c>
      <c r="L22" s="6">
        <v>2011</v>
      </c>
      <c r="M22" s="6">
        <v>2012</v>
      </c>
      <c r="N22" s="6">
        <v>2013</v>
      </c>
      <c r="O22" s="6">
        <v>2014</v>
      </c>
      <c r="P22" s="6">
        <v>2015</v>
      </c>
      <c r="Q22" s="6">
        <v>2016</v>
      </c>
      <c r="R22" s="6">
        <v>2017</v>
      </c>
      <c r="S22" s="7">
        <v>2018</v>
      </c>
    </row>
    <row r="23" spans="1:19" x14ac:dyDescent="0.3">
      <c r="A23" s="14"/>
      <c r="B23" s="5" t="s">
        <v>4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7"/>
    </row>
    <row r="24" spans="1:19" x14ac:dyDescent="0.3">
      <c r="A24" s="14"/>
      <c r="B24" s="5"/>
      <c r="C24" s="6">
        <v>521.75699999999995</v>
      </c>
      <c r="D24" s="6">
        <v>558.08399999999995</v>
      </c>
      <c r="E24" s="6">
        <v>595.70799999999997</v>
      </c>
      <c r="F24" s="6">
        <v>624.79700000000003</v>
      </c>
      <c r="G24" s="6">
        <v>650.99599999999998</v>
      </c>
      <c r="H24" s="6">
        <v>673.32100000000003</v>
      </c>
      <c r="I24" s="6">
        <v>691.07799999999997</v>
      </c>
      <c r="J24" s="6">
        <v>684.51800000000003</v>
      </c>
      <c r="K24" s="6">
        <v>671.95600000000002</v>
      </c>
      <c r="L24" s="6">
        <v>681.95699999999999</v>
      </c>
      <c r="M24" s="6">
        <v>691.351</v>
      </c>
      <c r="N24" s="6">
        <v>684.38</v>
      </c>
      <c r="O24" s="6">
        <v>680.48</v>
      </c>
      <c r="P24" s="6">
        <v>679.37900000000002</v>
      </c>
      <c r="Q24" s="6">
        <v>680.94600000000003</v>
      </c>
      <c r="R24" s="6">
        <v>657.93700000000001</v>
      </c>
      <c r="S24" s="7">
        <v>637.29899999999998</v>
      </c>
    </row>
    <row r="25" spans="1:19" x14ac:dyDescent="0.3">
      <c r="A25" s="14"/>
      <c r="B25" s="5" t="s">
        <v>5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7"/>
    </row>
    <row r="26" spans="1:19" x14ac:dyDescent="0.3">
      <c r="A26" s="14"/>
      <c r="B26" s="5"/>
      <c r="C26" s="6">
        <v>805.904</v>
      </c>
      <c r="D26" s="6">
        <v>827.67499999999995</v>
      </c>
      <c r="E26" s="6">
        <v>850.03499999999997</v>
      </c>
      <c r="F26" s="6">
        <v>874.93700000000001</v>
      </c>
      <c r="G26" s="6">
        <v>900.56799999999998</v>
      </c>
      <c r="H26" s="6">
        <v>926.95</v>
      </c>
      <c r="I26" s="6">
        <v>954.10500000000002</v>
      </c>
      <c r="J26" s="6">
        <v>984.827</v>
      </c>
      <c r="K26" s="6">
        <v>1016.54</v>
      </c>
      <c r="L26" s="6">
        <v>1010.12</v>
      </c>
      <c r="M26" s="6">
        <v>1003.74</v>
      </c>
      <c r="N26" s="6">
        <v>1007.86</v>
      </c>
      <c r="O26" s="6">
        <v>1011.99</v>
      </c>
      <c r="P26" s="6">
        <v>1016.14</v>
      </c>
      <c r="Q26" s="6">
        <v>1020.31</v>
      </c>
      <c r="R26" s="6">
        <v>1020.31</v>
      </c>
      <c r="S26" s="7">
        <v>1020.31</v>
      </c>
    </row>
    <row r="27" spans="1:19" x14ac:dyDescent="0.3">
      <c r="A27" s="14"/>
      <c r="B27" s="5" t="s">
        <v>6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7"/>
    </row>
    <row r="28" spans="1:19" x14ac:dyDescent="0.3">
      <c r="A28" s="14"/>
      <c r="B28" s="5"/>
      <c r="C28" s="6">
        <v>1244.8</v>
      </c>
      <c r="D28" s="6">
        <v>1227.5</v>
      </c>
      <c r="E28" s="6">
        <v>1212.94</v>
      </c>
      <c r="F28" s="6">
        <v>1225.22</v>
      </c>
      <c r="G28" s="6">
        <v>1245.82</v>
      </c>
      <c r="H28" s="6">
        <v>1276.1199999999999</v>
      </c>
      <c r="I28" s="6">
        <v>1317.24</v>
      </c>
      <c r="J28" s="6">
        <v>1416.89</v>
      </c>
      <c r="K28" s="6">
        <v>1537.82</v>
      </c>
      <c r="L28" s="6">
        <v>1496.2</v>
      </c>
      <c r="M28" s="6">
        <v>1457.29</v>
      </c>
      <c r="N28" s="6">
        <v>1484.23</v>
      </c>
      <c r="O28" s="6">
        <v>1505.01</v>
      </c>
      <c r="P28" s="6">
        <v>1519.84</v>
      </c>
      <c r="Q28" s="6">
        <v>1528.81</v>
      </c>
      <c r="R28" s="6">
        <v>1582.27</v>
      </c>
      <c r="S28" s="7">
        <v>1633.51</v>
      </c>
    </row>
    <row r="29" spans="1:19" x14ac:dyDescent="0.3">
      <c r="A29" s="14"/>
      <c r="B29" s="5" t="s">
        <v>7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</row>
    <row r="30" spans="1:19" x14ac:dyDescent="0.3">
      <c r="A30" s="14"/>
      <c r="B30" s="5"/>
      <c r="C30" s="6">
        <v>559.51700000000005</v>
      </c>
      <c r="D30" s="6">
        <v>594.57600000000002</v>
      </c>
      <c r="E30" s="6">
        <v>630.73599999999999</v>
      </c>
      <c r="F30" s="6">
        <v>659.54100000000005</v>
      </c>
      <c r="G30" s="6">
        <v>685.85</v>
      </c>
      <c r="H30" s="6">
        <v>708.81799999999998</v>
      </c>
      <c r="I30" s="6">
        <v>727.84400000000005</v>
      </c>
      <c r="J30" s="6">
        <v>725.72799999999995</v>
      </c>
      <c r="K30" s="6">
        <v>718.18200000000002</v>
      </c>
      <c r="L30" s="6">
        <v>726.40200000000004</v>
      </c>
      <c r="M30" s="6">
        <v>734.04399999999998</v>
      </c>
      <c r="N30" s="6">
        <v>728.30600000000004</v>
      </c>
      <c r="O30" s="6">
        <v>725.29700000000003</v>
      </c>
      <c r="P30" s="6">
        <v>724.78899999999999</v>
      </c>
      <c r="Q30" s="6">
        <v>726.67</v>
      </c>
      <c r="R30" s="6">
        <v>706.005</v>
      </c>
      <c r="S30" s="7">
        <v>687.37099999999998</v>
      </c>
    </row>
    <row r="31" spans="1:19" x14ac:dyDescent="0.3">
      <c r="A31" s="14"/>
      <c r="B31" s="5" t="s">
        <v>8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7"/>
    </row>
    <row r="32" spans="1:19" x14ac:dyDescent="0.3">
      <c r="A32" s="14"/>
      <c r="B32" s="5"/>
      <c r="C32" s="6">
        <v>1160.79</v>
      </c>
      <c r="D32" s="6">
        <v>1152.1600000000001</v>
      </c>
      <c r="E32" s="6">
        <v>1145.58</v>
      </c>
      <c r="F32" s="6">
        <v>1160.68</v>
      </c>
      <c r="G32" s="6">
        <v>1182.51</v>
      </c>
      <c r="H32" s="6">
        <v>1212.21</v>
      </c>
      <c r="I32" s="6">
        <v>1250.7</v>
      </c>
      <c r="J32" s="6">
        <v>1336.43</v>
      </c>
      <c r="K32" s="6">
        <v>1438.84</v>
      </c>
      <c r="L32" s="6">
        <v>1404.65</v>
      </c>
      <c r="M32" s="6">
        <v>1372.53</v>
      </c>
      <c r="N32" s="6">
        <v>1394.72</v>
      </c>
      <c r="O32" s="6">
        <v>1412.01</v>
      </c>
      <c r="P32" s="6">
        <v>1424.62</v>
      </c>
      <c r="Q32" s="6">
        <v>1432.61</v>
      </c>
      <c r="R32" s="6">
        <v>1474.54</v>
      </c>
      <c r="S32" s="7">
        <v>1514.52</v>
      </c>
    </row>
    <row r="33" spans="1:19" x14ac:dyDescent="0.3">
      <c r="A33" s="14"/>
      <c r="B33" s="5" t="s">
        <v>9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7"/>
    </row>
    <row r="34" spans="1:19" x14ac:dyDescent="0.3">
      <c r="A34" s="14"/>
      <c r="B34" s="5"/>
      <c r="C34" s="6">
        <v>6.6919599999999999</v>
      </c>
      <c r="D34" s="6">
        <v>6.7186199999999996</v>
      </c>
      <c r="E34" s="6">
        <v>6.7452800000000002</v>
      </c>
      <c r="F34" s="6">
        <v>6.7741499999999997</v>
      </c>
      <c r="G34" s="6">
        <v>6.8030299999999997</v>
      </c>
      <c r="H34" s="6">
        <v>6.8319000000000001</v>
      </c>
      <c r="I34" s="6">
        <v>6.8607699999999996</v>
      </c>
      <c r="J34" s="6">
        <v>6.8924700000000003</v>
      </c>
      <c r="K34" s="6">
        <v>6.9241599999999996</v>
      </c>
      <c r="L34" s="6">
        <v>6.9178199999999999</v>
      </c>
      <c r="M34" s="6">
        <v>6.9114899999999997</v>
      </c>
      <c r="N34" s="6">
        <v>6.9155800000000003</v>
      </c>
      <c r="O34" s="6">
        <v>6.9196799999999996</v>
      </c>
      <c r="P34" s="6">
        <v>6.9237700000000002</v>
      </c>
      <c r="Q34" s="6">
        <v>6.9278599999999999</v>
      </c>
      <c r="R34" s="6">
        <v>6.9278599999999999</v>
      </c>
      <c r="S34" s="7">
        <v>6.9278599999999999</v>
      </c>
    </row>
    <row r="35" spans="1:19" x14ac:dyDescent="0.3">
      <c r="A35" s="14"/>
      <c r="B35" s="5" t="s">
        <v>10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7"/>
    </row>
    <row r="36" spans="1:19" x14ac:dyDescent="0.3">
      <c r="A36" s="14"/>
      <c r="B36" s="8"/>
      <c r="C36" s="9">
        <v>0.22181799999999999</v>
      </c>
      <c r="D36" s="9">
        <v>0.20107800000000001</v>
      </c>
      <c r="E36" s="9">
        <v>0.181392</v>
      </c>
      <c r="F36" s="9">
        <v>0.17179800000000001</v>
      </c>
      <c r="G36" s="9">
        <v>0.165572</v>
      </c>
      <c r="H36" s="9">
        <v>0.163101</v>
      </c>
      <c r="I36" s="9">
        <v>0.164552</v>
      </c>
      <c r="J36" s="9">
        <v>0.185587</v>
      </c>
      <c r="K36" s="9">
        <v>0.21120700000000001</v>
      </c>
      <c r="L36" s="9">
        <v>0.20043800000000001</v>
      </c>
      <c r="M36" s="9">
        <v>0.19022600000000001</v>
      </c>
      <c r="N36" s="9">
        <v>0.19748499999999999</v>
      </c>
      <c r="O36" s="9">
        <v>0.202489</v>
      </c>
      <c r="P36" s="9">
        <v>0.205403</v>
      </c>
      <c r="Q36" s="9">
        <v>0.206316</v>
      </c>
      <c r="R36" s="9">
        <v>0.223854</v>
      </c>
      <c r="S36" s="10">
        <v>0.24011399999999999</v>
      </c>
    </row>
    <row r="37" spans="1:19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</row>
    <row r="38" spans="1:19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</row>
    <row r="39" spans="1:19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</row>
    <row r="40" spans="1:19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</row>
    <row r="41" spans="1:19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2" spans="1:19" x14ac:dyDescent="0.3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</row>
    <row r="43" spans="1:19" x14ac:dyDescent="0.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</row>
    <row r="44" spans="1:19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</row>
    <row r="45" spans="1:19" x14ac:dyDescent="0.3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</row>
    <row r="46" spans="1:19" x14ac:dyDescent="0.3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</row>
    <row r="47" spans="1:19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</row>
    <row r="48" spans="1:19" x14ac:dyDescent="0.3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8" x14ac:dyDescent="0.3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</row>
    <row r="50" spans="1:18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</row>
    <row r="51" spans="1:18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</row>
    <row r="52" spans="1:18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</row>
    <row r="53" spans="1:18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</row>
    <row r="55" spans="1:18" x14ac:dyDescent="0.3">
      <c r="C55" s="21">
        <v>2002</v>
      </c>
      <c r="D55" s="21">
        <v>2004</v>
      </c>
      <c r="E55" s="21">
        <v>2008</v>
      </c>
      <c r="F55" s="21">
        <v>2010</v>
      </c>
      <c r="G55" s="21">
        <v>2012</v>
      </c>
      <c r="H55" s="21">
        <v>2016</v>
      </c>
    </row>
    <row r="56" spans="1:18" x14ac:dyDescent="0.3">
      <c r="B56" t="s">
        <v>41</v>
      </c>
      <c r="C56" s="20">
        <v>682</v>
      </c>
      <c r="D56" s="21">
        <v>817</v>
      </c>
      <c r="E56" s="21">
        <v>920</v>
      </c>
      <c r="F56" s="21">
        <v>1614</v>
      </c>
      <c r="G56" s="22">
        <v>778</v>
      </c>
      <c r="H56">
        <f>G10</f>
        <v>1060</v>
      </c>
    </row>
    <row r="57" spans="1:18" x14ac:dyDescent="0.3">
      <c r="B57" t="s">
        <v>38</v>
      </c>
      <c r="C57">
        <f>'Biomass ests'!C6*'Biomass ests'!D6</f>
        <v>148.95301272549005</v>
      </c>
      <c r="D57">
        <f>'Biomass ests'!C15*'Biomass ests'!D15</f>
        <v>313.12281935368429</v>
      </c>
      <c r="E57">
        <f>'Biomass ests'!C24*'Biomass ests'!D24</f>
        <v>293.61927729629741</v>
      </c>
      <c r="F57">
        <f>'Biomass ests'!C33*'Biomass ests'!D33</f>
        <v>504.85047291252488</v>
      </c>
      <c r="G57">
        <f>'Biomass ests'!C42*'Biomass ests'!D42</f>
        <v>347.04322497348943</v>
      </c>
      <c r="H57" s="11">
        <f>'Biomass ests'!C51*'Biomass ests'!D51</f>
        <v>286.20000000000005</v>
      </c>
    </row>
    <row r="58" spans="1:18" x14ac:dyDescent="0.3">
      <c r="B58" s="25" t="s">
        <v>39</v>
      </c>
      <c r="C58">
        <f>C56-2*C57</f>
        <v>384.09397454901989</v>
      </c>
      <c r="D58">
        <f t="shared" ref="D58:G58" si="0">D56-2*D57</f>
        <v>190.75436129263142</v>
      </c>
      <c r="E58">
        <f t="shared" si="0"/>
        <v>332.76144540740518</v>
      </c>
      <c r="F58">
        <f t="shared" si="0"/>
        <v>604.29905417495024</v>
      </c>
      <c r="G58">
        <f t="shared" si="0"/>
        <v>83.91355005302114</v>
      </c>
      <c r="H58" s="71">
        <f t="shared" ref="H58" si="1">H56-2*H57</f>
        <v>487.59999999999991</v>
      </c>
    </row>
    <row r="59" spans="1:18" x14ac:dyDescent="0.3">
      <c r="B59" s="25" t="s">
        <v>40</v>
      </c>
      <c r="C59">
        <f>C56+2*C57</f>
        <v>979.90602545098011</v>
      </c>
      <c r="D59">
        <f t="shared" ref="D59:G59" si="2">D56+2*D57</f>
        <v>1443.2456387073685</v>
      </c>
      <c r="E59">
        <f t="shared" si="2"/>
        <v>1507.2385545925949</v>
      </c>
      <c r="F59">
        <f t="shared" si="2"/>
        <v>2623.7009458250495</v>
      </c>
      <c r="G59">
        <f t="shared" si="2"/>
        <v>1472.086449946979</v>
      </c>
      <c r="H59" s="71">
        <f t="shared" ref="H59" si="3">H56+2*H57</f>
        <v>1632.4</v>
      </c>
    </row>
    <row r="60" spans="1:18" x14ac:dyDescent="0.3">
      <c r="B60" t="s">
        <v>45</v>
      </c>
      <c r="C60">
        <f>C57*2</f>
        <v>297.90602545098011</v>
      </c>
      <c r="D60" s="75">
        <f t="shared" ref="D60:H60" si="4">D57*2</f>
        <v>626.24563870736858</v>
      </c>
      <c r="E60" s="75">
        <f t="shared" si="4"/>
        <v>587.23855459259482</v>
      </c>
      <c r="F60" s="75">
        <f t="shared" si="4"/>
        <v>1009.7009458250498</v>
      </c>
      <c r="G60" s="75">
        <f t="shared" si="4"/>
        <v>694.08644994697886</v>
      </c>
      <c r="H60" s="75">
        <f t="shared" si="4"/>
        <v>572.40000000000009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  <pageSetUpPr fitToPage="1"/>
  </sheetPr>
  <dimension ref="A1:S67"/>
  <sheetViews>
    <sheetView showGridLines="0" workbookViewId="0">
      <selection activeCell="B3" sqref="B3:M36"/>
    </sheetView>
  </sheetViews>
  <sheetFormatPr defaultRowHeight="14.4" x14ac:dyDescent="0.3"/>
  <cols>
    <col min="1" max="1" width="3.44140625" customWidth="1"/>
    <col min="12" max="13" width="8.88671875" style="72"/>
    <col min="14" max="14" width="4.44140625" customWidth="1"/>
  </cols>
  <sheetData>
    <row r="1" spans="1:19" x14ac:dyDescent="0.3">
      <c r="A1" s="14"/>
      <c r="B1" s="17" t="s">
        <v>24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9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9" x14ac:dyDescent="0.3">
      <c r="A3" s="14"/>
      <c r="B3" s="18" t="s">
        <v>18</v>
      </c>
      <c r="C3" s="15"/>
      <c r="D3" s="15"/>
      <c r="E3" s="15"/>
      <c r="F3" s="19"/>
      <c r="G3" s="14"/>
      <c r="H3" s="14"/>
      <c r="I3" s="14"/>
      <c r="J3" s="14"/>
      <c r="K3" s="14"/>
      <c r="L3" s="14"/>
      <c r="M3" s="14"/>
      <c r="N3" s="14"/>
    </row>
    <row r="4" spans="1:19" x14ac:dyDescent="0.3">
      <c r="A4" s="14"/>
      <c r="B4" s="20">
        <v>2008</v>
      </c>
      <c r="C4" s="21" t="s">
        <v>12</v>
      </c>
      <c r="D4" s="21"/>
      <c r="E4" s="21"/>
      <c r="F4" s="22"/>
      <c r="G4" s="14"/>
      <c r="H4" s="14"/>
      <c r="I4" s="14"/>
      <c r="J4" s="14"/>
      <c r="K4" s="14"/>
      <c r="L4" s="14"/>
      <c r="M4" s="14"/>
      <c r="N4" s="14"/>
    </row>
    <row r="5" spans="1:19" x14ac:dyDescent="0.3">
      <c r="A5" s="14"/>
      <c r="B5" s="20">
        <v>2018</v>
      </c>
      <c r="C5" s="21" t="s">
        <v>13</v>
      </c>
      <c r="D5" s="21"/>
      <c r="E5" s="21"/>
      <c r="F5" s="22"/>
      <c r="G5" s="14"/>
      <c r="H5" s="14"/>
      <c r="I5" s="14"/>
      <c r="J5" s="14"/>
      <c r="K5" s="14"/>
      <c r="L5" s="14"/>
      <c r="M5" s="14"/>
      <c r="N5" s="14"/>
    </row>
    <row r="6" spans="1:19" x14ac:dyDescent="0.3">
      <c r="A6" s="14"/>
      <c r="B6" s="20">
        <v>4</v>
      </c>
      <c r="C6" s="21" t="s">
        <v>14</v>
      </c>
      <c r="D6" s="21"/>
      <c r="E6" s="21"/>
      <c r="F6" s="22"/>
      <c r="G6" s="14"/>
      <c r="H6" s="14"/>
      <c r="I6" s="14"/>
      <c r="J6" s="14"/>
      <c r="K6" s="14"/>
      <c r="L6" s="14"/>
      <c r="M6" s="14"/>
      <c r="N6" s="14"/>
    </row>
    <row r="7" spans="1:19" x14ac:dyDescent="0.3">
      <c r="A7" s="14"/>
      <c r="B7" s="20" t="s">
        <v>15</v>
      </c>
      <c r="C7" s="21"/>
      <c r="D7" s="21"/>
      <c r="E7" s="21"/>
      <c r="F7" s="22"/>
      <c r="G7" s="14"/>
      <c r="H7" s="14"/>
      <c r="I7" s="14"/>
      <c r="J7" s="14"/>
      <c r="K7" s="14"/>
      <c r="L7" s="14"/>
      <c r="M7" s="14"/>
      <c r="N7" s="14"/>
    </row>
    <row r="8" spans="1:19" x14ac:dyDescent="0.3">
      <c r="A8" s="14"/>
      <c r="B8" s="20">
        <v>2008</v>
      </c>
      <c r="C8" s="21">
        <v>2010</v>
      </c>
      <c r="D8" s="21">
        <v>2012</v>
      </c>
      <c r="E8" s="21">
        <v>2016</v>
      </c>
      <c r="F8" s="22"/>
      <c r="G8" s="14"/>
      <c r="H8" s="14"/>
      <c r="I8" s="14"/>
      <c r="J8" s="14"/>
      <c r="K8" s="14"/>
      <c r="L8" s="14"/>
      <c r="M8" s="14"/>
      <c r="N8" s="14"/>
    </row>
    <row r="9" spans="1:19" x14ac:dyDescent="0.3">
      <c r="A9" s="14"/>
      <c r="B9" s="20" t="s">
        <v>16</v>
      </c>
      <c r="C9" s="21"/>
      <c r="D9" s="21"/>
      <c r="E9" s="21"/>
      <c r="F9" s="22"/>
      <c r="G9" s="14"/>
      <c r="H9" s="14"/>
      <c r="I9" s="14"/>
      <c r="J9" s="14"/>
      <c r="K9" s="14"/>
      <c r="L9" s="14"/>
      <c r="M9" s="14"/>
      <c r="N9" s="14"/>
    </row>
    <row r="10" spans="1:19" x14ac:dyDescent="0.3">
      <c r="A10" s="14"/>
      <c r="B10" s="20">
        <v>490</v>
      </c>
      <c r="C10" s="21">
        <v>440</v>
      </c>
      <c r="D10" s="21">
        <v>256</v>
      </c>
      <c r="E10" s="21">
        <v>475</v>
      </c>
      <c r="F10" s="22"/>
      <c r="G10" s="14"/>
      <c r="H10" s="14"/>
      <c r="I10" s="14"/>
      <c r="J10" s="14"/>
      <c r="K10" s="14"/>
      <c r="L10" s="14"/>
      <c r="M10" s="14"/>
      <c r="N10" s="14"/>
      <c r="O10">
        <f>AVERAGE(B10:E10)</f>
        <v>415.25</v>
      </c>
      <c r="R10" s="12">
        <f>O10*2.20462*1000</f>
        <v>915468.45499999996</v>
      </c>
      <c r="S10" s="12">
        <f>R10*0.18</f>
        <v>164784.32189999998</v>
      </c>
    </row>
    <row r="11" spans="1:19" x14ac:dyDescent="0.3">
      <c r="A11" s="14"/>
      <c r="B11" s="20" t="s">
        <v>17</v>
      </c>
      <c r="C11" s="21"/>
      <c r="D11" s="21"/>
      <c r="E11" s="21"/>
      <c r="F11" s="22"/>
      <c r="G11" s="14"/>
      <c r="H11" s="14"/>
      <c r="I11" s="14"/>
      <c r="J11" s="14"/>
      <c r="K11" s="14"/>
      <c r="L11" s="14"/>
      <c r="M11" s="14"/>
      <c r="N11" s="14"/>
    </row>
    <row r="12" spans="1:19" x14ac:dyDescent="0.3">
      <c r="A12" s="14"/>
      <c r="B12" s="23">
        <v>0.36</v>
      </c>
      <c r="C12" s="13">
        <v>0.24</v>
      </c>
      <c r="D12" s="13">
        <v>0.32</v>
      </c>
      <c r="E12" s="13">
        <v>0.3</v>
      </c>
      <c r="F12" s="24"/>
      <c r="G12" s="14"/>
      <c r="H12" s="14"/>
      <c r="I12" s="14"/>
      <c r="J12" s="14"/>
      <c r="K12" s="14"/>
      <c r="L12" s="14"/>
      <c r="M12" s="14"/>
      <c r="N12" s="14"/>
    </row>
    <row r="13" spans="1:19" x14ac:dyDescent="0.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</row>
    <row r="14" spans="1:19" x14ac:dyDescent="0.3">
      <c r="A14" s="14"/>
      <c r="B14" s="18" t="s">
        <v>26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9"/>
      <c r="N14" s="14"/>
    </row>
    <row r="15" spans="1:19" x14ac:dyDescent="0.3">
      <c r="A15" s="14"/>
      <c r="B15" s="5" t="s">
        <v>0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7"/>
      <c r="N15" s="14"/>
    </row>
    <row r="16" spans="1:19" x14ac:dyDescent="0.3">
      <c r="A16" s="14"/>
      <c r="B16" s="5"/>
      <c r="C16" s="6">
        <v>2008</v>
      </c>
      <c r="D16" s="6">
        <v>2010</v>
      </c>
      <c r="E16" s="6">
        <v>2012</v>
      </c>
      <c r="F16" s="6">
        <v>2016</v>
      </c>
      <c r="G16" s="6"/>
      <c r="H16" s="6"/>
      <c r="I16" s="6"/>
      <c r="J16" s="6"/>
      <c r="K16" s="6"/>
      <c r="L16" s="6"/>
      <c r="M16" s="7"/>
      <c r="N16" s="14"/>
    </row>
    <row r="17" spans="1:19" x14ac:dyDescent="0.3">
      <c r="A17" s="14"/>
      <c r="B17" s="5" t="s">
        <v>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  <c r="N17" s="14"/>
    </row>
    <row r="18" spans="1:19" x14ac:dyDescent="0.3">
      <c r="A18" s="14"/>
      <c r="B18" s="5"/>
      <c r="C18" s="6">
        <v>490</v>
      </c>
      <c r="D18" s="6">
        <v>440</v>
      </c>
      <c r="E18" s="6">
        <v>256</v>
      </c>
      <c r="F18" s="6">
        <v>475</v>
      </c>
      <c r="G18" s="6"/>
      <c r="H18" s="6"/>
      <c r="I18" s="6"/>
      <c r="J18" s="6"/>
      <c r="K18" s="6"/>
      <c r="L18" s="6"/>
      <c r="M18" s="7"/>
      <c r="N18" s="14"/>
      <c r="O18">
        <f>C18*2.20462</f>
        <v>1080.2637999999999</v>
      </c>
      <c r="P18">
        <f>D18*2.20462</f>
        <v>970.03279999999995</v>
      </c>
      <c r="Q18">
        <f>E18*2.20462</f>
        <v>564.38271999999995</v>
      </c>
      <c r="R18">
        <f>AVERAGE(O18:Q18)</f>
        <v>871.55977333333328</v>
      </c>
    </row>
    <row r="19" spans="1:19" x14ac:dyDescent="0.3">
      <c r="A19" s="14"/>
      <c r="B19" s="5" t="s">
        <v>2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  <c r="N19" s="14"/>
    </row>
    <row r="20" spans="1:19" x14ac:dyDescent="0.3">
      <c r="A20" s="14"/>
      <c r="B20" s="5"/>
      <c r="C20" s="6">
        <v>0.34909000000000001</v>
      </c>
      <c r="D20" s="6">
        <v>0.236648</v>
      </c>
      <c r="E20" s="6">
        <v>0.31223299999999998</v>
      </c>
      <c r="F20" s="6">
        <v>0.29355999999999999</v>
      </c>
      <c r="G20" s="6"/>
      <c r="H20" s="6"/>
      <c r="I20" s="6"/>
      <c r="J20" s="6"/>
      <c r="K20" s="6"/>
      <c r="L20" s="6"/>
      <c r="M20" s="7"/>
      <c r="N20" s="14"/>
    </row>
    <row r="21" spans="1:19" x14ac:dyDescent="0.3">
      <c r="A21" s="14"/>
      <c r="B21" s="5" t="s">
        <v>3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  <c r="N21" s="14"/>
    </row>
    <row r="22" spans="1:19" x14ac:dyDescent="0.3">
      <c r="A22" s="14"/>
      <c r="B22" s="5"/>
      <c r="C22" s="6">
        <v>2008</v>
      </c>
      <c r="D22" s="6">
        <v>2009</v>
      </c>
      <c r="E22" s="6">
        <v>2010</v>
      </c>
      <c r="F22" s="6">
        <v>2011</v>
      </c>
      <c r="G22" s="6">
        <v>2012</v>
      </c>
      <c r="H22" s="6">
        <v>2013</v>
      </c>
      <c r="I22" s="6">
        <v>2014</v>
      </c>
      <c r="J22" s="6">
        <v>2015</v>
      </c>
      <c r="K22" s="6">
        <v>2016</v>
      </c>
      <c r="L22" s="6">
        <v>2017</v>
      </c>
      <c r="M22" s="7">
        <v>2018</v>
      </c>
      <c r="N22" s="14"/>
    </row>
    <row r="23" spans="1:19" x14ac:dyDescent="0.3">
      <c r="A23" s="14"/>
      <c r="B23" s="5" t="s">
        <v>4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14"/>
      <c r="R23" t="s">
        <v>42</v>
      </c>
      <c r="S23" t="s">
        <v>43</v>
      </c>
    </row>
    <row r="24" spans="1:19" x14ac:dyDescent="0.3">
      <c r="A24" s="14"/>
      <c r="B24" s="5"/>
      <c r="C24" s="6">
        <v>306.32900000000001</v>
      </c>
      <c r="D24" s="6">
        <v>306.33300000000003</v>
      </c>
      <c r="E24" s="6">
        <v>306.33499999999998</v>
      </c>
      <c r="F24" s="6">
        <v>306.33199999999999</v>
      </c>
      <c r="G24" s="6">
        <v>306.32499999999999</v>
      </c>
      <c r="H24" s="6">
        <v>306.327</v>
      </c>
      <c r="I24" s="6">
        <v>306.32799999999997</v>
      </c>
      <c r="J24" s="6">
        <v>306.32799999999997</v>
      </c>
      <c r="K24" s="6">
        <v>306.327</v>
      </c>
      <c r="L24" s="6">
        <v>306.32299999999998</v>
      </c>
      <c r="M24" s="7">
        <v>306.31900000000002</v>
      </c>
      <c r="N24" s="14"/>
      <c r="R24" s="12">
        <f>K24*2.20462*1000</f>
        <v>675334.63073999994</v>
      </c>
      <c r="S24" s="12">
        <f>R24*0.18</f>
        <v>121560.23353319998</v>
      </c>
    </row>
    <row r="25" spans="1:19" x14ac:dyDescent="0.3">
      <c r="A25" s="14"/>
      <c r="B25" s="5" t="s">
        <v>5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14"/>
      <c r="O25">
        <f>STDEV(C18:E18)</f>
        <v>123.22878451617278</v>
      </c>
      <c r="P25">
        <f>O25/O26</f>
        <v>0.31170856117075746</v>
      </c>
      <c r="R25" s="12"/>
    </row>
    <row r="26" spans="1:19" x14ac:dyDescent="0.3">
      <c r="A26" s="14"/>
      <c r="B26" s="5"/>
      <c r="C26" s="6">
        <v>406.596</v>
      </c>
      <c r="D26" s="6">
        <v>406.59500000000003</v>
      </c>
      <c r="E26" s="6">
        <v>406.59399999999999</v>
      </c>
      <c r="F26" s="6">
        <v>406.59199999999998</v>
      </c>
      <c r="G26" s="6">
        <v>406.59</v>
      </c>
      <c r="H26" s="6">
        <v>406.59100000000001</v>
      </c>
      <c r="I26" s="6">
        <v>406.59199999999998</v>
      </c>
      <c r="J26" s="6">
        <v>406.59399999999999</v>
      </c>
      <c r="K26" s="6">
        <v>406.59500000000003</v>
      </c>
      <c r="L26" s="6">
        <v>406.59500000000003</v>
      </c>
      <c r="M26" s="7">
        <v>406.59500000000003</v>
      </c>
      <c r="N26" s="14"/>
      <c r="O26">
        <f>AVERAGE(C18:E18)</f>
        <v>395.33333333333331</v>
      </c>
      <c r="P26">
        <f>O26*2.20462</f>
        <v>871.55977333333317</v>
      </c>
      <c r="R26" s="12">
        <f>K26*2.20462*1000</f>
        <v>896387.46889999998</v>
      </c>
      <c r="S26" s="12">
        <f>R26*0.18</f>
        <v>161349.74440199998</v>
      </c>
    </row>
    <row r="27" spans="1:19" x14ac:dyDescent="0.3">
      <c r="A27" s="14"/>
      <c r="B27" s="5" t="s">
        <v>6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14"/>
      <c r="R27" s="12"/>
    </row>
    <row r="28" spans="1:19" x14ac:dyDescent="0.3">
      <c r="A28" s="14"/>
      <c r="B28" s="5"/>
      <c r="C28" s="6">
        <v>539.68299999999999</v>
      </c>
      <c r="D28" s="6">
        <v>539.67399999999998</v>
      </c>
      <c r="E28" s="6">
        <v>539.66600000000005</v>
      </c>
      <c r="F28" s="6">
        <v>539.66600000000005</v>
      </c>
      <c r="G28" s="6">
        <v>539.673</v>
      </c>
      <c r="H28" s="6">
        <v>539.67200000000003</v>
      </c>
      <c r="I28" s="6">
        <v>539.67399999999998</v>
      </c>
      <c r="J28" s="6">
        <v>539.678</v>
      </c>
      <c r="K28" s="6">
        <v>539.68399999999997</v>
      </c>
      <c r="L28" s="6">
        <v>539.69100000000003</v>
      </c>
      <c r="M28" s="7">
        <v>539.69799999999998</v>
      </c>
      <c r="N28" s="14"/>
      <c r="R28" s="12">
        <f>K28*2.20462*1000</f>
        <v>1189798.1400799998</v>
      </c>
      <c r="S28" s="12">
        <f>R28*0.18</f>
        <v>214163.66521439995</v>
      </c>
    </row>
    <row r="29" spans="1:19" x14ac:dyDescent="0.3">
      <c r="A29" s="14"/>
      <c r="B29" s="5" t="s">
        <v>7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7"/>
      <c r="N29" s="14"/>
    </row>
    <row r="30" spans="1:19" x14ac:dyDescent="0.3">
      <c r="A30" s="14"/>
      <c r="B30" s="5"/>
      <c r="C30" s="6">
        <v>320.59199999999998</v>
      </c>
      <c r="D30" s="6">
        <v>320.59500000000003</v>
      </c>
      <c r="E30" s="6">
        <v>320.59699999999998</v>
      </c>
      <c r="F30" s="6">
        <v>320.59300000000002</v>
      </c>
      <c r="G30" s="6">
        <v>320.58699999999999</v>
      </c>
      <c r="H30" s="6">
        <v>320.589</v>
      </c>
      <c r="I30" s="6">
        <v>320.58999999999997</v>
      </c>
      <c r="J30" s="6">
        <v>320.58999999999997</v>
      </c>
      <c r="K30" s="6">
        <v>320.589</v>
      </c>
      <c r="L30" s="6">
        <v>320.58600000000001</v>
      </c>
      <c r="M30" s="7">
        <v>320.58199999999999</v>
      </c>
      <c r="N30" s="14"/>
    </row>
    <row r="31" spans="1:19" x14ac:dyDescent="0.3">
      <c r="A31" s="14"/>
      <c r="B31" s="5" t="s">
        <v>8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7"/>
      <c r="N31" s="14"/>
    </row>
    <row r="32" spans="1:19" x14ac:dyDescent="0.3">
      <c r="A32" s="14"/>
      <c r="B32" s="5"/>
      <c r="C32" s="6">
        <v>515.67399999999998</v>
      </c>
      <c r="D32" s="6">
        <v>515.66600000000005</v>
      </c>
      <c r="E32" s="6">
        <v>515.66</v>
      </c>
      <c r="F32" s="6">
        <v>515.65899999999999</v>
      </c>
      <c r="G32" s="6">
        <v>515.66399999999999</v>
      </c>
      <c r="H32" s="6">
        <v>515.66399999999999</v>
      </c>
      <c r="I32" s="6">
        <v>515.66499999999996</v>
      </c>
      <c r="J32" s="6">
        <v>515.66899999999998</v>
      </c>
      <c r="K32" s="6">
        <v>515.67399999999998</v>
      </c>
      <c r="L32" s="6">
        <v>515.67999999999995</v>
      </c>
      <c r="M32" s="7">
        <v>515.68499999999995</v>
      </c>
      <c r="N32" s="14"/>
    </row>
    <row r="33" spans="1:14" x14ac:dyDescent="0.3">
      <c r="A33" s="14"/>
      <c r="B33" s="5" t="s">
        <v>9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14"/>
    </row>
    <row r="34" spans="1:14" x14ac:dyDescent="0.3">
      <c r="A34" s="14"/>
      <c r="B34" s="5"/>
      <c r="C34" s="6">
        <v>6.0078199999999997</v>
      </c>
      <c r="D34" s="6">
        <v>6.0078199999999997</v>
      </c>
      <c r="E34" s="6">
        <v>6.0078199999999997</v>
      </c>
      <c r="F34" s="6">
        <v>6.0078100000000001</v>
      </c>
      <c r="G34" s="6">
        <v>6.0077999999999996</v>
      </c>
      <c r="H34" s="6">
        <v>6.0078100000000001</v>
      </c>
      <c r="I34" s="6">
        <v>6.0078100000000001</v>
      </c>
      <c r="J34" s="6">
        <v>6.0078100000000001</v>
      </c>
      <c r="K34" s="6">
        <v>6.0078199999999997</v>
      </c>
      <c r="L34" s="6">
        <v>6.0078199999999997</v>
      </c>
      <c r="M34" s="7">
        <v>6.0078199999999997</v>
      </c>
      <c r="N34" s="14"/>
    </row>
    <row r="35" spans="1:14" x14ac:dyDescent="0.3">
      <c r="A35" s="14"/>
      <c r="B35" s="5" t="s">
        <v>10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N35" s="14"/>
    </row>
    <row r="36" spans="1:14" x14ac:dyDescent="0.3">
      <c r="A36" s="14"/>
      <c r="B36" s="8"/>
      <c r="C36" s="9">
        <v>0.14446999999999999</v>
      </c>
      <c r="D36" s="9">
        <v>0.14446300000000001</v>
      </c>
      <c r="E36" s="9">
        <v>0.144457</v>
      </c>
      <c r="F36" s="9">
        <v>0.14446000000000001</v>
      </c>
      <c r="G36" s="9">
        <v>0.14446899999999999</v>
      </c>
      <c r="H36" s="9">
        <v>0.14446600000000001</v>
      </c>
      <c r="I36" s="9">
        <v>0.14446600000000001</v>
      </c>
      <c r="J36" s="9">
        <v>0.14446800000000001</v>
      </c>
      <c r="K36" s="9">
        <v>0.14447299999999999</v>
      </c>
      <c r="L36" s="9">
        <v>0.144479</v>
      </c>
      <c r="M36" s="10">
        <v>0.144486</v>
      </c>
      <c r="N36" s="14"/>
    </row>
    <row r="37" spans="1:14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</row>
    <row r="38" spans="1:14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</row>
    <row r="39" spans="1:14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</row>
    <row r="40" spans="1:14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</row>
    <row r="41" spans="1:14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</row>
    <row r="42" spans="1:14" x14ac:dyDescent="0.3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</row>
    <row r="43" spans="1:14" x14ac:dyDescent="0.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</row>
    <row r="44" spans="1:14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</row>
    <row r="45" spans="1:14" x14ac:dyDescent="0.3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</row>
    <row r="46" spans="1:14" x14ac:dyDescent="0.3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</row>
    <row r="47" spans="1:14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</row>
    <row r="48" spans="1:14" x14ac:dyDescent="0.3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</row>
    <row r="49" spans="1:14" x14ac:dyDescent="0.3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</row>
    <row r="50" spans="1:14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</row>
    <row r="51" spans="1:14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</row>
    <row r="52" spans="1:14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</row>
    <row r="53" spans="1:14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</row>
    <row r="62" spans="1:14" x14ac:dyDescent="0.3">
      <c r="C62" s="21">
        <v>2008</v>
      </c>
      <c r="D62" s="21">
        <v>2010</v>
      </c>
      <c r="E62" s="21">
        <v>2012</v>
      </c>
      <c r="F62" s="21">
        <v>2016</v>
      </c>
    </row>
    <row r="63" spans="1:14" x14ac:dyDescent="0.3">
      <c r="B63" t="s">
        <v>41</v>
      </c>
      <c r="C63" s="20">
        <v>490</v>
      </c>
      <c r="D63" s="21">
        <v>440</v>
      </c>
      <c r="E63" s="21">
        <v>256</v>
      </c>
      <c r="F63">
        <f>E10</f>
        <v>475</v>
      </c>
    </row>
    <row r="64" spans="1:14" x14ac:dyDescent="0.3">
      <c r="B64" t="s">
        <v>38</v>
      </c>
      <c r="C64">
        <f>'Biomass ests'!F24*'Biomass ests'!G24</f>
        <v>173.95952526760081</v>
      </c>
      <c r="D64">
        <f>'Biomass ests'!F33*'Biomass ests'!G33</f>
        <v>107.64420181598481</v>
      </c>
      <c r="E64">
        <f>'Biomass ests'!F42*'Biomass ests'!G42</f>
        <v>80.89446604581012</v>
      </c>
      <c r="F64">
        <f>F63*E12</f>
        <v>142.5</v>
      </c>
    </row>
    <row r="65" spans="2:6" x14ac:dyDescent="0.3">
      <c r="B65" s="25" t="s">
        <v>39</v>
      </c>
      <c r="C65">
        <f>C63-2*C64</f>
        <v>142.08094946479838</v>
      </c>
      <c r="D65">
        <f t="shared" ref="D65:E65" si="0">D63-2*D64</f>
        <v>224.71159636803037</v>
      </c>
      <c r="E65">
        <f t="shared" si="0"/>
        <v>94.211067908379761</v>
      </c>
      <c r="F65" s="73">
        <f t="shared" ref="F65" si="1">F63-2*F64</f>
        <v>190</v>
      </c>
    </row>
    <row r="66" spans="2:6" x14ac:dyDescent="0.3">
      <c r="B66" s="25" t="s">
        <v>40</v>
      </c>
      <c r="C66">
        <f>C63+2*C64</f>
        <v>837.91905053520168</v>
      </c>
      <c r="D66">
        <f t="shared" ref="D66:E66" si="2">D63+2*D64</f>
        <v>655.28840363196969</v>
      </c>
      <c r="E66">
        <f t="shared" si="2"/>
        <v>417.78893209162027</v>
      </c>
      <c r="F66" s="73">
        <f t="shared" ref="F66" si="3">F63+2*F64</f>
        <v>760</v>
      </c>
    </row>
    <row r="67" spans="2:6" x14ac:dyDescent="0.3">
      <c r="B67" t="s">
        <v>45</v>
      </c>
      <c r="C67">
        <f>C64*2</f>
        <v>347.91905053520162</v>
      </c>
      <c r="D67" s="75">
        <f t="shared" ref="D67:F67" si="4">D64*2</f>
        <v>215.28840363196963</v>
      </c>
      <c r="E67" s="75">
        <f t="shared" si="4"/>
        <v>161.78893209162024</v>
      </c>
      <c r="F67" s="75">
        <f t="shared" si="4"/>
        <v>285</v>
      </c>
    </row>
  </sheetData>
  <pageMargins left="0.7" right="0.7" top="0.75" bottom="0.75" header="0.3" footer="0.3"/>
  <pageSetup scale="64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1:M67"/>
  <sheetViews>
    <sheetView showGridLines="0" workbookViewId="0">
      <selection activeCell="R24" sqref="R24"/>
    </sheetView>
  </sheetViews>
  <sheetFormatPr defaultRowHeight="14.4" x14ac:dyDescent="0.3"/>
  <cols>
    <col min="1" max="1" width="2.6640625" customWidth="1"/>
    <col min="12" max="12" width="9" bestFit="1" customWidth="1"/>
  </cols>
  <sheetData>
    <row r="1" spans="1:13" x14ac:dyDescent="0.3">
      <c r="A1" s="14"/>
      <c r="B1" s="17" t="s">
        <v>25</v>
      </c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3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3" x14ac:dyDescent="0.3">
      <c r="A3" s="14"/>
      <c r="B3" s="18" t="s">
        <v>18</v>
      </c>
      <c r="C3" s="15"/>
      <c r="D3" s="15"/>
      <c r="E3" s="15"/>
      <c r="F3" s="19"/>
      <c r="G3" s="14"/>
      <c r="H3" s="14"/>
      <c r="I3" s="14"/>
      <c r="J3" s="14"/>
      <c r="K3" s="14"/>
      <c r="L3" s="14"/>
    </row>
    <row r="4" spans="1:13" x14ac:dyDescent="0.3">
      <c r="A4" s="14"/>
      <c r="B4" s="20">
        <v>2008</v>
      </c>
      <c r="C4" s="21" t="s">
        <v>12</v>
      </c>
      <c r="D4" s="21"/>
      <c r="E4" s="21"/>
      <c r="F4" s="22"/>
      <c r="G4" s="14"/>
      <c r="H4" s="14"/>
      <c r="I4" s="14"/>
      <c r="J4" s="14"/>
      <c r="K4" s="14"/>
      <c r="L4" s="14"/>
    </row>
    <row r="5" spans="1:13" x14ac:dyDescent="0.3">
      <c r="A5" s="14"/>
      <c r="B5" s="20">
        <v>2018</v>
      </c>
      <c r="C5" s="21" t="s">
        <v>13</v>
      </c>
      <c r="D5" s="21"/>
      <c r="E5" s="21"/>
      <c r="F5" s="22"/>
      <c r="G5" s="14"/>
      <c r="H5" s="14"/>
      <c r="I5" s="14"/>
      <c r="J5" s="14"/>
      <c r="K5" s="14"/>
      <c r="L5" s="14"/>
    </row>
    <row r="6" spans="1:13" x14ac:dyDescent="0.3">
      <c r="A6" s="14"/>
      <c r="B6" s="20">
        <v>4</v>
      </c>
      <c r="C6" s="21" t="s">
        <v>14</v>
      </c>
      <c r="D6" s="21"/>
      <c r="E6" s="21"/>
      <c r="F6" s="22"/>
      <c r="G6" s="14"/>
      <c r="H6" s="14"/>
      <c r="I6" s="14"/>
      <c r="J6" s="14"/>
      <c r="K6" s="14"/>
      <c r="L6" s="14"/>
    </row>
    <row r="7" spans="1:13" x14ac:dyDescent="0.3">
      <c r="A7" s="14"/>
      <c r="B7" s="20" t="s">
        <v>15</v>
      </c>
      <c r="C7" s="21"/>
      <c r="D7" s="21"/>
      <c r="E7" s="21"/>
      <c r="F7" s="22"/>
      <c r="G7" s="14"/>
      <c r="H7" s="14"/>
      <c r="I7" s="14"/>
      <c r="J7" s="14"/>
      <c r="K7" s="14"/>
      <c r="L7" s="14"/>
    </row>
    <row r="8" spans="1:13" x14ac:dyDescent="0.3">
      <c r="A8" s="14"/>
      <c r="B8" s="20">
        <v>2008</v>
      </c>
      <c r="C8" s="21">
        <v>2010</v>
      </c>
      <c r="D8" s="21">
        <v>2012</v>
      </c>
      <c r="E8" s="21">
        <v>2016</v>
      </c>
      <c r="F8" s="22"/>
      <c r="G8" s="14"/>
      <c r="H8" s="14"/>
      <c r="I8" s="14"/>
      <c r="J8" s="14"/>
      <c r="K8" s="14"/>
      <c r="L8" s="14"/>
    </row>
    <row r="9" spans="1:13" x14ac:dyDescent="0.3">
      <c r="A9" s="14"/>
      <c r="B9" s="20" t="s">
        <v>16</v>
      </c>
      <c r="C9" s="21"/>
      <c r="D9" s="21"/>
      <c r="E9" s="21"/>
      <c r="F9" s="22"/>
      <c r="G9" s="14"/>
      <c r="H9" s="14"/>
      <c r="I9" s="14"/>
      <c r="J9" s="14"/>
      <c r="K9" s="14"/>
      <c r="L9" s="14"/>
    </row>
    <row r="10" spans="1:13" x14ac:dyDescent="0.3">
      <c r="A10" s="14"/>
      <c r="B10" s="20">
        <v>294</v>
      </c>
      <c r="C10" s="21">
        <v>349</v>
      </c>
      <c r="D10" s="21">
        <v>207</v>
      </c>
      <c r="E10" s="21">
        <v>336</v>
      </c>
      <c r="F10" s="22"/>
      <c r="G10" s="14"/>
      <c r="H10" s="14"/>
      <c r="I10" s="14"/>
      <c r="J10" s="14"/>
      <c r="K10" s="14"/>
      <c r="L10" s="14"/>
    </row>
    <row r="11" spans="1:13" x14ac:dyDescent="0.3">
      <c r="A11" s="14"/>
      <c r="B11" s="20" t="s">
        <v>17</v>
      </c>
      <c r="C11" s="21"/>
      <c r="D11" s="21"/>
      <c r="E11" s="21"/>
      <c r="F11" s="22"/>
      <c r="G11" s="14"/>
      <c r="H11" s="14"/>
      <c r="I11" s="14"/>
      <c r="J11" s="14"/>
      <c r="K11" s="14"/>
      <c r="L11" s="14"/>
    </row>
    <row r="12" spans="1:13" x14ac:dyDescent="0.3">
      <c r="A12" s="14"/>
      <c r="B12" s="23">
        <v>0.28999999999999998</v>
      </c>
      <c r="C12" s="13">
        <v>0.25</v>
      </c>
      <c r="D12" s="13">
        <v>0.34</v>
      </c>
      <c r="E12" s="13">
        <v>0.3</v>
      </c>
      <c r="F12" s="24"/>
      <c r="G12" s="14"/>
      <c r="H12" s="14"/>
      <c r="I12" s="14"/>
      <c r="J12" s="14"/>
      <c r="K12" s="14"/>
      <c r="L12" s="14"/>
    </row>
    <row r="13" spans="1:13" x14ac:dyDescent="0.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</row>
    <row r="14" spans="1:13" x14ac:dyDescent="0.3">
      <c r="A14" s="14"/>
      <c r="B14" s="18" t="s">
        <v>26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4"/>
    </row>
    <row r="15" spans="1:13" x14ac:dyDescent="0.3">
      <c r="A15" s="14"/>
      <c r="B15" s="5" t="s">
        <v>0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7"/>
    </row>
    <row r="16" spans="1:13" x14ac:dyDescent="0.3">
      <c r="A16" s="14"/>
      <c r="B16" s="5"/>
      <c r="C16" s="6">
        <v>2008</v>
      </c>
      <c r="D16" s="6">
        <v>2010</v>
      </c>
      <c r="E16" s="6">
        <v>2012</v>
      </c>
      <c r="F16" s="6">
        <v>2016</v>
      </c>
      <c r="G16" s="6"/>
      <c r="H16" s="6"/>
      <c r="I16" s="6"/>
      <c r="J16" s="6"/>
      <c r="K16" s="6"/>
      <c r="L16" s="6"/>
      <c r="M16" s="7"/>
    </row>
    <row r="17" spans="1:13" x14ac:dyDescent="0.3">
      <c r="A17" s="14"/>
      <c r="B17" s="5" t="s">
        <v>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13" x14ac:dyDescent="0.3">
      <c r="A18" s="14"/>
      <c r="B18" s="5"/>
      <c r="C18" s="6">
        <v>294</v>
      </c>
      <c r="D18" s="6">
        <v>349</v>
      </c>
      <c r="E18" s="6">
        <v>207</v>
      </c>
      <c r="F18" s="6">
        <v>336</v>
      </c>
      <c r="G18" s="6"/>
      <c r="H18" s="6"/>
      <c r="I18" s="6"/>
      <c r="J18" s="6"/>
      <c r="K18" s="6"/>
      <c r="L18" s="6"/>
      <c r="M18" s="7"/>
    </row>
    <row r="19" spans="1:13" x14ac:dyDescent="0.3">
      <c r="A19" s="14"/>
      <c r="B19" s="5" t="s">
        <v>2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13" x14ac:dyDescent="0.3">
      <c r="A20" s="14"/>
      <c r="B20" s="5"/>
      <c r="C20" s="6">
        <v>0.28416599999999997</v>
      </c>
      <c r="D20" s="6">
        <v>0.246221</v>
      </c>
      <c r="E20" s="6">
        <v>0.33074500000000001</v>
      </c>
      <c r="F20" s="6">
        <v>0.29355999999999999</v>
      </c>
      <c r="G20" s="6"/>
      <c r="H20" s="6"/>
      <c r="I20" s="6"/>
      <c r="J20" s="6"/>
      <c r="K20" s="6"/>
      <c r="L20" s="6"/>
      <c r="M20" s="7"/>
    </row>
    <row r="21" spans="1:13" x14ac:dyDescent="0.3">
      <c r="A21" s="14"/>
      <c r="B21" s="5" t="s">
        <v>3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</row>
    <row r="22" spans="1:13" x14ac:dyDescent="0.3">
      <c r="A22" s="14"/>
      <c r="B22" s="5"/>
      <c r="C22" s="6">
        <v>2008</v>
      </c>
      <c r="D22" s="6">
        <v>2009</v>
      </c>
      <c r="E22" s="6">
        <v>2010</v>
      </c>
      <c r="F22" s="6">
        <v>2011</v>
      </c>
      <c r="G22" s="6">
        <v>2012</v>
      </c>
      <c r="H22" s="6">
        <v>2013</v>
      </c>
      <c r="I22" s="6">
        <v>2014</v>
      </c>
      <c r="J22" s="6">
        <v>2015</v>
      </c>
      <c r="K22" s="6">
        <v>2016</v>
      </c>
      <c r="L22" s="6">
        <v>2017</v>
      </c>
      <c r="M22" s="7">
        <v>2018</v>
      </c>
    </row>
    <row r="23" spans="1:13" x14ac:dyDescent="0.3">
      <c r="A23" s="14"/>
      <c r="B23" s="5" t="s">
        <v>4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</row>
    <row r="24" spans="1:13" x14ac:dyDescent="0.3">
      <c r="A24" s="14"/>
      <c r="B24" s="5"/>
      <c r="C24" s="6">
        <v>227.905</v>
      </c>
      <c r="D24" s="6">
        <v>227.90600000000001</v>
      </c>
      <c r="E24" s="6">
        <v>227.90700000000001</v>
      </c>
      <c r="F24" s="6">
        <v>227.90600000000001</v>
      </c>
      <c r="G24" s="6">
        <v>227.905</v>
      </c>
      <c r="H24" s="6">
        <v>227.905</v>
      </c>
      <c r="I24" s="6">
        <v>227.905</v>
      </c>
      <c r="J24" s="6">
        <v>227.904</v>
      </c>
      <c r="K24" s="6">
        <v>227.90299999999999</v>
      </c>
      <c r="L24" s="6">
        <v>227.90199999999999</v>
      </c>
      <c r="M24" s="7">
        <v>227.90100000000001</v>
      </c>
    </row>
    <row r="25" spans="1:13" x14ac:dyDescent="0.3">
      <c r="A25" s="14"/>
      <c r="B25" s="5" t="s">
        <v>5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</row>
    <row r="26" spans="1:13" x14ac:dyDescent="0.3">
      <c r="A26" s="14"/>
      <c r="B26" s="5"/>
      <c r="C26" s="6">
        <v>301.01900000000001</v>
      </c>
      <c r="D26" s="6">
        <v>301.02</v>
      </c>
      <c r="E26" s="6">
        <v>301.02</v>
      </c>
      <c r="F26" s="6">
        <v>301.01900000000001</v>
      </c>
      <c r="G26" s="6">
        <v>301.01799999999997</v>
      </c>
      <c r="H26" s="6">
        <v>301.01900000000001</v>
      </c>
      <c r="I26" s="6">
        <v>301.01900000000001</v>
      </c>
      <c r="J26" s="6">
        <v>301.01900000000001</v>
      </c>
      <c r="K26" s="6">
        <v>301.02</v>
      </c>
      <c r="L26" s="6">
        <v>301.02</v>
      </c>
      <c r="M26" s="7">
        <v>301.02</v>
      </c>
    </row>
    <row r="27" spans="1:13" x14ac:dyDescent="0.3">
      <c r="A27" s="14"/>
      <c r="B27" s="5" t="s">
        <v>6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</row>
    <row r="28" spans="1:13" x14ac:dyDescent="0.3">
      <c r="A28" s="14"/>
      <c r="B28" s="5"/>
      <c r="C28" s="6">
        <v>397.589</v>
      </c>
      <c r="D28" s="6">
        <v>397.58800000000002</v>
      </c>
      <c r="E28" s="6">
        <v>397.58699999999999</v>
      </c>
      <c r="F28" s="6">
        <v>397.58699999999999</v>
      </c>
      <c r="G28" s="6">
        <v>397.58699999999999</v>
      </c>
      <c r="H28" s="6">
        <v>397.58800000000002</v>
      </c>
      <c r="I28" s="6">
        <v>397.59</v>
      </c>
      <c r="J28" s="6">
        <v>397.59199999999998</v>
      </c>
      <c r="K28" s="6">
        <v>397.59399999999999</v>
      </c>
      <c r="L28" s="6">
        <v>397.596</v>
      </c>
      <c r="M28" s="7">
        <v>397.59899999999999</v>
      </c>
    </row>
    <row r="29" spans="1:13" x14ac:dyDescent="0.3">
      <c r="A29" s="14"/>
      <c r="B29" s="5" t="s">
        <v>7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7"/>
    </row>
    <row r="30" spans="1:13" x14ac:dyDescent="0.3">
      <c r="A30" s="14"/>
      <c r="B30" s="5"/>
      <c r="C30" s="6">
        <v>238.328</v>
      </c>
      <c r="D30" s="6">
        <v>238.32900000000001</v>
      </c>
      <c r="E30" s="6">
        <v>238.33</v>
      </c>
      <c r="F30" s="6">
        <v>238.32900000000001</v>
      </c>
      <c r="G30" s="6">
        <v>238.328</v>
      </c>
      <c r="H30" s="6">
        <v>238.328</v>
      </c>
      <c r="I30" s="6">
        <v>238.327</v>
      </c>
      <c r="J30" s="6">
        <v>238.327</v>
      </c>
      <c r="K30" s="6">
        <v>238.32599999999999</v>
      </c>
      <c r="L30" s="6">
        <v>238.32499999999999</v>
      </c>
      <c r="M30" s="7">
        <v>238.32400000000001</v>
      </c>
    </row>
    <row r="31" spans="1:13" x14ac:dyDescent="0.3">
      <c r="A31" s="14"/>
      <c r="B31" s="5" t="s">
        <v>8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7"/>
    </row>
    <row r="32" spans="1:13" x14ac:dyDescent="0.3">
      <c r="A32" s="14"/>
      <c r="B32" s="5"/>
      <c r="C32" s="6">
        <v>380.202</v>
      </c>
      <c r="D32" s="6">
        <v>380.20100000000002</v>
      </c>
      <c r="E32" s="6">
        <v>380.2</v>
      </c>
      <c r="F32" s="6">
        <v>380.19900000000001</v>
      </c>
      <c r="G32" s="6">
        <v>380.2</v>
      </c>
      <c r="H32" s="6">
        <v>380.20100000000002</v>
      </c>
      <c r="I32" s="6">
        <v>380.202</v>
      </c>
      <c r="J32" s="6">
        <v>380.20299999999997</v>
      </c>
      <c r="K32" s="6">
        <v>380.20499999999998</v>
      </c>
      <c r="L32" s="6">
        <v>380.20699999999999</v>
      </c>
      <c r="M32" s="7">
        <v>380.209</v>
      </c>
    </row>
    <row r="33" spans="1:13" x14ac:dyDescent="0.3">
      <c r="A33" s="14"/>
      <c r="B33" s="5" t="s">
        <v>9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</row>
    <row r="34" spans="1:13" x14ac:dyDescent="0.3">
      <c r="A34" s="14"/>
      <c r="B34" s="5"/>
      <c r="C34" s="6">
        <v>5.7071699999999996</v>
      </c>
      <c r="D34" s="6">
        <v>5.7071800000000001</v>
      </c>
      <c r="E34" s="6">
        <v>5.7071800000000001</v>
      </c>
      <c r="F34" s="6">
        <v>5.7071699999999996</v>
      </c>
      <c r="G34" s="6">
        <v>5.7071699999999996</v>
      </c>
      <c r="H34" s="6">
        <v>5.7071699999999996</v>
      </c>
      <c r="I34" s="6">
        <v>5.7071699999999996</v>
      </c>
      <c r="J34" s="6">
        <v>5.7071800000000001</v>
      </c>
      <c r="K34" s="6">
        <v>5.7071800000000001</v>
      </c>
      <c r="L34" s="6">
        <v>5.7071800000000001</v>
      </c>
      <c r="M34" s="7">
        <v>5.7071800000000001</v>
      </c>
    </row>
    <row r="35" spans="1:13" x14ac:dyDescent="0.3">
      <c r="A35" s="14"/>
      <c r="B35" s="5" t="s">
        <v>10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</row>
    <row r="36" spans="1:13" x14ac:dyDescent="0.3">
      <c r="A36" s="14"/>
      <c r="B36" s="8"/>
      <c r="C36" s="9">
        <v>0.141961</v>
      </c>
      <c r="D36" s="9">
        <v>0.14196</v>
      </c>
      <c r="E36" s="9">
        <v>0.141958</v>
      </c>
      <c r="F36" s="9">
        <v>0.141959</v>
      </c>
      <c r="G36" s="9">
        <v>0.141961</v>
      </c>
      <c r="H36" s="9">
        <v>0.141961</v>
      </c>
      <c r="I36" s="9">
        <v>0.14196300000000001</v>
      </c>
      <c r="J36" s="9">
        <v>0.14196400000000001</v>
      </c>
      <c r="K36" s="9">
        <v>0.14196600000000001</v>
      </c>
      <c r="L36" s="9">
        <v>0.14197000000000001</v>
      </c>
      <c r="M36" s="10">
        <v>0.14197299999999999</v>
      </c>
    </row>
    <row r="37" spans="1:13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62" spans="2:6" x14ac:dyDescent="0.3">
      <c r="C62" s="21">
        <v>2008</v>
      </c>
      <c r="D62" s="21">
        <v>2010</v>
      </c>
      <c r="E62" s="21">
        <v>2012</v>
      </c>
      <c r="F62" s="21">
        <v>2016</v>
      </c>
    </row>
    <row r="63" spans="2:6" x14ac:dyDescent="0.3">
      <c r="B63" t="s">
        <v>41</v>
      </c>
      <c r="C63" s="21">
        <v>294</v>
      </c>
      <c r="D63" s="21">
        <v>349</v>
      </c>
      <c r="E63" s="21">
        <v>207</v>
      </c>
      <c r="F63">
        <f>E10</f>
        <v>336</v>
      </c>
    </row>
    <row r="64" spans="2:6" x14ac:dyDescent="0.3">
      <c r="B64" t="s">
        <v>38</v>
      </c>
      <c r="C64">
        <f>'Biomass ests'!I24*'Biomass ests'!J24</f>
        <v>85.265590760719348</v>
      </c>
      <c r="D64">
        <f>'Biomass ests'!I33*'Biomass ests'!J33</f>
        <v>88.574638200364333</v>
      </c>
      <c r="E64">
        <f>'Biomass ests'!I42*'Biomass ests'!J42</f>
        <v>70.91838423816624</v>
      </c>
      <c r="F64">
        <f>F63*E12</f>
        <v>100.8</v>
      </c>
    </row>
    <row r="65" spans="2:6" x14ac:dyDescent="0.3">
      <c r="B65" s="25" t="s">
        <v>39</v>
      </c>
      <c r="C65">
        <f>C63-2*C64</f>
        <v>123.4688184785613</v>
      </c>
      <c r="D65">
        <f t="shared" ref="D65:E65" si="0">D63-2*D64</f>
        <v>171.85072359927133</v>
      </c>
      <c r="E65">
        <f t="shared" si="0"/>
        <v>65.16323152366752</v>
      </c>
      <c r="F65" s="73">
        <f t="shared" ref="F65" si="1">F63-2*F64</f>
        <v>134.4</v>
      </c>
    </row>
    <row r="66" spans="2:6" x14ac:dyDescent="0.3">
      <c r="B66" s="25" t="s">
        <v>40</v>
      </c>
      <c r="C66">
        <f>C63+2*C64</f>
        <v>464.53118152143873</v>
      </c>
      <c r="D66">
        <f t="shared" ref="D66:E66" si="2">D63+2*D64</f>
        <v>526.1492764007287</v>
      </c>
      <c r="E66">
        <f t="shared" si="2"/>
        <v>348.83676847633251</v>
      </c>
      <c r="F66" s="73">
        <f t="shared" ref="F66" si="3">F63+2*F64</f>
        <v>537.6</v>
      </c>
    </row>
    <row r="67" spans="2:6" x14ac:dyDescent="0.3">
      <c r="B67" t="s">
        <v>45</v>
      </c>
      <c r="C67">
        <f>C64*2</f>
        <v>170.5311815214387</v>
      </c>
      <c r="D67" s="76">
        <f t="shared" ref="D67:F67" si="4">D64*2</f>
        <v>177.14927640072867</v>
      </c>
      <c r="E67" s="76">
        <f t="shared" si="4"/>
        <v>141.83676847633248</v>
      </c>
      <c r="F67" s="76">
        <f t="shared" si="4"/>
        <v>201.6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I46"/>
  <sheetViews>
    <sheetView topLeftCell="H16" workbookViewId="0">
      <selection activeCell="N48" sqref="N48"/>
    </sheetView>
  </sheetViews>
  <sheetFormatPr defaultRowHeight="14.4" x14ac:dyDescent="0.3"/>
  <sheetData>
    <row r="1" spans="1:23" x14ac:dyDescent="0.3">
      <c r="A1" s="1" t="s">
        <v>11</v>
      </c>
    </row>
    <row r="2" spans="1:23" x14ac:dyDescent="0.3">
      <c r="A2" s="2" t="s">
        <v>26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/>
      <c r="R2" s="28" t="s">
        <v>18</v>
      </c>
      <c r="S2" s="6"/>
      <c r="T2" s="6"/>
      <c r="U2" s="6"/>
      <c r="V2" s="6"/>
    </row>
    <row r="3" spans="1:23" x14ac:dyDescent="0.3">
      <c r="A3" s="5" t="s">
        <v>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  <c r="R3" s="6">
        <v>2002</v>
      </c>
      <c r="S3" s="6" t="s">
        <v>12</v>
      </c>
      <c r="T3" s="6"/>
      <c r="U3" s="6"/>
      <c r="V3" s="6"/>
    </row>
    <row r="4" spans="1:23" x14ac:dyDescent="0.3">
      <c r="A4" s="5"/>
      <c r="B4" s="6">
        <v>2002</v>
      </c>
      <c r="C4" s="6">
        <v>2004</v>
      </c>
      <c r="D4" s="6">
        <v>2008</v>
      </c>
      <c r="E4" s="6">
        <v>2010</v>
      </c>
      <c r="F4" s="6">
        <v>2012</v>
      </c>
      <c r="G4" s="6"/>
      <c r="H4" s="6"/>
      <c r="I4" s="6"/>
      <c r="J4" s="6"/>
      <c r="K4" s="6"/>
      <c r="L4" s="6"/>
      <c r="M4" s="6"/>
      <c r="N4" s="6"/>
      <c r="O4" s="6"/>
      <c r="P4" s="7"/>
      <c r="R4" s="6">
        <v>2018</v>
      </c>
      <c r="S4" s="6" t="s">
        <v>13</v>
      </c>
      <c r="T4" s="6"/>
      <c r="U4" s="6"/>
      <c r="V4" s="6"/>
    </row>
    <row r="5" spans="1:23" x14ac:dyDescent="0.3">
      <c r="A5" s="5" t="s">
        <v>1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"/>
      <c r="R5" s="6">
        <v>6</v>
      </c>
      <c r="S5" s="6" t="s">
        <v>14</v>
      </c>
      <c r="T5" s="6"/>
      <c r="U5" s="6"/>
      <c r="V5" s="6"/>
    </row>
    <row r="6" spans="1:23" x14ac:dyDescent="0.3">
      <c r="A6" s="5"/>
      <c r="B6" s="6">
        <v>1010</v>
      </c>
      <c r="C6" s="6">
        <v>1098</v>
      </c>
      <c r="D6" s="6">
        <v>1431</v>
      </c>
      <c r="E6" s="6">
        <v>2298</v>
      </c>
      <c r="F6" s="6">
        <v>2025</v>
      </c>
      <c r="G6" s="6"/>
      <c r="H6" s="6"/>
      <c r="I6" s="6"/>
      <c r="J6" s="6"/>
      <c r="K6" s="6"/>
      <c r="L6" s="6"/>
      <c r="M6" s="6"/>
      <c r="N6" s="6"/>
      <c r="O6" s="6"/>
      <c r="P6" s="7"/>
      <c r="R6" s="6" t="s">
        <v>15</v>
      </c>
      <c r="S6" s="6"/>
      <c r="T6" s="6"/>
      <c r="U6" s="6"/>
      <c r="V6" s="6"/>
    </row>
    <row r="7" spans="1:23" x14ac:dyDescent="0.3">
      <c r="A7" s="5" t="s">
        <v>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  <c r="R7" s="6">
        <v>2002</v>
      </c>
      <c r="S7" s="6">
        <v>2004</v>
      </c>
      <c r="T7" s="6">
        <v>2008</v>
      </c>
      <c r="U7" s="6">
        <v>2010</v>
      </c>
      <c r="V7" s="6">
        <v>2012</v>
      </c>
      <c r="W7" s="27">
        <v>2016</v>
      </c>
    </row>
    <row r="8" spans="1:23" x14ac:dyDescent="0.3">
      <c r="A8" s="5"/>
      <c r="B8" s="6">
        <v>0.15898999999999999</v>
      </c>
      <c r="C8" s="6">
        <v>0.28416599999999997</v>
      </c>
      <c r="D8" s="6">
        <v>0.21740599999999999</v>
      </c>
      <c r="E8" s="6">
        <v>0.21740599999999999</v>
      </c>
      <c r="F8" s="6">
        <v>0.25575999999999999</v>
      </c>
      <c r="G8" s="6"/>
      <c r="H8" s="6"/>
      <c r="I8" s="6"/>
      <c r="J8" s="6"/>
      <c r="K8" s="6"/>
      <c r="L8" s="6"/>
      <c r="M8" s="6"/>
      <c r="N8" s="6"/>
      <c r="O8" s="6"/>
      <c r="P8" s="7"/>
      <c r="R8" s="6" t="s">
        <v>16</v>
      </c>
      <c r="S8" s="6"/>
      <c r="T8" s="6"/>
      <c r="U8" s="6"/>
      <c r="V8" s="6"/>
    </row>
    <row r="9" spans="1:23" x14ac:dyDescent="0.3">
      <c r="A9" s="5" t="s">
        <v>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7"/>
      <c r="R9" s="6">
        <v>1010</v>
      </c>
      <c r="S9" s="6">
        <v>1098</v>
      </c>
      <c r="T9" s="6">
        <v>1431</v>
      </c>
      <c r="U9" s="6">
        <v>2298</v>
      </c>
      <c r="V9" s="6">
        <v>2025</v>
      </c>
      <c r="W9" s="27">
        <v>1754</v>
      </c>
    </row>
    <row r="10" spans="1:23" x14ac:dyDescent="0.3">
      <c r="A10" s="5"/>
      <c r="B10" s="6">
        <v>2002</v>
      </c>
      <c r="C10" s="6">
        <v>2003</v>
      </c>
      <c r="D10" s="6">
        <v>2004</v>
      </c>
      <c r="E10" s="6">
        <v>2005</v>
      </c>
      <c r="F10" s="6">
        <v>2006</v>
      </c>
      <c r="G10" s="6">
        <v>2007</v>
      </c>
      <c r="H10" s="6">
        <v>2008</v>
      </c>
      <c r="I10" s="6">
        <v>2009</v>
      </c>
      <c r="J10" s="6">
        <v>2010</v>
      </c>
      <c r="K10" s="6">
        <v>2011</v>
      </c>
      <c r="L10" s="6">
        <v>2012</v>
      </c>
      <c r="M10" s="6">
        <v>2013</v>
      </c>
      <c r="N10" s="6">
        <v>2014</v>
      </c>
      <c r="O10" s="6">
        <v>2015</v>
      </c>
      <c r="P10" s="7">
        <v>2016</v>
      </c>
      <c r="R10" s="6" t="s">
        <v>17</v>
      </c>
      <c r="S10" s="6"/>
      <c r="T10" s="6"/>
      <c r="U10" s="6"/>
      <c r="V10" s="6"/>
    </row>
    <row r="11" spans="1:23" x14ac:dyDescent="0.3">
      <c r="A11" s="5" t="s">
        <v>4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7"/>
      <c r="R11" s="26">
        <v>0.16</v>
      </c>
      <c r="S11" s="26">
        <v>0.28999999999999998</v>
      </c>
      <c r="T11" s="26">
        <v>0.22</v>
      </c>
      <c r="U11" s="26">
        <v>0.22</v>
      </c>
      <c r="V11" s="26">
        <v>0.26</v>
      </c>
      <c r="W11" s="29">
        <v>0.22415587808537421</v>
      </c>
    </row>
    <row r="12" spans="1:23" x14ac:dyDescent="0.3">
      <c r="A12" s="5"/>
      <c r="B12" s="6">
        <v>786.92600000000004</v>
      </c>
      <c r="C12" s="6">
        <v>775.28200000000004</v>
      </c>
      <c r="D12" s="6">
        <v>816.18499999999995</v>
      </c>
      <c r="E12" s="6">
        <v>830.99</v>
      </c>
      <c r="F12" s="6">
        <v>881.93</v>
      </c>
      <c r="G12" s="6">
        <v>972.52300000000002</v>
      </c>
      <c r="H12" s="6">
        <v>1125.6400000000001</v>
      </c>
      <c r="I12" s="6">
        <v>1211.3499999999999</v>
      </c>
      <c r="J12" s="6">
        <v>1360</v>
      </c>
      <c r="K12" s="6">
        <v>1311.8</v>
      </c>
      <c r="L12" s="6">
        <v>1328.77</v>
      </c>
      <c r="M12" s="6">
        <v>1183.6300000000001</v>
      </c>
      <c r="N12" s="6">
        <v>1077.53</v>
      </c>
      <c r="O12" s="6">
        <v>993.52800000000002</v>
      </c>
      <c r="P12" s="7">
        <v>924.02499999999998</v>
      </c>
    </row>
    <row r="13" spans="1:23" x14ac:dyDescent="0.3">
      <c r="A13" s="5" t="s">
        <v>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7"/>
    </row>
    <row r="14" spans="1:23" x14ac:dyDescent="0.3">
      <c r="A14" s="5"/>
      <c r="B14" s="6">
        <v>1057.1300000000001</v>
      </c>
      <c r="C14" s="6">
        <v>1110.43</v>
      </c>
      <c r="D14" s="6">
        <v>1166.4100000000001</v>
      </c>
      <c r="E14" s="6">
        <v>1250.47</v>
      </c>
      <c r="F14" s="6">
        <v>1340.59</v>
      </c>
      <c r="G14" s="6">
        <v>1437.2</v>
      </c>
      <c r="H14" s="6">
        <v>1540.78</v>
      </c>
      <c r="I14" s="6">
        <v>1723.75</v>
      </c>
      <c r="J14" s="6">
        <v>1928.45</v>
      </c>
      <c r="K14" s="6">
        <v>1949.98</v>
      </c>
      <c r="L14" s="6">
        <v>1971.76</v>
      </c>
      <c r="M14" s="6">
        <v>1971.76</v>
      </c>
      <c r="N14" s="6">
        <v>1971.76</v>
      </c>
      <c r="O14" s="6">
        <v>1971.76</v>
      </c>
      <c r="P14" s="7">
        <v>1971.76</v>
      </c>
    </row>
    <row r="15" spans="1:23" x14ac:dyDescent="0.3">
      <c r="A15" s="5" t="s">
        <v>6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7"/>
    </row>
    <row r="16" spans="1:23" x14ac:dyDescent="0.3">
      <c r="A16" s="5"/>
      <c r="B16" s="6">
        <v>1420.12</v>
      </c>
      <c r="C16" s="6">
        <v>1590.46</v>
      </c>
      <c r="D16" s="6">
        <v>1666.92</v>
      </c>
      <c r="E16" s="6">
        <v>1881.7</v>
      </c>
      <c r="F16" s="6">
        <v>2037.78</v>
      </c>
      <c r="G16" s="6">
        <v>2123.91</v>
      </c>
      <c r="H16" s="6">
        <v>2109.0100000000002</v>
      </c>
      <c r="I16" s="6">
        <v>2452.88</v>
      </c>
      <c r="J16" s="6">
        <v>2734.5</v>
      </c>
      <c r="K16" s="6">
        <v>2898.64</v>
      </c>
      <c r="L16" s="6">
        <v>2925.89</v>
      </c>
      <c r="M16" s="6">
        <v>3284.66</v>
      </c>
      <c r="N16" s="6">
        <v>3608.09</v>
      </c>
      <c r="O16" s="6">
        <v>3913.15</v>
      </c>
      <c r="P16" s="7">
        <v>4207.49</v>
      </c>
    </row>
    <row r="17" spans="1:35" x14ac:dyDescent="0.3">
      <c r="A17" s="5" t="s">
        <v>7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7"/>
    </row>
    <row r="18" spans="1:35" x14ac:dyDescent="0.3">
      <c r="A18" s="5"/>
      <c r="B18" s="6">
        <v>825.15700000000004</v>
      </c>
      <c r="C18" s="6">
        <v>821.36500000000001</v>
      </c>
      <c r="D18" s="6">
        <v>864.38900000000001</v>
      </c>
      <c r="E18" s="6">
        <v>887.399</v>
      </c>
      <c r="F18" s="6">
        <v>943.32600000000002</v>
      </c>
      <c r="G18" s="6">
        <v>1035.52</v>
      </c>
      <c r="H18" s="6">
        <v>1183.8900000000001</v>
      </c>
      <c r="I18" s="6">
        <v>1282.02</v>
      </c>
      <c r="J18" s="6">
        <v>1438.52</v>
      </c>
      <c r="K18" s="6">
        <v>1398.1</v>
      </c>
      <c r="L18" s="6">
        <v>1415.78</v>
      </c>
      <c r="M18" s="6">
        <v>1284.8</v>
      </c>
      <c r="N18" s="6">
        <v>1187.42</v>
      </c>
      <c r="O18" s="6">
        <v>1109.23</v>
      </c>
      <c r="P18" s="7">
        <v>1043.72</v>
      </c>
    </row>
    <row r="19" spans="1:35" x14ac:dyDescent="0.3">
      <c r="A19" s="5" t="s">
        <v>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7"/>
      <c r="R19" s="77" t="s">
        <v>0</v>
      </c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</row>
    <row r="20" spans="1:35" x14ac:dyDescent="0.3">
      <c r="A20" s="5"/>
      <c r="B20" s="6">
        <v>1354.32</v>
      </c>
      <c r="C20" s="6">
        <v>1501.22</v>
      </c>
      <c r="D20" s="6">
        <v>1573.96</v>
      </c>
      <c r="E20" s="6">
        <v>1762.09</v>
      </c>
      <c r="F20" s="6">
        <v>1905.15</v>
      </c>
      <c r="G20" s="6">
        <v>1994.69</v>
      </c>
      <c r="H20" s="6">
        <v>2005.24</v>
      </c>
      <c r="I20" s="6">
        <v>2317.69</v>
      </c>
      <c r="J20" s="6">
        <v>2585.25</v>
      </c>
      <c r="K20" s="6">
        <v>2719.73</v>
      </c>
      <c r="L20" s="6">
        <v>2746.06</v>
      </c>
      <c r="M20" s="6">
        <v>3026.01</v>
      </c>
      <c r="N20" s="6">
        <v>3274.17</v>
      </c>
      <c r="O20" s="6">
        <v>3504.99</v>
      </c>
      <c r="P20" s="7">
        <v>3724.95</v>
      </c>
      <c r="R20" s="77"/>
      <c r="S20" s="77">
        <v>2002</v>
      </c>
      <c r="T20" s="77">
        <v>2004</v>
      </c>
      <c r="U20" s="77">
        <v>2008</v>
      </c>
      <c r="V20" s="77">
        <v>2010</v>
      </c>
      <c r="W20" s="77">
        <v>2012</v>
      </c>
      <c r="X20" s="77">
        <v>2016</v>
      </c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</row>
    <row r="21" spans="1:35" x14ac:dyDescent="0.3">
      <c r="A21" s="5" t="s">
        <v>9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7"/>
      <c r="R21" s="77" t="s">
        <v>1</v>
      </c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</row>
    <row r="22" spans="1:35" x14ac:dyDescent="0.3">
      <c r="A22" s="5"/>
      <c r="B22" s="6">
        <v>6.9633200000000004</v>
      </c>
      <c r="C22" s="6">
        <v>7.0125000000000002</v>
      </c>
      <c r="D22" s="6">
        <v>7.0616899999999996</v>
      </c>
      <c r="E22" s="6">
        <v>7.1312800000000003</v>
      </c>
      <c r="F22" s="6">
        <v>7.2008599999999996</v>
      </c>
      <c r="G22" s="6">
        <v>7.2704500000000003</v>
      </c>
      <c r="H22" s="6">
        <v>7.3400400000000001</v>
      </c>
      <c r="I22" s="6">
        <v>7.4522599999999999</v>
      </c>
      <c r="J22" s="6">
        <v>7.56447</v>
      </c>
      <c r="K22" s="6">
        <v>7.5755800000000004</v>
      </c>
      <c r="L22" s="6">
        <v>7.5866800000000003</v>
      </c>
      <c r="M22" s="6">
        <v>7.5866800000000003</v>
      </c>
      <c r="N22" s="6">
        <v>7.5866800000000003</v>
      </c>
      <c r="O22" s="6">
        <v>7.5866800000000003</v>
      </c>
      <c r="P22" s="7">
        <v>7.5866800000000003</v>
      </c>
      <c r="R22" s="77"/>
      <c r="S22" s="77">
        <v>1010</v>
      </c>
      <c r="T22" s="77">
        <v>1098</v>
      </c>
      <c r="U22" s="77">
        <v>1431</v>
      </c>
      <c r="V22" s="77">
        <v>2298</v>
      </c>
      <c r="W22" s="77">
        <v>2025</v>
      </c>
      <c r="X22" s="77">
        <v>1754</v>
      </c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</row>
    <row r="23" spans="1:35" x14ac:dyDescent="0.3">
      <c r="A23" s="5" t="s">
        <v>10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7"/>
      <c r="R23" s="77" t="s">
        <v>2</v>
      </c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</row>
    <row r="24" spans="1:35" x14ac:dyDescent="0.3">
      <c r="A24" s="8"/>
      <c r="B24" s="9">
        <v>0.15060299999999999</v>
      </c>
      <c r="C24" s="9">
        <v>0.18330299999999999</v>
      </c>
      <c r="D24" s="9">
        <v>0.18216599999999999</v>
      </c>
      <c r="E24" s="9">
        <v>0.20849899999999999</v>
      </c>
      <c r="F24" s="9">
        <v>0.21364900000000001</v>
      </c>
      <c r="G24" s="9">
        <v>0.199265</v>
      </c>
      <c r="H24" s="9">
        <v>0.16016900000000001</v>
      </c>
      <c r="I24" s="9">
        <v>0.179981</v>
      </c>
      <c r="J24" s="9">
        <v>0.178179</v>
      </c>
      <c r="K24" s="9">
        <v>0.20225599999999999</v>
      </c>
      <c r="L24" s="9">
        <v>0.20136399999999999</v>
      </c>
      <c r="M24" s="9">
        <v>0.260376</v>
      </c>
      <c r="N24" s="9">
        <v>0.30829200000000001</v>
      </c>
      <c r="O24" s="9">
        <v>0.34970299999999999</v>
      </c>
      <c r="P24" s="10">
        <v>0.38670500000000002</v>
      </c>
      <c r="R24" s="77"/>
      <c r="S24" s="77">
        <v>0.15898999999999999</v>
      </c>
      <c r="T24" s="77">
        <v>0.28416599999999997</v>
      </c>
      <c r="U24" s="77">
        <v>0.21740599999999999</v>
      </c>
      <c r="V24" s="77">
        <v>0.21740599999999999</v>
      </c>
      <c r="W24" s="77">
        <v>0.25575999999999999</v>
      </c>
      <c r="X24" s="77">
        <v>0.21740599999999999</v>
      </c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</row>
    <row r="25" spans="1:35" x14ac:dyDescent="0.3">
      <c r="R25" s="77" t="s">
        <v>3</v>
      </c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</row>
    <row r="26" spans="1:35" x14ac:dyDescent="0.3">
      <c r="B26" s="2" t="s">
        <v>18</v>
      </c>
      <c r="C26" s="3"/>
      <c r="D26" s="3"/>
      <c r="E26" s="3"/>
      <c r="F26" s="4"/>
      <c r="R26" s="77"/>
      <c r="S26" s="77">
        <v>2002</v>
      </c>
      <c r="T26" s="77">
        <v>2003</v>
      </c>
      <c r="U26" s="77">
        <v>2004</v>
      </c>
      <c r="V26" s="77">
        <v>2005</v>
      </c>
      <c r="W26" s="77">
        <v>2006</v>
      </c>
      <c r="X26" s="77">
        <v>2007</v>
      </c>
      <c r="Y26" s="77">
        <v>2008</v>
      </c>
      <c r="Z26" s="77">
        <v>2009</v>
      </c>
      <c r="AA26" s="77">
        <v>2010</v>
      </c>
      <c r="AB26" s="77">
        <v>2011</v>
      </c>
      <c r="AC26" s="77">
        <v>2012</v>
      </c>
      <c r="AD26" s="77">
        <v>2013</v>
      </c>
      <c r="AE26" s="77">
        <v>2014</v>
      </c>
      <c r="AF26" s="77">
        <v>2015</v>
      </c>
      <c r="AG26" s="77">
        <v>2016</v>
      </c>
      <c r="AH26" s="77">
        <v>2017</v>
      </c>
      <c r="AI26" s="77">
        <v>2018</v>
      </c>
    </row>
    <row r="27" spans="1:35" x14ac:dyDescent="0.3">
      <c r="B27" s="5">
        <v>2002</v>
      </c>
      <c r="C27" s="6" t="s">
        <v>12</v>
      </c>
      <c r="D27" s="6"/>
      <c r="E27" s="6"/>
      <c r="F27" s="7"/>
      <c r="R27" s="77" t="s">
        <v>4</v>
      </c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</row>
    <row r="28" spans="1:35" x14ac:dyDescent="0.3">
      <c r="B28" s="5">
        <v>2016</v>
      </c>
      <c r="C28" s="6" t="s">
        <v>13</v>
      </c>
      <c r="D28" s="6"/>
      <c r="E28" s="6"/>
      <c r="F28" s="7"/>
      <c r="R28" s="77"/>
      <c r="S28" s="77">
        <v>799.37400000000002</v>
      </c>
      <c r="T28" s="77">
        <v>807.11800000000005</v>
      </c>
      <c r="U28" s="77">
        <v>848.26700000000005</v>
      </c>
      <c r="V28" s="77">
        <v>877.67700000000002</v>
      </c>
      <c r="W28" s="77">
        <v>933.10299999999995</v>
      </c>
      <c r="X28" s="77">
        <v>1018.33</v>
      </c>
      <c r="Y28" s="77">
        <v>1147.48</v>
      </c>
      <c r="Z28" s="77">
        <v>1223.1500000000001</v>
      </c>
      <c r="AA28" s="77">
        <v>1332.56</v>
      </c>
      <c r="AB28" s="77">
        <v>1315.19</v>
      </c>
      <c r="AC28" s="77">
        <v>1344.93</v>
      </c>
      <c r="AD28" s="77">
        <v>1280.26</v>
      </c>
      <c r="AE28" s="77">
        <v>1247.82</v>
      </c>
      <c r="AF28" s="77">
        <v>1242.01</v>
      </c>
      <c r="AG28" s="77">
        <v>1263.97</v>
      </c>
      <c r="AH28" s="77">
        <v>1153.8800000000001</v>
      </c>
      <c r="AI28" s="77">
        <v>1070</v>
      </c>
    </row>
    <row r="29" spans="1:35" x14ac:dyDescent="0.3">
      <c r="B29" s="5">
        <v>5</v>
      </c>
      <c r="C29" s="6" t="s">
        <v>14</v>
      </c>
      <c r="D29" s="6"/>
      <c r="E29" s="6"/>
      <c r="F29" s="7"/>
      <c r="R29" s="77" t="s">
        <v>5</v>
      </c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</row>
    <row r="30" spans="1:35" x14ac:dyDescent="0.3">
      <c r="B30" s="5" t="s">
        <v>15</v>
      </c>
      <c r="C30" s="6"/>
      <c r="D30" s="6"/>
      <c r="E30" s="6"/>
      <c r="F30" s="7"/>
      <c r="R30" s="77"/>
      <c r="S30" s="77">
        <v>1075.93</v>
      </c>
      <c r="T30" s="77">
        <v>1128.5</v>
      </c>
      <c r="U30" s="77">
        <v>1183.6400000000001</v>
      </c>
      <c r="V30" s="77">
        <v>1263.68</v>
      </c>
      <c r="W30" s="77">
        <v>1349.13</v>
      </c>
      <c r="X30" s="77">
        <v>1440.36</v>
      </c>
      <c r="Y30" s="77">
        <v>1537.76</v>
      </c>
      <c r="Z30" s="77">
        <v>1690.1</v>
      </c>
      <c r="AA30" s="77">
        <v>1857.54</v>
      </c>
      <c r="AB30" s="77">
        <v>1873.62</v>
      </c>
      <c r="AC30" s="77">
        <v>1889.84</v>
      </c>
      <c r="AD30" s="77">
        <v>1868.21</v>
      </c>
      <c r="AE30" s="77">
        <v>1846.82</v>
      </c>
      <c r="AF30" s="77">
        <v>1825.68</v>
      </c>
      <c r="AG30" s="77">
        <v>1804.78</v>
      </c>
      <c r="AH30" s="77">
        <v>1804.78</v>
      </c>
      <c r="AI30" s="77">
        <v>1804.78</v>
      </c>
    </row>
    <row r="31" spans="1:35" x14ac:dyDescent="0.3">
      <c r="B31" s="5">
        <v>2002</v>
      </c>
      <c r="C31" s="6">
        <v>2004</v>
      </c>
      <c r="D31" s="6">
        <v>2008</v>
      </c>
      <c r="E31" s="6">
        <v>2010</v>
      </c>
      <c r="F31" s="7">
        <v>2012</v>
      </c>
      <c r="R31" s="77" t="s">
        <v>6</v>
      </c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</row>
    <row r="32" spans="1:35" x14ac:dyDescent="0.3">
      <c r="B32" s="5" t="s">
        <v>16</v>
      </c>
      <c r="C32" s="6"/>
      <c r="D32" s="6"/>
      <c r="E32" s="6"/>
      <c r="F32" s="7"/>
      <c r="R32" s="77"/>
      <c r="S32" s="77">
        <v>1448.18</v>
      </c>
      <c r="T32" s="77">
        <v>1577.85</v>
      </c>
      <c r="U32" s="77">
        <v>1651.6</v>
      </c>
      <c r="V32" s="77">
        <v>1819.44</v>
      </c>
      <c r="W32" s="77">
        <v>1950.64</v>
      </c>
      <c r="X32" s="77">
        <v>2037.3</v>
      </c>
      <c r="Y32" s="77">
        <v>2060.79</v>
      </c>
      <c r="Z32" s="77">
        <v>2335.33</v>
      </c>
      <c r="AA32" s="77">
        <v>2589.33</v>
      </c>
      <c r="AB32" s="77">
        <v>2669.16</v>
      </c>
      <c r="AC32" s="77">
        <v>2655.54</v>
      </c>
      <c r="AD32" s="77">
        <v>2726.16</v>
      </c>
      <c r="AE32" s="77">
        <v>2733.37</v>
      </c>
      <c r="AF32" s="77">
        <v>2683.65</v>
      </c>
      <c r="AG32" s="77">
        <v>2576.98</v>
      </c>
      <c r="AH32" s="77">
        <v>2822.85</v>
      </c>
      <c r="AI32" s="77">
        <v>3044.15</v>
      </c>
    </row>
    <row r="33" spans="2:35" x14ac:dyDescent="0.3">
      <c r="B33" s="5">
        <v>1010</v>
      </c>
      <c r="C33" s="6">
        <v>1098</v>
      </c>
      <c r="D33" s="6">
        <v>1431</v>
      </c>
      <c r="E33" s="6">
        <v>2298</v>
      </c>
      <c r="F33" s="7">
        <v>2025</v>
      </c>
      <c r="R33" s="77" t="s">
        <v>7</v>
      </c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</row>
    <row r="34" spans="2:35" x14ac:dyDescent="0.3">
      <c r="B34" s="5" t="s">
        <v>17</v>
      </c>
      <c r="C34" s="6"/>
      <c r="D34" s="6"/>
      <c r="E34" s="6"/>
      <c r="F34" s="7"/>
      <c r="R34" s="77"/>
      <c r="S34" s="77">
        <v>838.471</v>
      </c>
      <c r="T34" s="77">
        <v>851.78800000000001</v>
      </c>
      <c r="U34" s="77">
        <v>894.92200000000003</v>
      </c>
      <c r="V34" s="77">
        <v>930.62800000000004</v>
      </c>
      <c r="W34" s="77">
        <v>990.06600000000003</v>
      </c>
      <c r="X34" s="77">
        <v>1076.69</v>
      </c>
      <c r="Y34" s="77">
        <v>1202.76</v>
      </c>
      <c r="Z34" s="77">
        <v>1288.3900000000001</v>
      </c>
      <c r="AA34" s="77">
        <v>1405.63</v>
      </c>
      <c r="AB34" s="77">
        <v>1392.16</v>
      </c>
      <c r="AC34" s="77">
        <v>1420.5</v>
      </c>
      <c r="AD34" s="77">
        <v>1360.43</v>
      </c>
      <c r="AE34" s="77">
        <v>1328.98</v>
      </c>
      <c r="AF34" s="77">
        <v>1321.33</v>
      </c>
      <c r="AG34" s="77">
        <v>1338.44</v>
      </c>
      <c r="AH34" s="77">
        <v>1239.8900000000001</v>
      </c>
      <c r="AI34" s="77">
        <v>1163.78</v>
      </c>
    </row>
    <row r="35" spans="2:35" x14ac:dyDescent="0.3">
      <c r="B35" s="8">
        <v>0.16</v>
      </c>
      <c r="C35" s="9">
        <v>0.28999999999999998</v>
      </c>
      <c r="D35" s="9">
        <v>0.22</v>
      </c>
      <c r="E35" s="9">
        <v>0.22</v>
      </c>
      <c r="F35" s="10">
        <v>0.26</v>
      </c>
      <c r="R35" s="77" t="s">
        <v>8</v>
      </c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</row>
    <row r="36" spans="2:35" x14ac:dyDescent="0.3">
      <c r="R36" s="77"/>
      <c r="S36" s="77">
        <v>1380.65</v>
      </c>
      <c r="T36" s="77">
        <v>1495.11</v>
      </c>
      <c r="U36" s="77">
        <v>1565.49</v>
      </c>
      <c r="V36" s="77">
        <v>1715.92</v>
      </c>
      <c r="W36" s="77">
        <v>1838.41</v>
      </c>
      <c r="X36" s="77">
        <v>1926.88</v>
      </c>
      <c r="Y36" s="77">
        <v>1966.08</v>
      </c>
      <c r="Z36" s="77">
        <v>2217.06</v>
      </c>
      <c r="AA36" s="77">
        <v>2454.73</v>
      </c>
      <c r="AB36" s="77">
        <v>2521.58</v>
      </c>
      <c r="AC36" s="77">
        <v>2514.2600000000002</v>
      </c>
      <c r="AD36" s="77">
        <v>2565.5100000000002</v>
      </c>
      <c r="AE36" s="77">
        <v>2566.4499999999998</v>
      </c>
      <c r="AF36" s="77">
        <v>2522.54</v>
      </c>
      <c r="AG36" s="77">
        <v>2433.61</v>
      </c>
      <c r="AH36" s="77">
        <v>2627.04</v>
      </c>
      <c r="AI36" s="77">
        <v>2798.84</v>
      </c>
    </row>
    <row r="37" spans="2:35" x14ac:dyDescent="0.3">
      <c r="R37" s="77" t="s">
        <v>9</v>
      </c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</row>
    <row r="38" spans="2:35" x14ac:dyDescent="0.3">
      <c r="R38" s="77"/>
      <c r="S38" s="77">
        <v>6.9809400000000004</v>
      </c>
      <c r="T38" s="77">
        <v>7.0286499999999998</v>
      </c>
      <c r="U38" s="77">
        <v>7.0763499999999997</v>
      </c>
      <c r="V38" s="77">
        <v>7.1417799999999998</v>
      </c>
      <c r="W38" s="77">
        <v>7.2072200000000004</v>
      </c>
      <c r="X38" s="77">
        <v>7.2726499999999996</v>
      </c>
      <c r="Y38" s="77">
        <v>7.3380799999999997</v>
      </c>
      <c r="Z38" s="77">
        <v>7.43255</v>
      </c>
      <c r="AA38" s="77">
        <v>7.5270099999999998</v>
      </c>
      <c r="AB38" s="77">
        <v>7.5356300000000003</v>
      </c>
      <c r="AC38" s="77">
        <v>7.5442499999999999</v>
      </c>
      <c r="AD38" s="77">
        <v>7.5327400000000004</v>
      </c>
      <c r="AE38" s="77">
        <v>7.5212199999999996</v>
      </c>
      <c r="AF38" s="77">
        <v>7.5097100000000001</v>
      </c>
      <c r="AG38" s="77">
        <v>7.4981900000000001</v>
      </c>
      <c r="AH38" s="77">
        <v>7.4981900000000001</v>
      </c>
      <c r="AI38" s="77">
        <v>7.4981900000000001</v>
      </c>
    </row>
    <row r="39" spans="2:35" x14ac:dyDescent="0.3">
      <c r="R39" s="77" t="s">
        <v>10</v>
      </c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</row>
    <row r="40" spans="2:35" x14ac:dyDescent="0.3">
      <c r="R40" s="77"/>
      <c r="S40" s="77">
        <v>0.151589</v>
      </c>
      <c r="T40" s="77">
        <v>0.17100799999999999</v>
      </c>
      <c r="U40" s="77">
        <v>0.16997499999999999</v>
      </c>
      <c r="V40" s="77">
        <v>0.18597</v>
      </c>
      <c r="W40" s="77">
        <v>0.188112</v>
      </c>
      <c r="X40" s="77">
        <v>0.176903</v>
      </c>
      <c r="Y40" s="77">
        <v>0.149369</v>
      </c>
      <c r="Z40" s="77">
        <v>0.16498099999999999</v>
      </c>
      <c r="AA40" s="77">
        <v>0.169463</v>
      </c>
      <c r="AB40" s="77">
        <v>0.18055599999999999</v>
      </c>
      <c r="AC40" s="77">
        <v>0.17354700000000001</v>
      </c>
      <c r="AD40" s="77">
        <v>0.19281300000000001</v>
      </c>
      <c r="AE40" s="77">
        <v>0.20003399999999999</v>
      </c>
      <c r="AF40" s="77">
        <v>0.196544</v>
      </c>
      <c r="AG40" s="77">
        <v>0.181725</v>
      </c>
      <c r="AH40" s="77">
        <v>0.228218</v>
      </c>
      <c r="AI40" s="77">
        <v>0.26672600000000002</v>
      </c>
    </row>
    <row r="45" spans="2:35" x14ac:dyDescent="0.3">
      <c r="R45" s="79" t="s">
        <v>38</v>
      </c>
      <c r="S45" s="79">
        <f>'Biomass ests'!C11*'Biomass ests'!D11</f>
        <v>165.92594432456909</v>
      </c>
      <c r="T45" s="79">
        <f>'Biomass ests'!C20*'Biomass ests'!D20</f>
        <v>318.03492456018097</v>
      </c>
      <c r="U45" s="79">
        <f>'Biomass ests'!C29*'Biomass ests'!D29</f>
        <v>318.16734590463557</v>
      </c>
      <c r="V45" s="79">
        <f>'Biomass ests'!C38*'Biomass ests'!D38</f>
        <v>516.64860912422864</v>
      </c>
      <c r="W45">
        <f>'Biomass ests'!C47*'Biomass ests'!D47</f>
        <v>529.32887191234909</v>
      </c>
      <c r="X45">
        <f>'Biomass ests'!C56*'Biomass ests'!D56</f>
        <v>393.16941016174638</v>
      </c>
    </row>
    <row r="46" spans="2:35" x14ac:dyDescent="0.3">
      <c r="R46" s="79" t="s">
        <v>45</v>
      </c>
      <c r="S46" s="79">
        <f>2*S45</f>
        <v>331.85188864913817</v>
      </c>
      <c r="T46" s="79">
        <f t="shared" ref="T46:V46" si="0">2*T45</f>
        <v>636.06984912036194</v>
      </c>
      <c r="U46" s="79">
        <f t="shared" si="0"/>
        <v>636.33469180927113</v>
      </c>
      <c r="V46" s="79">
        <f t="shared" si="0"/>
        <v>1033.2972182484573</v>
      </c>
      <c r="W46" s="79">
        <f t="shared" ref="W46" si="1">2*W45</f>
        <v>1058.6577438246982</v>
      </c>
      <c r="X46" s="79">
        <f t="shared" ref="X46" si="2">2*X45</f>
        <v>786.33882032349277</v>
      </c>
    </row>
  </sheetData>
  <pageMargins left="0.7" right="0.7" top="0.75" bottom="0.75" header="0.3" footer="0.3"/>
  <pageSetup scale="84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46"/>
  <sheetViews>
    <sheetView topLeftCell="A13" workbookViewId="0">
      <selection activeCell="N45" sqref="N45:R46"/>
    </sheetView>
  </sheetViews>
  <sheetFormatPr defaultRowHeight="14.4" x14ac:dyDescent="0.3"/>
  <sheetData>
    <row r="1" spans="1:16" x14ac:dyDescent="0.3">
      <c r="A1" s="1" t="s">
        <v>20</v>
      </c>
      <c r="L1" s="2" t="s">
        <v>18</v>
      </c>
      <c r="M1" s="3"/>
      <c r="N1" s="3"/>
      <c r="O1" s="3"/>
      <c r="P1" s="4"/>
    </row>
    <row r="2" spans="1:16" x14ac:dyDescent="0.3">
      <c r="A2" s="2" t="s">
        <v>26</v>
      </c>
      <c r="B2" s="3"/>
      <c r="C2" s="3"/>
      <c r="D2" s="3"/>
      <c r="E2" s="3"/>
      <c r="F2" s="3"/>
      <c r="G2" s="3"/>
      <c r="H2" s="3"/>
      <c r="I2" s="3"/>
      <c r="J2" s="4"/>
      <c r="L2" s="5">
        <v>2008</v>
      </c>
      <c r="M2" s="6" t="s">
        <v>12</v>
      </c>
      <c r="N2" s="6"/>
      <c r="O2" s="6"/>
      <c r="P2" s="7"/>
    </row>
    <row r="3" spans="1:16" x14ac:dyDescent="0.3">
      <c r="A3" s="5" t="s">
        <v>0</v>
      </c>
      <c r="B3" s="6"/>
      <c r="C3" s="6"/>
      <c r="D3" s="6"/>
      <c r="E3" s="6"/>
      <c r="F3" s="6"/>
      <c r="G3" s="6"/>
      <c r="H3" s="6"/>
      <c r="I3" s="6"/>
      <c r="J3" s="7"/>
      <c r="L3" s="5">
        <v>2018</v>
      </c>
      <c r="M3" s="6" t="s">
        <v>13</v>
      </c>
      <c r="N3" s="6"/>
      <c r="O3" s="6"/>
      <c r="P3" s="7"/>
    </row>
    <row r="4" spans="1:16" x14ac:dyDescent="0.3">
      <c r="A4" s="5"/>
      <c r="B4" s="6">
        <v>2008</v>
      </c>
      <c r="C4" s="6">
        <v>2010</v>
      </c>
      <c r="D4" s="6">
        <v>2012</v>
      </c>
      <c r="E4" s="6"/>
      <c r="F4" s="6"/>
      <c r="G4" s="6"/>
      <c r="H4" s="6"/>
      <c r="I4" s="6"/>
      <c r="J4" s="7"/>
      <c r="L4" s="5">
        <v>4</v>
      </c>
      <c r="M4" s="6" t="s">
        <v>14</v>
      </c>
      <c r="N4" s="6"/>
      <c r="O4" s="6"/>
      <c r="P4" s="7"/>
    </row>
    <row r="5" spans="1:16" x14ac:dyDescent="0.3">
      <c r="A5" s="5" t="s">
        <v>1</v>
      </c>
      <c r="B5" s="6"/>
      <c r="C5" s="6"/>
      <c r="D5" s="6"/>
      <c r="E5" s="6"/>
      <c r="F5" s="6"/>
      <c r="G5" s="6"/>
      <c r="H5" s="6"/>
      <c r="I5" s="6"/>
      <c r="J5" s="7"/>
      <c r="L5" s="5" t="s">
        <v>15</v>
      </c>
      <c r="M5" s="6"/>
      <c r="N5" s="6"/>
      <c r="O5" s="6"/>
      <c r="P5" s="7"/>
    </row>
    <row r="6" spans="1:16" x14ac:dyDescent="0.3">
      <c r="A6" s="5"/>
      <c r="B6" s="6">
        <v>737</v>
      </c>
      <c r="C6" s="6">
        <v>768</v>
      </c>
      <c r="D6" s="6">
        <v>812</v>
      </c>
      <c r="E6" s="6"/>
      <c r="F6" s="6"/>
      <c r="G6" s="6"/>
      <c r="H6" s="6"/>
      <c r="I6" s="6"/>
      <c r="J6" s="7"/>
      <c r="L6" s="5">
        <v>2008</v>
      </c>
      <c r="M6" s="6">
        <v>2010</v>
      </c>
      <c r="N6" s="6">
        <v>2012</v>
      </c>
      <c r="O6" s="27">
        <v>2016</v>
      </c>
      <c r="P6" s="7"/>
    </row>
    <row r="7" spans="1:16" x14ac:dyDescent="0.3">
      <c r="A7" s="5" t="s">
        <v>2</v>
      </c>
      <c r="B7" s="6"/>
      <c r="C7" s="6"/>
      <c r="D7" s="6"/>
      <c r="E7" s="6"/>
      <c r="F7" s="6"/>
      <c r="G7" s="6"/>
      <c r="H7" s="6"/>
      <c r="I7" s="6"/>
      <c r="J7" s="7"/>
      <c r="L7" s="5" t="s">
        <v>16</v>
      </c>
      <c r="M7" s="6"/>
      <c r="N7" s="6"/>
      <c r="O7" s="6"/>
      <c r="P7" s="7"/>
    </row>
    <row r="8" spans="1:16" x14ac:dyDescent="0.3">
      <c r="A8" s="5"/>
      <c r="B8" s="6">
        <v>0.246221</v>
      </c>
      <c r="C8" s="6">
        <v>0.168791</v>
      </c>
      <c r="D8" s="6">
        <v>0.25575999999999999</v>
      </c>
      <c r="E8" s="6"/>
      <c r="F8" s="6"/>
      <c r="G8" s="6"/>
      <c r="H8" s="6"/>
      <c r="I8" s="6"/>
      <c r="J8" s="7"/>
      <c r="L8" s="5">
        <v>737</v>
      </c>
      <c r="M8" s="6">
        <v>768</v>
      </c>
      <c r="N8" s="6">
        <v>812</v>
      </c>
      <c r="O8" s="27">
        <v>897</v>
      </c>
      <c r="P8" s="7"/>
    </row>
    <row r="9" spans="1:16" x14ac:dyDescent="0.3">
      <c r="A9" s="5" t="s">
        <v>3</v>
      </c>
      <c r="B9" s="6"/>
      <c r="C9" s="6"/>
      <c r="D9" s="6"/>
      <c r="E9" s="6"/>
      <c r="F9" s="6"/>
      <c r="G9" s="6"/>
      <c r="H9" s="6"/>
      <c r="I9" s="6"/>
      <c r="J9" s="7"/>
      <c r="L9" s="5" t="s">
        <v>17</v>
      </c>
      <c r="M9" s="6"/>
      <c r="N9" s="6"/>
      <c r="O9" s="6"/>
      <c r="P9" s="7"/>
    </row>
    <row r="10" spans="1:16" x14ac:dyDescent="0.3">
      <c r="A10" s="5"/>
      <c r="B10" s="6">
        <v>2008</v>
      </c>
      <c r="C10" s="6">
        <v>2009</v>
      </c>
      <c r="D10" s="6">
        <v>2010</v>
      </c>
      <c r="E10" s="6">
        <v>2011</v>
      </c>
      <c r="F10" s="6">
        <v>2012</v>
      </c>
      <c r="G10" s="6">
        <v>2013</v>
      </c>
      <c r="H10" s="6">
        <v>2014</v>
      </c>
      <c r="I10" s="6">
        <v>2015</v>
      </c>
      <c r="J10" s="7">
        <v>2016</v>
      </c>
      <c r="L10" s="8">
        <v>0.25</v>
      </c>
      <c r="M10" s="9">
        <v>0.17</v>
      </c>
      <c r="N10" s="9">
        <v>0.26</v>
      </c>
      <c r="O10" s="9">
        <v>0.24</v>
      </c>
      <c r="P10" s="10"/>
    </row>
    <row r="11" spans="1:16" x14ac:dyDescent="0.3">
      <c r="A11" s="5" t="s">
        <v>4</v>
      </c>
      <c r="B11" s="6"/>
      <c r="C11" s="6"/>
      <c r="D11" s="6"/>
      <c r="E11" s="6"/>
      <c r="F11" s="6"/>
      <c r="G11" s="6"/>
      <c r="H11" s="6"/>
      <c r="I11" s="6"/>
      <c r="J11" s="7"/>
    </row>
    <row r="12" spans="1:16" x14ac:dyDescent="0.3">
      <c r="A12" s="5"/>
      <c r="B12" s="6">
        <v>605.88199999999995</v>
      </c>
      <c r="C12" s="6">
        <v>605.88499999999999</v>
      </c>
      <c r="D12" s="6">
        <v>605.88900000000001</v>
      </c>
      <c r="E12" s="6">
        <v>605.88599999999997</v>
      </c>
      <c r="F12" s="6">
        <v>605.88300000000004</v>
      </c>
      <c r="G12" s="6">
        <v>605.87699999999995</v>
      </c>
      <c r="H12" s="6">
        <v>605.87199999999996</v>
      </c>
      <c r="I12" s="6">
        <v>605.86599999999999</v>
      </c>
      <c r="J12" s="7">
        <v>605.86</v>
      </c>
    </row>
    <row r="13" spans="1:16" x14ac:dyDescent="0.3">
      <c r="A13" s="5" t="s">
        <v>5</v>
      </c>
      <c r="B13" s="6"/>
      <c r="C13" s="6"/>
      <c r="D13" s="6"/>
      <c r="E13" s="6"/>
      <c r="F13" s="6"/>
      <c r="G13" s="6"/>
      <c r="H13" s="6"/>
      <c r="I13" s="6"/>
      <c r="J13" s="7"/>
    </row>
    <row r="14" spans="1:16" x14ac:dyDescent="0.3">
      <c r="A14" s="5"/>
      <c r="B14" s="6">
        <v>769.97699999999998</v>
      </c>
      <c r="C14" s="6">
        <v>769.97699999999998</v>
      </c>
      <c r="D14" s="6">
        <v>769.97799999999995</v>
      </c>
      <c r="E14" s="6">
        <v>769.97900000000004</v>
      </c>
      <c r="F14" s="6">
        <v>769.98</v>
      </c>
      <c r="G14" s="6">
        <v>769.98</v>
      </c>
      <c r="H14" s="6">
        <v>769.98</v>
      </c>
      <c r="I14" s="6">
        <v>769.98</v>
      </c>
      <c r="J14" s="7">
        <v>769.98</v>
      </c>
    </row>
    <row r="15" spans="1:16" x14ac:dyDescent="0.3">
      <c r="A15" s="5" t="s">
        <v>6</v>
      </c>
      <c r="B15" s="6"/>
      <c r="C15" s="6"/>
      <c r="D15" s="6"/>
      <c r="E15" s="6"/>
      <c r="F15" s="6"/>
      <c r="G15" s="6"/>
      <c r="H15" s="6"/>
      <c r="I15" s="6"/>
      <c r="J15" s="7"/>
    </row>
    <row r="16" spans="1:16" x14ac:dyDescent="0.3">
      <c r="A16" s="5"/>
      <c r="B16" s="6">
        <v>978.51499999999999</v>
      </c>
      <c r="C16" s="6">
        <v>978.51099999999997</v>
      </c>
      <c r="D16" s="6">
        <v>978.50599999999997</v>
      </c>
      <c r="E16" s="6">
        <v>978.51300000000003</v>
      </c>
      <c r="F16" s="6">
        <v>978.52</v>
      </c>
      <c r="G16" s="6">
        <v>978.529</v>
      </c>
      <c r="H16" s="6">
        <v>978.53899999999999</v>
      </c>
      <c r="I16" s="6">
        <v>978.548</v>
      </c>
      <c r="J16" s="7">
        <v>978.55799999999999</v>
      </c>
    </row>
    <row r="17" spans="1:25" x14ac:dyDescent="0.3">
      <c r="A17" s="5" t="s">
        <v>7</v>
      </c>
      <c r="B17" s="6"/>
      <c r="C17" s="6"/>
      <c r="D17" s="6"/>
      <c r="E17" s="6"/>
      <c r="F17" s="6"/>
      <c r="G17" s="6"/>
      <c r="H17" s="6"/>
      <c r="I17" s="6"/>
      <c r="J17" s="7"/>
    </row>
    <row r="18" spans="1:25" x14ac:dyDescent="0.3">
      <c r="A18" s="5"/>
      <c r="B18" s="6">
        <v>629.67499999999995</v>
      </c>
      <c r="C18" s="6">
        <v>629.678</v>
      </c>
      <c r="D18" s="6">
        <v>629.68200000000002</v>
      </c>
      <c r="E18" s="6">
        <v>629.67899999999997</v>
      </c>
      <c r="F18" s="6">
        <v>629.67700000000002</v>
      </c>
      <c r="G18" s="6">
        <v>629.67200000000003</v>
      </c>
      <c r="H18" s="6">
        <v>629.66700000000003</v>
      </c>
      <c r="I18" s="6">
        <v>629.66200000000003</v>
      </c>
      <c r="J18" s="7">
        <v>629.65599999999995</v>
      </c>
    </row>
    <row r="19" spans="1:25" x14ac:dyDescent="0.3">
      <c r="A19" s="5" t="s">
        <v>8</v>
      </c>
      <c r="B19" s="6"/>
      <c r="C19" s="6"/>
      <c r="D19" s="6"/>
      <c r="E19" s="6"/>
      <c r="F19" s="6"/>
      <c r="G19" s="6"/>
      <c r="H19" s="6"/>
      <c r="I19" s="6"/>
      <c r="J19" s="7"/>
      <c r="N19" s="78" t="s">
        <v>0</v>
      </c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</row>
    <row r="20" spans="1:25" x14ac:dyDescent="0.3">
      <c r="A20" s="5"/>
      <c r="B20" s="6">
        <v>941.54</v>
      </c>
      <c r="C20" s="6">
        <v>941.53700000000003</v>
      </c>
      <c r="D20" s="6">
        <v>941.53300000000002</v>
      </c>
      <c r="E20" s="6">
        <v>941.53899999999999</v>
      </c>
      <c r="F20" s="6">
        <v>941.54399999999998</v>
      </c>
      <c r="G20" s="6">
        <v>941.55200000000002</v>
      </c>
      <c r="H20" s="6">
        <v>941.56</v>
      </c>
      <c r="I20" s="6">
        <v>941.56700000000001</v>
      </c>
      <c r="J20" s="7">
        <v>941.57500000000005</v>
      </c>
      <c r="N20" s="78"/>
      <c r="O20" s="78">
        <v>2008</v>
      </c>
      <c r="P20" s="78">
        <v>2010</v>
      </c>
      <c r="Q20" s="78">
        <v>2012</v>
      </c>
      <c r="R20" s="78">
        <v>2016</v>
      </c>
      <c r="S20" s="78"/>
      <c r="T20" s="78"/>
      <c r="U20" s="78"/>
      <c r="V20" s="78"/>
      <c r="W20" s="78"/>
      <c r="X20" s="78"/>
      <c r="Y20" s="78"/>
    </row>
    <row r="21" spans="1:25" x14ac:dyDescent="0.3">
      <c r="A21" s="5" t="s">
        <v>9</v>
      </c>
      <c r="B21" s="6"/>
      <c r="C21" s="6"/>
      <c r="D21" s="6"/>
      <c r="E21" s="6"/>
      <c r="F21" s="6"/>
      <c r="G21" s="6"/>
      <c r="H21" s="6"/>
      <c r="I21" s="6"/>
      <c r="J21" s="7"/>
      <c r="N21" s="78" t="s">
        <v>1</v>
      </c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</row>
    <row r="22" spans="1:25" x14ac:dyDescent="0.3">
      <c r="A22" s="5"/>
      <c r="B22" s="6">
        <v>6.6463599999999996</v>
      </c>
      <c r="C22" s="6">
        <v>6.6463599999999996</v>
      </c>
      <c r="D22" s="6">
        <v>6.6463599999999996</v>
      </c>
      <c r="E22" s="6">
        <v>6.6463599999999996</v>
      </c>
      <c r="F22" s="6">
        <v>6.6463599999999996</v>
      </c>
      <c r="G22" s="6">
        <v>6.6463599999999996</v>
      </c>
      <c r="H22" s="6">
        <v>6.6463599999999996</v>
      </c>
      <c r="I22" s="6">
        <v>6.6463599999999996</v>
      </c>
      <c r="J22" s="7">
        <v>6.6463599999999996</v>
      </c>
      <c r="N22" s="78"/>
      <c r="O22" s="78">
        <v>737</v>
      </c>
      <c r="P22" s="78">
        <v>768</v>
      </c>
      <c r="Q22" s="78">
        <v>812</v>
      </c>
      <c r="R22" s="78">
        <v>897</v>
      </c>
      <c r="S22" s="78"/>
      <c r="T22" s="78"/>
      <c r="U22" s="78"/>
      <c r="V22" s="78"/>
      <c r="W22" s="78"/>
      <c r="X22" s="78"/>
      <c r="Y22" s="78"/>
    </row>
    <row r="23" spans="1:25" x14ac:dyDescent="0.3">
      <c r="A23" s="5" t="s">
        <v>10</v>
      </c>
      <c r="B23" s="6"/>
      <c r="C23" s="6"/>
      <c r="D23" s="6"/>
      <c r="E23" s="6"/>
      <c r="F23" s="6"/>
      <c r="G23" s="6"/>
      <c r="H23" s="6"/>
      <c r="I23" s="6"/>
      <c r="J23" s="7"/>
      <c r="N23" s="78" t="s">
        <v>2</v>
      </c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</row>
    <row r="24" spans="1:25" x14ac:dyDescent="0.3">
      <c r="A24" s="8"/>
      <c r="B24" s="9">
        <v>0.122284</v>
      </c>
      <c r="C24" s="9">
        <v>0.122281</v>
      </c>
      <c r="D24" s="9">
        <v>0.122278</v>
      </c>
      <c r="E24" s="9">
        <v>0.122281</v>
      </c>
      <c r="F24" s="9">
        <v>0.122284</v>
      </c>
      <c r="G24" s="9">
        <v>0.12228899999999999</v>
      </c>
      <c r="H24" s="9">
        <v>0.122294</v>
      </c>
      <c r="I24" s="9">
        <v>0.122299</v>
      </c>
      <c r="J24" s="10">
        <v>0.122304</v>
      </c>
      <c r="N24" s="78"/>
      <c r="O24" s="78">
        <v>0.246221</v>
      </c>
      <c r="P24" s="78">
        <v>0.168791</v>
      </c>
      <c r="Q24" s="78">
        <v>0.25575999999999999</v>
      </c>
      <c r="R24" s="78">
        <v>0.236648</v>
      </c>
      <c r="S24" s="78"/>
      <c r="T24" s="78"/>
      <c r="U24" s="78"/>
      <c r="V24" s="78"/>
      <c r="W24" s="78"/>
      <c r="X24" s="78"/>
      <c r="Y24" s="78"/>
    </row>
    <row r="25" spans="1:25" x14ac:dyDescent="0.3">
      <c r="N25" s="78" t="s">
        <v>3</v>
      </c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</row>
    <row r="26" spans="1:25" x14ac:dyDescent="0.3">
      <c r="N26" s="78"/>
      <c r="O26" s="78">
        <v>2008</v>
      </c>
      <c r="P26" s="78">
        <v>2009</v>
      </c>
      <c r="Q26" s="78">
        <v>2010</v>
      </c>
      <c r="R26" s="78">
        <v>2011</v>
      </c>
      <c r="S26" s="78">
        <v>2012</v>
      </c>
      <c r="T26" s="78">
        <v>2013</v>
      </c>
      <c r="U26" s="78">
        <v>2014</v>
      </c>
      <c r="V26" s="78">
        <v>2015</v>
      </c>
      <c r="W26" s="78">
        <v>2016</v>
      </c>
      <c r="X26" s="78">
        <v>2017</v>
      </c>
      <c r="Y26" s="78">
        <v>2018</v>
      </c>
    </row>
    <row r="27" spans="1:25" x14ac:dyDescent="0.3">
      <c r="N27" s="78" t="s">
        <v>4</v>
      </c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</row>
    <row r="28" spans="1:25" x14ac:dyDescent="0.3">
      <c r="N28" s="78"/>
      <c r="O28" s="78">
        <v>642.65</v>
      </c>
      <c r="P28" s="78">
        <v>642.654</v>
      </c>
      <c r="Q28" s="78">
        <v>642.65800000000002</v>
      </c>
      <c r="R28" s="78">
        <v>642.65899999999999</v>
      </c>
      <c r="S28" s="78">
        <v>642.65899999999999</v>
      </c>
      <c r="T28" s="78">
        <v>642.65599999999995</v>
      </c>
      <c r="U28" s="78">
        <v>642.65300000000002</v>
      </c>
      <c r="V28" s="78">
        <v>642.65</v>
      </c>
      <c r="W28" s="78">
        <v>642.64499999999998</v>
      </c>
      <c r="X28" s="78">
        <v>642.64099999999996</v>
      </c>
      <c r="Y28" s="78">
        <v>642.63800000000003</v>
      </c>
    </row>
    <row r="29" spans="1:25" x14ac:dyDescent="0.3">
      <c r="N29" s="78" t="s">
        <v>5</v>
      </c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</row>
    <row r="30" spans="1:25" x14ac:dyDescent="0.3">
      <c r="N30" s="78"/>
      <c r="O30" s="78">
        <v>795.15300000000002</v>
      </c>
      <c r="P30" s="78">
        <v>795.154</v>
      </c>
      <c r="Q30" s="78">
        <v>795.154</v>
      </c>
      <c r="R30" s="78">
        <v>795.15599999999995</v>
      </c>
      <c r="S30" s="78">
        <v>795.15700000000004</v>
      </c>
      <c r="T30" s="78">
        <v>795.15800000000002</v>
      </c>
      <c r="U30" s="78">
        <v>795.15899999999999</v>
      </c>
      <c r="V30" s="78">
        <v>795.16</v>
      </c>
      <c r="W30" s="78">
        <v>795.16099999999994</v>
      </c>
      <c r="X30" s="78">
        <v>795.16099999999994</v>
      </c>
      <c r="Y30" s="78">
        <v>795.16099999999994</v>
      </c>
    </row>
    <row r="31" spans="1:25" x14ac:dyDescent="0.3">
      <c r="N31" s="78" t="s">
        <v>6</v>
      </c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</row>
    <row r="32" spans="1:25" x14ac:dyDescent="0.3">
      <c r="N32" s="78"/>
      <c r="O32" s="78">
        <v>983.846</v>
      </c>
      <c r="P32" s="78">
        <v>983.84100000000001</v>
      </c>
      <c r="Q32" s="78">
        <v>983.83699999999999</v>
      </c>
      <c r="R32" s="78">
        <v>983.83900000000006</v>
      </c>
      <c r="S32" s="78">
        <v>983.84199999999998</v>
      </c>
      <c r="T32" s="78">
        <v>983.84799999999996</v>
      </c>
      <c r="U32" s="78">
        <v>983.85500000000002</v>
      </c>
      <c r="V32" s="78">
        <v>983.86400000000003</v>
      </c>
      <c r="W32" s="78">
        <v>983.87400000000002</v>
      </c>
      <c r="X32" s="78">
        <v>983.87900000000002</v>
      </c>
      <c r="Y32" s="78">
        <v>983.88499999999999</v>
      </c>
    </row>
    <row r="33" spans="14:25" x14ac:dyDescent="0.3">
      <c r="N33" s="78" t="s">
        <v>7</v>
      </c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</row>
    <row r="34" spans="14:25" x14ac:dyDescent="0.3">
      <c r="N34" s="78"/>
      <c r="O34" s="78">
        <v>665.02300000000002</v>
      </c>
      <c r="P34" s="78">
        <v>665.02700000000004</v>
      </c>
      <c r="Q34" s="78">
        <v>665.03</v>
      </c>
      <c r="R34" s="78">
        <v>665.03099999999995</v>
      </c>
      <c r="S34" s="78">
        <v>665.03099999999995</v>
      </c>
      <c r="T34" s="78">
        <v>665.029</v>
      </c>
      <c r="U34" s="78">
        <v>665.02700000000004</v>
      </c>
      <c r="V34" s="78">
        <v>665.024</v>
      </c>
      <c r="W34" s="78">
        <v>665.02</v>
      </c>
      <c r="X34" s="78">
        <v>665.01700000000005</v>
      </c>
      <c r="Y34" s="78">
        <v>665.01300000000003</v>
      </c>
    </row>
    <row r="35" spans="14:25" x14ac:dyDescent="0.3">
      <c r="N35" s="78" t="s">
        <v>8</v>
      </c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</row>
    <row r="36" spans="14:25" x14ac:dyDescent="0.3">
      <c r="N36" s="78"/>
      <c r="O36" s="78">
        <v>950.74599999999998</v>
      </c>
      <c r="P36" s="78">
        <v>950.74300000000005</v>
      </c>
      <c r="Q36" s="78">
        <v>950.74</v>
      </c>
      <c r="R36" s="78">
        <v>950.74099999999999</v>
      </c>
      <c r="S36" s="78">
        <v>950.74400000000003</v>
      </c>
      <c r="T36" s="78">
        <v>950.74900000000002</v>
      </c>
      <c r="U36" s="78">
        <v>950.75599999999997</v>
      </c>
      <c r="V36" s="78">
        <v>950.76300000000003</v>
      </c>
      <c r="W36" s="78">
        <v>950.77099999999996</v>
      </c>
      <c r="X36" s="78">
        <v>950.77499999999998</v>
      </c>
      <c r="Y36" s="78">
        <v>950.78</v>
      </c>
    </row>
    <row r="37" spans="14:25" x14ac:dyDescent="0.3">
      <c r="N37" s="78" t="s">
        <v>9</v>
      </c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</row>
    <row r="38" spans="14:25" x14ac:dyDescent="0.3">
      <c r="N38" s="78"/>
      <c r="O38" s="78">
        <v>6.6785300000000003</v>
      </c>
      <c r="P38" s="78">
        <v>6.6785399999999999</v>
      </c>
      <c r="Q38" s="78">
        <v>6.6785399999999999</v>
      </c>
      <c r="R38" s="78">
        <v>6.6785399999999999</v>
      </c>
      <c r="S38" s="78">
        <v>6.6785399999999999</v>
      </c>
      <c r="T38" s="78">
        <v>6.6785399999999999</v>
      </c>
      <c r="U38" s="78">
        <v>6.6785399999999999</v>
      </c>
      <c r="V38" s="78">
        <v>6.6785399999999999</v>
      </c>
      <c r="W38" s="78">
        <v>6.6785500000000004</v>
      </c>
      <c r="X38" s="78">
        <v>6.6785500000000004</v>
      </c>
      <c r="Y38" s="78">
        <v>6.6785500000000004</v>
      </c>
    </row>
    <row r="39" spans="14:25" x14ac:dyDescent="0.3">
      <c r="N39" s="78" t="s">
        <v>10</v>
      </c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</row>
    <row r="40" spans="14:25" x14ac:dyDescent="0.3">
      <c r="N40" s="78"/>
      <c r="O40" s="78">
        <v>0.10864</v>
      </c>
      <c r="P40" s="78">
        <v>0.108637</v>
      </c>
      <c r="Q40" s="78">
        <v>0.108635</v>
      </c>
      <c r="R40" s="78">
        <v>0.108635</v>
      </c>
      <c r="S40" s="78">
        <v>0.108636</v>
      </c>
      <c r="T40" s="78">
        <v>0.108638</v>
      </c>
      <c r="U40" s="78">
        <v>0.108641</v>
      </c>
      <c r="V40" s="78">
        <v>0.10864500000000001</v>
      </c>
      <c r="W40" s="78">
        <v>0.108649</v>
      </c>
      <c r="X40" s="78">
        <v>0.108652</v>
      </c>
      <c r="Y40" s="78">
        <v>0.108655</v>
      </c>
    </row>
    <row r="45" spans="14:25" x14ac:dyDescent="0.3">
      <c r="N45" s="79" t="s">
        <v>38</v>
      </c>
      <c r="O45" s="79">
        <f>'Biomass ests'!F29*'Biomass ests'!G29</f>
        <v>184.87303657722475</v>
      </c>
      <c r="P45" s="79">
        <f>'Biomass ests'!F38*'Biomass ests'!G38</f>
        <v>128.9467004130816</v>
      </c>
      <c r="Q45" s="79">
        <f>'Biomass ests'!F47*'Biomass ests'!G47</f>
        <v>208.5042841123429</v>
      </c>
      <c r="R45" s="79">
        <f>'Biomass ests'!F56*'Biomass ests'!G56</f>
        <v>215.28</v>
      </c>
    </row>
    <row r="46" spans="14:25" x14ac:dyDescent="0.3">
      <c r="N46" s="79" t="s">
        <v>45</v>
      </c>
      <c r="O46" s="79">
        <f>2*O45</f>
        <v>369.7460731544495</v>
      </c>
      <c r="P46" s="79">
        <f t="shared" ref="P46:R46" si="0">2*P45</f>
        <v>257.8934008261632</v>
      </c>
      <c r="Q46" s="79">
        <f t="shared" si="0"/>
        <v>417.0085682246858</v>
      </c>
      <c r="R46" s="79">
        <f t="shared" si="0"/>
        <v>430.56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10</vt:i4>
      </vt:variant>
      <vt:variant>
        <vt:lpstr>Charts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Biomass ests</vt:lpstr>
      <vt:lpstr>Total_Subareas 2-4 rwout</vt:lpstr>
      <vt:lpstr>MatMal_Subareas 2-4 rwout</vt:lpstr>
      <vt:lpstr>LegMal_Subareas 2-4 rwout</vt:lpstr>
      <vt:lpstr>Total_Subarea 2 rwout</vt:lpstr>
      <vt:lpstr>MatMal_Subarea 2 rwout</vt:lpstr>
      <vt:lpstr>LegMal_Subarea 2 rwout</vt:lpstr>
      <vt:lpstr>Total_Subareas 1-6 rwout</vt:lpstr>
      <vt:lpstr>MatMal_Subareas 1-6 rwout</vt:lpstr>
      <vt:lpstr>LegMal_Subareas 1-6 rwout</vt:lpstr>
      <vt:lpstr>Fig 13 top</vt:lpstr>
      <vt:lpstr>Fig 13 Mid</vt:lpstr>
      <vt:lpstr>Fig 13 Bot</vt:lpstr>
      <vt:lpstr>Fig 14 top</vt:lpstr>
      <vt:lpstr>Fig 14 Mid</vt:lpstr>
      <vt:lpstr>Fig 14 Bot</vt:lpstr>
      <vt:lpstr>'Total_Subareas 1-6 rwout'!Print_Area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Pengilly, Douglas (DFG)</dc:creator>
  <cp:lastModifiedBy>Daly, Ben J (DFG)</cp:lastModifiedBy>
  <cp:lastPrinted>2015-08-25T23:21:16Z</cp:lastPrinted>
  <dcterms:created xsi:type="dcterms:W3CDTF">2015-08-11T00:54:37Z</dcterms:created>
  <dcterms:modified xsi:type="dcterms:W3CDTF">2019-06-03T18:52:23Z</dcterms:modified>
</cp:coreProperties>
</file>