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NPRB-Herring Maturity Study\Pilot Study-Jigging herring spring 2018\"/>
    </mc:Choice>
  </mc:AlternateContent>
  <xr:revisionPtr revIDLastSave="0" documentId="13_ncr:1_{FDA68322-FAC7-41FC-A7C9-2AB71380F8B3}" xr6:coauthVersionLast="28" xr6:coauthVersionMax="28" xr10:uidLastSave="{00000000-0000-0000-0000-000000000000}"/>
  <bookViews>
    <workbookView xWindow="285" yWindow="195" windowWidth="11460" windowHeight="5190" activeTab="2" xr2:uid="{00000000-000D-0000-FFFF-FFFF00000000}"/>
  </bookViews>
  <sheets>
    <sheet name="Sample Size (h-prop)" sheetId="4" r:id="rId1"/>
    <sheet name="k means" sheetId="5" r:id="rId2"/>
    <sheet name="Economic Evaluation" sheetId="6" r:id="rId3"/>
  </sheets>
  <calcPr calcId="171027"/>
</workbook>
</file>

<file path=xl/calcChain.xml><?xml version="1.0" encoding="utf-8"?>
<calcChain xmlns="http://schemas.openxmlformats.org/spreadsheetml/2006/main">
  <c r="F22" i="6" l="1"/>
  <c r="F21" i="6"/>
  <c r="F20" i="6"/>
  <c r="F9" i="6"/>
  <c r="F8" i="6"/>
  <c r="F7" i="6"/>
  <c r="B22" i="6"/>
  <c r="E21" i="6"/>
  <c r="L20" i="6"/>
  <c r="D22" i="6" s="1"/>
  <c r="E20" i="6"/>
  <c r="E17" i="6"/>
  <c r="A16" i="6"/>
  <c r="B9" i="6"/>
  <c r="E8" i="6"/>
  <c r="L7" i="6"/>
  <c r="D9" i="6" s="1"/>
  <c r="E7" i="6"/>
  <c r="E4" i="6"/>
  <c r="A3" i="6"/>
  <c r="D16" i="5"/>
  <c r="C16" i="5"/>
  <c r="B16" i="5"/>
  <c r="D15" i="5"/>
  <c r="C15" i="5"/>
  <c r="B15" i="5"/>
  <c r="D14" i="5"/>
  <c r="C14" i="5"/>
  <c r="B14" i="5"/>
  <c r="F11" i="6" l="1"/>
  <c r="F13" i="6" s="1"/>
  <c r="E9" i="6"/>
  <c r="D11" i="6"/>
  <c r="F24" i="6"/>
  <c r="F26" i="6" s="1"/>
  <c r="D24" i="6"/>
  <c r="E22" i="6"/>
  <c r="E11" i="6"/>
  <c r="E24" i="6"/>
  <c r="AK17" i="4"/>
  <c r="AK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Miller</author>
  </authors>
  <commentList>
    <comment ref="A13" authorId="0" shapeId="0" xr:uid="{D0DA69D0-234F-4934-A03D-434C37505CF8}">
      <text>
        <r>
          <rPr>
            <b/>
            <sz val="9"/>
            <color indexed="81"/>
            <rFont val="Tahoma"/>
            <family val="2"/>
          </rPr>
          <t>Sara Miller:</t>
        </r>
        <r>
          <rPr>
            <sz val="9"/>
            <color indexed="81"/>
            <rFont val="Tahoma"/>
            <family val="2"/>
          </rPr>
          <t xml:space="preserve">
insert d outputed from R</t>
        </r>
      </text>
    </comment>
  </commentList>
</comments>
</file>

<file path=xl/sharedStrings.xml><?xml version="1.0" encoding="utf-8"?>
<sst xmlns="http://schemas.openxmlformats.org/spreadsheetml/2006/main" count="135" uniqueCount="106">
  <si>
    <t>n</t>
  </si>
  <si>
    <t>jigging 3 5 gallon buckets that hold ~ 90 fish each = 270 fish</t>
  </si>
  <si>
    <t>h=</t>
  </si>
  <si>
    <t>h</t>
  </si>
  <si>
    <t>large</t>
  </si>
  <si>
    <t>small</t>
  </si>
  <si>
    <t>medium</t>
  </si>
  <si>
    <t>power</t>
  </si>
  <si>
    <t>Proportions</t>
  </si>
  <si>
    <t>Sample Size (n) based on hypothetical ES:</t>
  </si>
  <si>
    <t xml:space="preserve">Test dataset only inlcudes ages 3-6 and years 1995, 1996, 2006, 2011, 2012, 2013, 2014, 2015, 2016 and sample sizes &gt;100
</t>
  </si>
  <si>
    <t>Mean h is across all ages and years for the test dataset</t>
  </si>
  <si>
    <t>age</t>
  </si>
  <si>
    <t>year</t>
  </si>
  <si>
    <t>prop1.mean</t>
  </si>
  <si>
    <t>prop1.var</t>
  </si>
  <si>
    <t>prop1.se</t>
  </si>
  <si>
    <t>prop1.max</t>
  </si>
  <si>
    <t>prop1.min</t>
  </si>
  <si>
    <t>prop1.mean.asintrans</t>
  </si>
  <si>
    <t>prop1.max.asintrans</t>
  </si>
  <si>
    <t>prop1.min.asintrans</t>
  </si>
  <si>
    <t>prop2.mean</t>
  </si>
  <si>
    <t>prop2.var</t>
  </si>
  <si>
    <t>prop2.se</t>
  </si>
  <si>
    <t>prop2.max</t>
  </si>
  <si>
    <t>prop2.min</t>
  </si>
  <si>
    <t>prop2.mean.asintrans</t>
  </si>
  <si>
    <t>prop2.max.asintrans</t>
  </si>
  <si>
    <t>prop2.min.asintrans</t>
  </si>
  <si>
    <t>last.annulus.mean</t>
  </si>
  <si>
    <t>last.annulus.var</t>
  </si>
  <si>
    <t>last.annulus.se</t>
  </si>
  <si>
    <t>last.annulus.max</t>
  </si>
  <si>
    <t>last.annulus.min</t>
  </si>
  <si>
    <t>last.annulus.mean.asintrans</t>
  </si>
  <si>
    <t>last.annulus.max.asintrans</t>
  </si>
  <si>
    <t>last.annulus.min.asintrans</t>
  </si>
  <si>
    <t>prop1.h1</t>
  </si>
  <si>
    <t>prop1.h2</t>
  </si>
  <si>
    <t>prop2.h1</t>
  </si>
  <si>
    <t>prop2.h2</t>
  </si>
  <si>
    <t>last.annulus.h1</t>
  </si>
  <si>
    <t>last.annulus.h2</t>
  </si>
  <si>
    <t>Test Dataset</t>
  </si>
  <si>
    <t>asintrans (arcsine transformation)</t>
  </si>
  <si>
    <t>alpha</t>
  </si>
  <si>
    <t>pg. 198 Cohen</t>
  </si>
  <si>
    <t>Sample Size (n) based on calculated ES (effect size index =h) from test dataset:</t>
  </si>
  <si>
    <t>P=population proportion (P1=mean proportion for the first, second, or last annulus; P2 =min or max proportion for the first, second, or last annulus)</t>
  </si>
  <si>
    <t>φ=2 arcsin*sqrt(P); transform proportions by using the arcsine transformation function in R</t>
  </si>
  <si>
    <t>Generic' Effect Size</t>
  </si>
  <si>
    <t>pg. 194-197 Tables 6.3.5, 6.3.6 Cohen</t>
  </si>
  <si>
    <t>Using pg. 196-197 Table 6.3.6 in Cohen</t>
  </si>
  <si>
    <t>Patern I: minumum variability: one mean at each end of d, the remaining k-2 means all at the midpoint</t>
  </si>
  <si>
    <t>Pattern II: intermediate variability: the k means equally spaced over d</t>
  </si>
  <si>
    <t>Pattern III: maximum variability: the means all at the end points of d</t>
  </si>
  <si>
    <r>
      <t>a) calculate f</t>
    </r>
    <r>
      <rPr>
        <vertAlign val="subscript"/>
        <sz val="11"/>
        <color theme="1"/>
        <rFont val="Garamond"/>
        <family val="1"/>
      </rPr>
      <t xml:space="preserve">j </t>
    </r>
    <r>
      <rPr>
        <sz val="11"/>
        <color theme="1"/>
        <rFont val="Garamond"/>
        <family val="1"/>
      </rPr>
      <t>where f</t>
    </r>
    <r>
      <rPr>
        <vertAlign val="subscript"/>
        <sz val="11"/>
        <color theme="1"/>
        <rFont val="Garamond"/>
        <family val="1"/>
      </rPr>
      <t>j=</t>
    </r>
    <r>
      <rPr>
        <sz val="11"/>
        <color theme="1"/>
        <rFont val="Garamond"/>
        <family val="1"/>
      </rPr>
      <t>c</t>
    </r>
    <r>
      <rPr>
        <vertAlign val="subscript"/>
        <sz val="11"/>
        <color theme="1"/>
        <rFont val="Garamond"/>
        <family val="1"/>
      </rPr>
      <t>j</t>
    </r>
    <r>
      <rPr>
        <sz val="11"/>
        <color theme="1"/>
        <rFont val="Garamond"/>
        <family val="1"/>
      </rPr>
      <t>d for patterns j=1, 2, 3 and k=8 from Table 8.2.1 pg. 278</t>
    </r>
  </si>
  <si>
    <t>b) d=((largest of the k means)-(the smallest of the k means))/(the standard devaition within the population); pg. 276 8.2.1</t>
  </si>
  <si>
    <r>
      <t>b) calculate sample size based on a=0.05 (significance criterion), u=k-1=7, and f</t>
    </r>
    <r>
      <rPr>
        <vertAlign val="subscript"/>
        <sz val="11"/>
        <color theme="1"/>
        <rFont val="Garamond"/>
        <family val="1"/>
      </rPr>
      <t xml:space="preserve">j </t>
    </r>
  </si>
  <si>
    <t>Table 8.2.1 pg. 278</t>
  </si>
  <si>
    <t>pattern I</t>
  </si>
  <si>
    <t>pattern II</t>
  </si>
  <si>
    <t>pattern III</t>
  </si>
  <si>
    <t>c=</t>
  </si>
  <si>
    <t>k=</t>
  </si>
  <si>
    <r>
      <t>Value of f</t>
    </r>
    <r>
      <rPr>
        <b/>
        <vertAlign val="subscript"/>
        <sz val="11"/>
        <color theme="1"/>
        <rFont val="Garamond"/>
        <family val="1"/>
      </rPr>
      <t>j:</t>
    </r>
  </si>
  <si>
    <t>d*</t>
  </si>
  <si>
    <t>I</t>
  </si>
  <si>
    <t>II</t>
  </si>
  <si>
    <t>III</t>
  </si>
  <si>
    <t>*the 8 means should span a range of 0.25, 0.5, or 0.75 of a within population standard deviation</t>
  </si>
  <si>
    <t>Sample Size (n):</t>
  </si>
  <si>
    <t xml:space="preserve">If the standard deviation of the 8 standardized population means, f, is 0.164 of a within-population standard deviation, the F test </t>
  </si>
  <si>
    <r>
      <t>has had only a 0.xx probability of rejecting thr null hypothesis at the 0.05 level.</t>
    </r>
    <r>
      <rPr>
        <b/>
        <sz val="11"/>
        <color theme="1"/>
        <rFont val="Garamond"/>
        <family val="1"/>
      </rPr>
      <t xml:space="preserve"> f </t>
    </r>
    <r>
      <rPr>
        <sz val="11"/>
        <color theme="1"/>
        <rFont val="Garamond"/>
        <family val="1"/>
      </rPr>
      <t>is the effect size (f=0.10 is small, f=0.25 is medium, and f=0.40 is large).</t>
    </r>
  </si>
  <si>
    <t>probability</t>
  </si>
  <si>
    <t>k</t>
  </si>
  <si>
    <t>u=k-1</t>
  </si>
  <si>
    <t>a=significance criterion</t>
  </si>
  <si>
    <t>pg. 289+ in Cohen Tables 8.3.xx</t>
  </si>
  <si>
    <t>Scenario #1</t>
  </si>
  <si>
    <t>fish</t>
  </si>
  <si>
    <t>scales</t>
  </si>
  <si>
    <t>5 regions</t>
  </si>
  <si>
    <t>Revised Budget-Maturity Study:</t>
  </si>
  <si>
    <t>salary</t>
  </si>
  <si>
    <t>Total Salary Left:</t>
  </si>
  <si>
    <t>calc</t>
  </si>
  <si>
    <t>Method</t>
  </si>
  <si>
    <t>Scale Types</t>
  </si>
  <si>
    <t>Scale Count</t>
  </si>
  <si>
    <t>Time (months)</t>
  </si>
  <si>
    <t>Hours</t>
  </si>
  <si>
    <t>Salary</t>
  </si>
  <si>
    <t>age/measure</t>
  </si>
  <si>
    <t>Maturity Study</t>
  </si>
  <si>
    <t>Pilot Study (200 fish)</t>
  </si>
  <si>
    <t>pluck/mount</t>
  </si>
  <si>
    <t>Sherri Dressel</t>
  </si>
  <si>
    <t>may be given to her this spring</t>
  </si>
  <si>
    <t>Total:</t>
  </si>
  <si>
    <t xml:space="preserve">not accounted for </t>
  </si>
  <si>
    <t>Scenario #2</t>
  </si>
  <si>
    <t>Pilot Study (250 fish)</t>
  </si>
  <si>
    <r>
      <t>h=</t>
    </r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-φ2; effect size for a difference in proportions</t>
    </r>
  </si>
  <si>
    <t>f=effect size (ES) or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</si>
</sst>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Garamond"/>
      <family val="1"/>
    </font>
    <font>
      <b/>
      <vertAlign val="subscript"/>
      <sz val="11"/>
      <color theme="1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sto MT"/>
      <family val="1"/>
    </font>
    <font>
      <sz val="11"/>
      <color indexed="8"/>
      <name val="Calisto MT"/>
      <family val="1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2" borderId="0" xfId="0" applyNumberFormat="1" applyFill="1"/>
    <xf numFmtId="0" fontId="1" fillId="0" borderId="2" xfId="0" applyFont="1" applyBorder="1" applyAlignment="1">
      <alignment horizontal="center" vertical="center"/>
    </xf>
    <xf numFmtId="0" fontId="1" fillId="0" borderId="0" xfId="0" quotePrefix="1" applyFont="1"/>
    <xf numFmtId="0" fontId="2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6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3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1" fillId="6" borderId="0" xfId="0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15</xdr:row>
      <xdr:rowOff>137160</xdr:rowOff>
    </xdr:from>
    <xdr:to>
      <xdr:col>36</xdr:col>
      <xdr:colOff>480060</xdr:colOff>
      <xdr:row>26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158240" y="2880360"/>
          <a:ext cx="31508700" cy="1988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showGridLines="0" workbookViewId="0">
      <selection activeCell="A34" sqref="A34"/>
    </sheetView>
  </sheetViews>
  <sheetFormatPr defaultRowHeight="15" x14ac:dyDescent="0.25"/>
  <cols>
    <col min="1" max="1" width="10.28515625" style="1" customWidth="1"/>
    <col min="2" max="10" width="8.85546875" style="1"/>
    <col min="11" max="11" width="5" style="1" bestFit="1" customWidth="1"/>
    <col min="12" max="12" width="4" bestFit="1" customWidth="1"/>
    <col min="13" max="17" width="12" bestFit="1" customWidth="1"/>
    <col min="18" max="18" width="19" bestFit="1" customWidth="1"/>
    <col min="19" max="19" width="17.85546875" bestFit="1" customWidth="1"/>
    <col min="20" max="20" width="17.42578125" bestFit="1" customWidth="1"/>
    <col min="21" max="25" width="12" bestFit="1" customWidth="1"/>
    <col min="26" max="26" width="19" bestFit="1" customWidth="1"/>
    <col min="27" max="27" width="17.85546875" bestFit="1" customWidth="1"/>
    <col min="28" max="28" width="17.42578125" bestFit="1" customWidth="1"/>
    <col min="29" max="29" width="15.85546875" bestFit="1" customWidth="1"/>
    <col min="30" max="30" width="13.85546875" bestFit="1" customWidth="1"/>
    <col min="31" max="31" width="13.140625" bestFit="1" customWidth="1"/>
    <col min="32" max="32" width="14.7109375" bestFit="1" customWidth="1"/>
    <col min="33" max="33" width="14.28515625" bestFit="1" customWidth="1"/>
    <col min="34" max="34" width="24" bestFit="1" customWidth="1"/>
    <col min="35" max="35" width="22.85546875" bestFit="1" customWidth="1"/>
    <col min="36" max="36" width="22.42578125" bestFit="1" customWidth="1"/>
    <col min="37" max="37" width="13.7109375" bestFit="1" customWidth="1"/>
    <col min="38" max="40" width="12" bestFit="1" customWidth="1"/>
    <col min="41" max="42" width="13.28515625" bestFit="1" customWidth="1"/>
  </cols>
  <sheetData>
    <row r="1" spans="1:42" x14ac:dyDescent="0.25">
      <c r="A1" s="3" t="s">
        <v>8</v>
      </c>
      <c r="J1" s="3" t="s">
        <v>44</v>
      </c>
      <c r="M1" s="1" t="s">
        <v>45</v>
      </c>
    </row>
    <row r="2" spans="1:42" x14ac:dyDescent="0.25">
      <c r="A2" s="1" t="s">
        <v>1</v>
      </c>
      <c r="J2" s="2" t="s">
        <v>12</v>
      </c>
      <c r="K2" s="2" t="s">
        <v>13</v>
      </c>
      <c r="L2" s="2" t="s">
        <v>0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</row>
    <row r="3" spans="1:42" x14ac:dyDescent="0.25">
      <c r="A3" s="3" t="s">
        <v>47</v>
      </c>
      <c r="J3" s="7">
        <v>3</v>
      </c>
      <c r="K3" s="7">
        <v>1996</v>
      </c>
      <c r="L3" s="7">
        <v>136</v>
      </c>
      <c r="M3" s="7">
        <v>0.44459340167710898</v>
      </c>
      <c r="N3" s="7">
        <v>2.7843055565321701E-3</v>
      </c>
      <c r="O3" s="7">
        <v>5.27665192762624E-2</v>
      </c>
      <c r="P3" s="7">
        <v>0.57852820612922096</v>
      </c>
      <c r="Q3" s="7">
        <v>0.32020662075094403</v>
      </c>
      <c r="R3" s="7">
        <v>1.45975507808331</v>
      </c>
      <c r="S3" s="7">
        <v>1.7285056907891101</v>
      </c>
      <c r="T3" s="7">
        <v>1.20297133510665</v>
      </c>
      <c r="U3" s="7">
        <v>0.81348240484240497</v>
      </c>
      <c r="V3" s="7">
        <v>1.4253346641454499E-3</v>
      </c>
      <c r="W3" s="7">
        <v>3.7753604651019103E-2</v>
      </c>
      <c r="X3" s="7">
        <v>0.91239524007964101</v>
      </c>
      <c r="Y3" s="7">
        <v>0.66652264319083998</v>
      </c>
      <c r="Z3" s="7">
        <v>2.2484473743909001</v>
      </c>
      <c r="AA3" s="7">
        <v>2.54062788250664</v>
      </c>
      <c r="AB3" s="7">
        <v>1.91032773281403</v>
      </c>
      <c r="AC3" s="7">
        <v>0.81348240484240497</v>
      </c>
      <c r="AD3" s="7">
        <v>1.4253346641454499E-3</v>
      </c>
      <c r="AE3" s="7">
        <v>3.7753604651019103E-2</v>
      </c>
      <c r="AF3" s="7">
        <v>0.91239524007964101</v>
      </c>
      <c r="AG3" s="7">
        <v>0.66652264319083998</v>
      </c>
      <c r="AH3" s="7">
        <v>2.2484473743909001</v>
      </c>
      <c r="AI3" s="7">
        <v>2.54062788250664</v>
      </c>
      <c r="AJ3" s="7">
        <v>1.91032773281403</v>
      </c>
      <c r="AK3" s="7">
        <v>0.25678374297665602</v>
      </c>
      <c r="AL3" s="7">
        <v>0.26875061270580602</v>
      </c>
      <c r="AM3" s="7">
        <v>0.33811964157687002</v>
      </c>
      <c r="AN3" s="7">
        <v>0.29218050811573698</v>
      </c>
      <c r="AO3" s="7">
        <v>0.33811964157687002</v>
      </c>
      <c r="AP3" s="7">
        <v>0.29218050811573698</v>
      </c>
    </row>
    <row r="4" spans="1:42" x14ac:dyDescent="0.25">
      <c r="A4" s="29" t="s">
        <v>51</v>
      </c>
      <c r="C4" s="2" t="s">
        <v>5</v>
      </c>
      <c r="D4" s="2" t="s">
        <v>6</v>
      </c>
      <c r="E4" s="2" t="s">
        <v>4</v>
      </c>
      <c r="J4" s="8">
        <v>3</v>
      </c>
      <c r="K4" s="8">
        <v>2013</v>
      </c>
      <c r="L4" s="8">
        <v>123</v>
      </c>
      <c r="M4" s="8">
        <v>0.426907269465857</v>
      </c>
      <c r="N4" s="8">
        <v>2.09098026336896E-3</v>
      </c>
      <c r="O4" s="8">
        <v>4.5727237652945597E-2</v>
      </c>
      <c r="P4" s="8">
        <v>0.53051809794180305</v>
      </c>
      <c r="Q4" s="8">
        <v>0.29700106561120398</v>
      </c>
      <c r="R4" s="8">
        <v>1.4240851255518401</v>
      </c>
      <c r="S4" s="8">
        <v>1.6318704839017</v>
      </c>
      <c r="T4" s="8">
        <v>1.15272585002026</v>
      </c>
      <c r="U4" s="8">
        <v>0.79080337568966497</v>
      </c>
      <c r="V4" s="8">
        <v>1.10607503977214E-3</v>
      </c>
      <c r="W4" s="8">
        <v>3.3257706471916199E-2</v>
      </c>
      <c r="X4" s="8">
        <v>0.86519960502186499</v>
      </c>
      <c r="Y4" s="8">
        <v>0.68873810282799797</v>
      </c>
      <c r="Z4" s="8">
        <v>2.1914988079195599</v>
      </c>
      <c r="AA4" s="8">
        <v>2.3897025723211902</v>
      </c>
      <c r="AB4" s="8">
        <v>1.9578656811703801</v>
      </c>
      <c r="AC4" s="8">
        <v>0.79080337568966497</v>
      </c>
      <c r="AD4" s="8">
        <v>1.10607503977214E-3</v>
      </c>
      <c r="AE4" s="8">
        <v>3.3257706471916199E-2</v>
      </c>
      <c r="AF4" s="8">
        <v>0.86519960502186499</v>
      </c>
      <c r="AG4" s="8">
        <v>0.68873810282799797</v>
      </c>
      <c r="AH4" s="8">
        <v>2.1914988079195599</v>
      </c>
      <c r="AI4" s="8">
        <v>2.3897025723211902</v>
      </c>
      <c r="AJ4" s="8">
        <v>1.9578656811703801</v>
      </c>
      <c r="AK4" s="8">
        <v>0.27135927553158601</v>
      </c>
      <c r="AL4" s="8">
        <v>0.20778535834985701</v>
      </c>
      <c r="AM4" s="8">
        <v>0.23363312674918801</v>
      </c>
      <c r="AN4" s="8">
        <v>0.19820376440162499</v>
      </c>
      <c r="AO4" s="8">
        <v>0.23363312674918801</v>
      </c>
      <c r="AP4" s="8">
        <v>0.19820376440162499</v>
      </c>
    </row>
    <row r="5" spans="1:42" x14ac:dyDescent="0.25">
      <c r="A5" s="4" t="s">
        <v>2</v>
      </c>
      <c r="C5" s="6">
        <v>0.2</v>
      </c>
      <c r="D5" s="6">
        <v>0.5</v>
      </c>
      <c r="E5" s="6">
        <v>0.8</v>
      </c>
      <c r="J5" s="8">
        <v>3</v>
      </c>
      <c r="K5" s="8">
        <v>2015</v>
      </c>
      <c r="L5" s="8">
        <v>257</v>
      </c>
      <c r="M5" s="8">
        <v>0.42784317419724699</v>
      </c>
      <c r="N5" s="8">
        <v>1.19779398863781E-3</v>
      </c>
      <c r="O5" s="8">
        <v>3.46091604728836E-2</v>
      </c>
      <c r="P5" s="8">
        <v>0.528575216332827</v>
      </c>
      <c r="Q5" s="8">
        <v>0.32029339853300698</v>
      </c>
      <c r="R5" s="8">
        <v>1.42597699852879</v>
      </c>
      <c r="S5" s="8">
        <v>1.6279779157985801</v>
      </c>
      <c r="T5" s="8">
        <v>1.2031573250088199</v>
      </c>
      <c r="U5" s="8">
        <v>0.81332269209896002</v>
      </c>
      <c r="V5" s="8">
        <v>9.6243802125404098E-4</v>
      </c>
      <c r="W5" s="8">
        <v>3.10231852209608E-2</v>
      </c>
      <c r="X5" s="8">
        <v>0.913738383907574</v>
      </c>
      <c r="Y5" s="8">
        <v>0.69121557564686598</v>
      </c>
      <c r="Z5" s="8">
        <v>2.24803742149337</v>
      </c>
      <c r="AA5" s="8">
        <v>2.54539528152148</v>
      </c>
      <c r="AB5" s="8">
        <v>1.9632223568676099</v>
      </c>
      <c r="AC5" s="8">
        <v>0.81332269209896002</v>
      </c>
      <c r="AD5" s="8">
        <v>9.6243802125404098E-4</v>
      </c>
      <c r="AE5" s="8">
        <v>3.10231852209608E-2</v>
      </c>
      <c r="AF5" s="8">
        <v>0.913738383907574</v>
      </c>
      <c r="AG5" s="8">
        <v>0.69121557564686598</v>
      </c>
      <c r="AH5" s="8">
        <v>2.24803742149337</v>
      </c>
      <c r="AI5" s="8">
        <v>2.54539528152148</v>
      </c>
      <c r="AJ5" s="8">
        <v>1.9632223568676099</v>
      </c>
      <c r="AK5" s="8">
        <v>0.22281967351996501</v>
      </c>
      <c r="AL5" s="8">
        <v>0.202000917269787</v>
      </c>
      <c r="AM5" s="8">
        <v>0.284815064625765</v>
      </c>
      <c r="AN5" s="8">
        <v>0.29735786002810299</v>
      </c>
      <c r="AO5" s="8">
        <v>0.284815064625765</v>
      </c>
      <c r="AP5" s="8">
        <v>0.29735786002810299</v>
      </c>
    </row>
    <row r="6" spans="1:42" x14ac:dyDescent="0.25">
      <c r="A6" s="4"/>
      <c r="B6" s="5"/>
      <c r="J6" s="8">
        <v>4</v>
      </c>
      <c r="K6" s="8">
        <v>1996</v>
      </c>
      <c r="L6" s="8">
        <v>184</v>
      </c>
      <c r="M6" s="8">
        <v>0.39985263210121202</v>
      </c>
      <c r="N6" s="8">
        <v>2.67483543821202E-3</v>
      </c>
      <c r="O6" s="8">
        <v>5.17188112606237E-2</v>
      </c>
      <c r="P6" s="8">
        <v>0.55529698581560305</v>
      </c>
      <c r="Q6" s="8">
        <v>0.27802145893785002</v>
      </c>
      <c r="R6" s="8">
        <v>1.3691375833002499</v>
      </c>
      <c r="S6" s="8">
        <v>1.6816169946844299</v>
      </c>
      <c r="T6" s="8">
        <v>1.11078631043863</v>
      </c>
      <c r="U6" s="8">
        <v>0.71820699011453104</v>
      </c>
      <c r="V6" s="8">
        <v>3.2561910820681399E-3</v>
      </c>
      <c r="W6" s="8">
        <v>5.7063044801939397E-2</v>
      </c>
      <c r="X6" s="8">
        <v>0.93170720030639598</v>
      </c>
      <c r="Y6" s="8">
        <v>0.48965726264743797</v>
      </c>
      <c r="Z6" s="8">
        <v>2.0224055384014599</v>
      </c>
      <c r="AA6" s="8">
        <v>2.6127952531226502</v>
      </c>
      <c r="AB6" s="8">
        <v>1.5501093766249401</v>
      </c>
      <c r="AC6" s="8">
        <v>0.92130208117786805</v>
      </c>
      <c r="AD6" s="8">
        <v>7.3711772646220205E-4</v>
      </c>
      <c r="AE6" s="8">
        <v>2.7149912089400999E-2</v>
      </c>
      <c r="AF6" s="8">
        <v>0.98221466870930696</v>
      </c>
      <c r="AG6" s="8">
        <v>0.80864905217692695</v>
      </c>
      <c r="AH6" s="8">
        <v>2.5728970676627401</v>
      </c>
      <c r="AI6" s="8">
        <v>2.8740723190008599</v>
      </c>
      <c r="AJ6" s="8">
        <v>2.2361000439019501</v>
      </c>
      <c r="AK6" s="8">
        <v>0.25835127286161802</v>
      </c>
      <c r="AL6" s="8">
        <v>0.312479411384188</v>
      </c>
      <c r="AM6" s="8">
        <v>0.47229616177651801</v>
      </c>
      <c r="AN6" s="8">
        <v>0.59038971472119395</v>
      </c>
      <c r="AO6" s="8">
        <v>0.33679702376079401</v>
      </c>
      <c r="AP6" s="8">
        <v>0.30117525133812001</v>
      </c>
    </row>
    <row r="7" spans="1:42" x14ac:dyDescent="0.25">
      <c r="A7" s="3" t="s">
        <v>9</v>
      </c>
      <c r="J7" s="8">
        <v>4</v>
      </c>
      <c r="K7" s="8">
        <v>2011</v>
      </c>
      <c r="L7" s="8">
        <v>129</v>
      </c>
      <c r="M7" s="8">
        <v>0.36810124896630603</v>
      </c>
      <c r="N7" s="8">
        <v>2.13019987982495E-3</v>
      </c>
      <c r="O7" s="8">
        <v>4.6154088441057402E-2</v>
      </c>
      <c r="P7" s="8">
        <v>0.47219659878426601</v>
      </c>
      <c r="Q7" s="8">
        <v>0.262466100953547</v>
      </c>
      <c r="R7" s="8">
        <v>1.3038392742999101</v>
      </c>
      <c r="S7" s="8">
        <v>1.51516082729653</v>
      </c>
      <c r="T7" s="8">
        <v>1.0757552489448099</v>
      </c>
      <c r="U7" s="8">
        <v>0.683976583978538</v>
      </c>
      <c r="V7" s="8">
        <v>2.5699930130778799E-3</v>
      </c>
      <c r="W7" s="8">
        <v>5.0695098511373597E-2</v>
      </c>
      <c r="X7" s="8">
        <v>0.83148634295905899</v>
      </c>
      <c r="Y7" s="8">
        <v>0.558108685387953</v>
      </c>
      <c r="Z7" s="8">
        <v>1.9476031229958499</v>
      </c>
      <c r="AA7" s="8">
        <v>2.2955789036845999</v>
      </c>
      <c r="AB7" s="8">
        <v>1.68727691509002</v>
      </c>
      <c r="AC7" s="8">
        <v>0.87568144154721195</v>
      </c>
      <c r="AD7" s="8">
        <v>7.0605438312589203E-4</v>
      </c>
      <c r="AE7" s="8">
        <v>2.6571683859437499E-2</v>
      </c>
      <c r="AF7" s="8">
        <v>0.94857142857142895</v>
      </c>
      <c r="AG7" s="8">
        <v>0.79522835405796799</v>
      </c>
      <c r="AH7" s="8">
        <v>2.4209213054738798</v>
      </c>
      <c r="AI7" s="8">
        <v>2.6840548260141102</v>
      </c>
      <c r="AJ7" s="8">
        <v>2.20242093513771</v>
      </c>
      <c r="AK7" s="8">
        <v>0.228084025355101</v>
      </c>
      <c r="AL7" s="8">
        <v>0.211321552996624</v>
      </c>
      <c r="AM7" s="8">
        <v>0.260326207905833</v>
      </c>
      <c r="AN7" s="8">
        <v>0.34797578068875201</v>
      </c>
      <c r="AO7" s="8">
        <v>0.21850037033616401</v>
      </c>
      <c r="AP7" s="8">
        <v>0.26313352054023098</v>
      </c>
    </row>
    <row r="8" spans="1:42" x14ac:dyDescent="0.25">
      <c r="A8" s="1" t="s">
        <v>52</v>
      </c>
      <c r="J8" s="8">
        <v>4</v>
      </c>
      <c r="K8" s="8">
        <v>2012</v>
      </c>
      <c r="L8" s="8">
        <v>101</v>
      </c>
      <c r="M8" s="8">
        <v>0.333448549219025</v>
      </c>
      <c r="N8" s="8">
        <v>2.0380174945791398E-3</v>
      </c>
      <c r="O8" s="8">
        <v>4.5144407124018501E-2</v>
      </c>
      <c r="P8" s="8">
        <v>0.48559187559504902</v>
      </c>
      <c r="Q8" s="8">
        <v>0.224670283622249</v>
      </c>
      <c r="R8" s="8">
        <v>1.2312038165863799</v>
      </c>
      <c r="S8" s="8">
        <v>1.5419760884395399</v>
      </c>
      <c r="T8" s="8">
        <v>0.98764229932398695</v>
      </c>
      <c r="U8" s="8">
        <v>0.676660496119043</v>
      </c>
      <c r="V8" s="8">
        <v>1.9303312851131501E-3</v>
      </c>
      <c r="W8" s="8">
        <v>4.3935535561924803E-2</v>
      </c>
      <c r="X8" s="8">
        <v>0.77968649819813796</v>
      </c>
      <c r="Y8" s="8">
        <v>0.53797803361122098</v>
      </c>
      <c r="Z8" s="8">
        <v>1.9319150180707001</v>
      </c>
      <c r="AA8" s="8">
        <v>2.16442551971102</v>
      </c>
      <c r="AB8" s="8">
        <v>1.64682562014861</v>
      </c>
      <c r="AC8" s="8">
        <v>0.89027578716335098</v>
      </c>
      <c r="AD8" s="8">
        <v>5.8492316783125497E-4</v>
      </c>
      <c r="AE8" s="8">
        <v>2.4185184883131601E-2</v>
      </c>
      <c r="AF8" s="8">
        <v>0.96598261760874704</v>
      </c>
      <c r="AG8" s="8">
        <v>0.80320792246815398</v>
      </c>
      <c r="AH8" s="8">
        <v>2.4663440484548702</v>
      </c>
      <c r="AI8" s="8">
        <v>2.77059257400518</v>
      </c>
      <c r="AJ8" s="8">
        <v>2.2223415940637499</v>
      </c>
      <c r="AK8" s="8">
        <v>0.243561517262392</v>
      </c>
      <c r="AL8" s="8">
        <v>0.31077227185315598</v>
      </c>
      <c r="AM8" s="8">
        <v>0.28508939792208998</v>
      </c>
      <c r="AN8" s="8">
        <v>0.23251050164032699</v>
      </c>
      <c r="AO8" s="8">
        <v>0.244002454391124</v>
      </c>
      <c r="AP8" s="8">
        <v>0.30424852555031101</v>
      </c>
    </row>
    <row r="9" spans="1:42" x14ac:dyDescent="0.25">
      <c r="A9" s="2" t="s">
        <v>0</v>
      </c>
      <c r="B9" s="2" t="s">
        <v>3</v>
      </c>
      <c r="C9" s="2" t="s">
        <v>46</v>
      </c>
      <c r="D9" s="5" t="s">
        <v>7</v>
      </c>
      <c r="J9" s="8">
        <v>4</v>
      </c>
      <c r="K9" s="8">
        <v>2014</v>
      </c>
      <c r="L9" s="8">
        <v>350</v>
      </c>
      <c r="M9" s="8">
        <v>0.37136124829164002</v>
      </c>
      <c r="N9" s="8">
        <v>2.00957714362388E-3</v>
      </c>
      <c r="O9" s="8">
        <v>4.4828307391913402E-2</v>
      </c>
      <c r="P9" s="8">
        <v>0.47704697986577199</v>
      </c>
      <c r="Q9" s="8">
        <v>0.21771943807910701</v>
      </c>
      <c r="R9" s="8">
        <v>1.3105925199782</v>
      </c>
      <c r="S9" s="8">
        <v>1.5248741477569401</v>
      </c>
      <c r="T9" s="8">
        <v>0.97089488889412801</v>
      </c>
      <c r="U9" s="8">
        <v>0.70119545655591897</v>
      </c>
      <c r="V9" s="8">
        <v>1.8629523471635301E-3</v>
      </c>
      <c r="W9" s="8">
        <v>4.3161931689435898E-2</v>
      </c>
      <c r="X9" s="8">
        <v>0.83549758341582703</v>
      </c>
      <c r="Y9" s="8">
        <v>0.55908990501435796</v>
      </c>
      <c r="Z9" s="8">
        <v>1.9849233626387399</v>
      </c>
      <c r="AA9" s="8">
        <v>2.3063464693865399</v>
      </c>
      <c r="AB9" s="8">
        <v>1.68925297267868</v>
      </c>
      <c r="AC9" s="8">
        <v>0.892311998832089</v>
      </c>
      <c r="AD9" s="8">
        <v>7.7818766688165803E-4</v>
      </c>
      <c r="AE9" s="8">
        <v>2.7896015250957602E-2</v>
      </c>
      <c r="AF9" s="8">
        <v>0.96374831790563997</v>
      </c>
      <c r="AG9" s="8">
        <v>0.80891808131735998</v>
      </c>
      <c r="AH9" s="8">
        <v>2.47288573801533</v>
      </c>
      <c r="AI9" s="8">
        <v>2.75845604205937</v>
      </c>
      <c r="AJ9" s="8">
        <v>2.2367841454645001</v>
      </c>
      <c r="AK9" s="8">
        <v>0.33969763108406997</v>
      </c>
      <c r="AL9" s="8">
        <v>0.21428162777874599</v>
      </c>
      <c r="AM9" s="8">
        <v>0.29567038996005301</v>
      </c>
      <c r="AN9" s="8">
        <v>0.321423106747807</v>
      </c>
      <c r="AO9" s="8">
        <v>0.23610159255083099</v>
      </c>
      <c r="AP9" s="8">
        <v>0.28557030404403699</v>
      </c>
    </row>
    <row r="10" spans="1:42" x14ac:dyDescent="0.25">
      <c r="A10" s="11">
        <v>500</v>
      </c>
      <c r="B10" s="12">
        <v>0.2</v>
      </c>
      <c r="C10" s="11">
        <v>0.05</v>
      </c>
      <c r="D10" s="9">
        <v>0.89</v>
      </c>
      <c r="I10"/>
      <c r="J10" s="8">
        <v>4</v>
      </c>
      <c r="K10" s="8">
        <v>2016</v>
      </c>
      <c r="L10" s="8">
        <v>411</v>
      </c>
      <c r="M10" s="8">
        <v>0.38434808411641003</v>
      </c>
      <c r="N10" s="8">
        <v>1.6904223956538699E-3</v>
      </c>
      <c r="O10" s="8">
        <v>4.1114746693295699E-2</v>
      </c>
      <c r="P10" s="8">
        <v>0.492623296332725</v>
      </c>
      <c r="Q10" s="8">
        <v>0.267572330411118</v>
      </c>
      <c r="R10" s="8">
        <v>1.3373786817489</v>
      </c>
      <c r="S10" s="8">
        <v>1.55604238419603</v>
      </c>
      <c r="T10" s="8">
        <v>1.0873251097602099</v>
      </c>
      <c r="U10" s="8">
        <v>0.72981808673464199</v>
      </c>
      <c r="V10" s="8">
        <v>1.4547377339612999E-3</v>
      </c>
      <c r="W10" s="8">
        <v>3.8141024290929901E-2</v>
      </c>
      <c r="X10" s="8">
        <v>0.83312834929280499</v>
      </c>
      <c r="Y10" s="8">
        <v>0.61266719778607104</v>
      </c>
      <c r="Z10" s="8">
        <v>2.0483818168071202</v>
      </c>
      <c r="AA10" s="8">
        <v>2.29997408832575</v>
      </c>
      <c r="AB10" s="8">
        <v>1.7980825721104301</v>
      </c>
      <c r="AC10" s="8">
        <v>0.90698832293559795</v>
      </c>
      <c r="AD10" s="8">
        <v>5.3368317873660003E-4</v>
      </c>
      <c r="AE10" s="8">
        <v>2.3101583901035901E-2</v>
      </c>
      <c r="AF10" s="8">
        <v>0.97407216840786603</v>
      </c>
      <c r="AG10" s="8">
        <v>0.83806448907710995</v>
      </c>
      <c r="AH10" s="8">
        <v>2.52176166372857</v>
      </c>
      <c r="AI10" s="8">
        <v>2.8181420883560802</v>
      </c>
      <c r="AJ10" s="8">
        <v>2.31329226073546</v>
      </c>
      <c r="AK10" s="8">
        <v>0.25005357198869499</v>
      </c>
      <c r="AL10" s="8">
        <v>0.21866370244712899</v>
      </c>
      <c r="AM10" s="8">
        <v>0.25029924469668702</v>
      </c>
      <c r="AN10" s="8">
        <v>0.251592271518633</v>
      </c>
      <c r="AO10" s="8">
        <v>0.20846940299310701</v>
      </c>
      <c r="AP10" s="8">
        <v>0.29638042462751102</v>
      </c>
    </row>
    <row r="11" spans="1:42" x14ac:dyDescent="0.25">
      <c r="A11" s="13">
        <v>700</v>
      </c>
      <c r="B11" s="14">
        <v>0.2</v>
      </c>
      <c r="C11" s="13">
        <v>0.05</v>
      </c>
      <c r="D11" s="10">
        <v>0.96</v>
      </c>
      <c r="I11"/>
      <c r="J11" s="8">
        <v>5</v>
      </c>
      <c r="K11" s="8">
        <v>2011</v>
      </c>
      <c r="L11" s="8">
        <v>103</v>
      </c>
      <c r="M11" s="8">
        <v>0.357338613811716</v>
      </c>
      <c r="N11" s="8">
        <v>2.3481790014451098E-3</v>
      </c>
      <c r="O11" s="8">
        <v>4.8458012768221502E-2</v>
      </c>
      <c r="P11" s="8">
        <v>0.45616814125101401</v>
      </c>
      <c r="Q11" s="8">
        <v>0.227514127497118</v>
      </c>
      <c r="R11" s="8">
        <v>1.2814531440294701</v>
      </c>
      <c r="S11" s="8">
        <v>1.48301993766712</v>
      </c>
      <c r="T11" s="8">
        <v>0.994440911331266</v>
      </c>
      <c r="U11" s="8">
        <v>0.644906927522782</v>
      </c>
      <c r="V11" s="8">
        <v>2.0130796284729899E-3</v>
      </c>
      <c r="W11" s="8">
        <v>4.4867355933607099E-2</v>
      </c>
      <c r="X11" s="8">
        <v>0.73986392392472</v>
      </c>
      <c r="Y11" s="8">
        <v>0.49005880705684701</v>
      </c>
      <c r="Z11" s="8">
        <v>1.8648286668553899</v>
      </c>
      <c r="AA11" s="8">
        <v>2.0711408387707499</v>
      </c>
      <c r="AB11" s="8">
        <v>1.5509126307269401</v>
      </c>
      <c r="AC11" s="8">
        <v>0.92131811280401799</v>
      </c>
      <c r="AD11" s="8">
        <v>4.6688343698723098E-4</v>
      </c>
      <c r="AE11" s="8">
        <v>2.1607485670184501E-2</v>
      </c>
      <c r="AF11" s="8">
        <v>0.97272510245494004</v>
      </c>
      <c r="AG11" s="8">
        <v>0.86063062364256904</v>
      </c>
      <c r="AH11" s="8">
        <v>2.5729566085301001</v>
      </c>
      <c r="AI11" s="8">
        <v>2.8097701554811998</v>
      </c>
      <c r="AJ11" s="8">
        <v>2.3764177905522201</v>
      </c>
      <c r="AK11" s="8">
        <v>0.28701223269820098</v>
      </c>
      <c r="AL11" s="8">
        <v>0.20156679363765601</v>
      </c>
      <c r="AM11" s="8">
        <v>0.31391603612844798</v>
      </c>
      <c r="AN11" s="8">
        <v>0.206312171915358</v>
      </c>
      <c r="AO11" s="8">
        <v>0.19653881797788</v>
      </c>
      <c r="AP11" s="8">
        <v>0.23681354695109799</v>
      </c>
    </row>
    <row r="12" spans="1:42" x14ac:dyDescent="0.25">
      <c r="A12" s="13">
        <v>84</v>
      </c>
      <c r="B12" s="14">
        <v>0.5</v>
      </c>
      <c r="C12" s="13">
        <v>0.05</v>
      </c>
      <c r="D12" s="19">
        <v>0.9</v>
      </c>
      <c r="I12"/>
      <c r="J12" s="8">
        <v>5</v>
      </c>
      <c r="K12" s="8">
        <v>2012</v>
      </c>
      <c r="L12" s="8">
        <v>109</v>
      </c>
      <c r="M12" s="8">
        <v>0.34265780920289701</v>
      </c>
      <c r="N12" s="8">
        <v>2.1712154185593302E-3</v>
      </c>
      <c r="O12" s="8">
        <v>4.6596302627561897E-2</v>
      </c>
      <c r="P12" s="8">
        <v>0.489513558460757</v>
      </c>
      <c r="Q12" s="8">
        <v>0.24594044406571</v>
      </c>
      <c r="R12" s="8">
        <v>1.2506722022633101</v>
      </c>
      <c r="S12" s="8">
        <v>1.5498219058835601</v>
      </c>
      <c r="T12" s="8">
        <v>1.0377967584361301</v>
      </c>
      <c r="U12" s="8">
        <v>0.624609872437213</v>
      </c>
      <c r="V12" s="8">
        <v>2.1121082526298698E-3</v>
      </c>
      <c r="W12" s="8">
        <v>4.59576789299663E-2</v>
      </c>
      <c r="X12" s="8">
        <v>0.72602030479706503</v>
      </c>
      <c r="Y12" s="8">
        <v>0.48806846713097402</v>
      </c>
      <c r="Z12" s="8">
        <v>1.82267082163898</v>
      </c>
      <c r="AA12" s="8">
        <v>2.0398480289588101</v>
      </c>
      <c r="AB12" s="8">
        <v>1.54693099568878</v>
      </c>
      <c r="AC12" s="8">
        <v>0.92860827402163904</v>
      </c>
      <c r="AD12" s="8">
        <v>4.1275484886596898E-4</v>
      </c>
      <c r="AE12" s="8">
        <v>2.0316368988231401E-2</v>
      </c>
      <c r="AF12" s="8">
        <v>0.98066475291214905</v>
      </c>
      <c r="AG12" s="8">
        <v>0.85078015447281097</v>
      </c>
      <c r="AH12" s="8">
        <v>2.6006362119170299</v>
      </c>
      <c r="AI12" s="8">
        <v>2.86258609012943</v>
      </c>
      <c r="AJ12" s="8">
        <v>2.3483810392765698</v>
      </c>
      <c r="AK12" s="8">
        <v>0.21287544382717699</v>
      </c>
      <c r="AL12" s="8">
        <v>0.299149703620253</v>
      </c>
      <c r="AM12" s="8">
        <v>0.27573982595020302</v>
      </c>
      <c r="AN12" s="8">
        <v>0.21717720731982501</v>
      </c>
      <c r="AO12" s="8">
        <v>0.252255172640453</v>
      </c>
      <c r="AP12" s="8">
        <v>0.26194987821239801</v>
      </c>
    </row>
    <row r="13" spans="1:42" x14ac:dyDescent="0.25">
      <c r="A13" s="13">
        <v>100</v>
      </c>
      <c r="B13" s="14">
        <v>0.5</v>
      </c>
      <c r="C13" s="13">
        <v>0.05</v>
      </c>
      <c r="D13" s="19">
        <v>0.94</v>
      </c>
      <c r="I13"/>
      <c r="J13" s="8">
        <v>5</v>
      </c>
      <c r="K13" s="8">
        <v>2015</v>
      </c>
      <c r="L13" s="8">
        <v>101</v>
      </c>
      <c r="M13" s="8">
        <v>0.35020166648156797</v>
      </c>
      <c r="N13" s="8">
        <v>1.5225927420910699E-3</v>
      </c>
      <c r="O13" s="8">
        <v>3.90204144274644E-2</v>
      </c>
      <c r="P13" s="8">
        <v>0.45767072029934502</v>
      </c>
      <c r="Q13" s="8">
        <v>0.263156811069017</v>
      </c>
      <c r="R13" s="8">
        <v>1.26652645251551</v>
      </c>
      <c r="S13" s="8">
        <v>1.4860363141860999</v>
      </c>
      <c r="T13" s="8">
        <v>1.07732447122145</v>
      </c>
      <c r="U13" s="8">
        <v>0.65842115095392595</v>
      </c>
      <c r="V13" s="8">
        <v>1.5909682354811399E-3</v>
      </c>
      <c r="W13" s="8">
        <v>3.98869431704304E-2</v>
      </c>
      <c r="X13" s="8">
        <v>0.74202738328089102</v>
      </c>
      <c r="Y13" s="8">
        <v>0.50696025728303495</v>
      </c>
      <c r="Z13" s="8">
        <v>1.8931947288944699</v>
      </c>
      <c r="AA13" s="8">
        <v>2.07607895108384</v>
      </c>
      <c r="AB13" s="8">
        <v>1.58471729098808</v>
      </c>
      <c r="AC13" s="8">
        <v>0.94101267752423001</v>
      </c>
      <c r="AD13" s="8">
        <v>2.16288392906581E-4</v>
      </c>
      <c r="AE13" s="8">
        <v>1.4706746509904301E-2</v>
      </c>
      <c r="AF13" s="8">
        <v>0.97191937960979102</v>
      </c>
      <c r="AG13" s="8">
        <v>0.90015584196782095</v>
      </c>
      <c r="AH13" s="8">
        <v>2.65093966046329</v>
      </c>
      <c r="AI13" s="8">
        <v>2.8048585169312301</v>
      </c>
      <c r="AJ13" s="8">
        <v>2.49861119807231</v>
      </c>
      <c r="AK13" s="8">
        <v>0.18920198129406099</v>
      </c>
      <c r="AL13" s="8">
        <v>0.21950986167059</v>
      </c>
      <c r="AM13" s="8">
        <v>0.30847743790639098</v>
      </c>
      <c r="AN13" s="8">
        <v>0.18288422218936901</v>
      </c>
      <c r="AO13" s="8">
        <v>0.152328462390974</v>
      </c>
      <c r="AP13" s="8">
        <v>0.15391885646794101</v>
      </c>
    </row>
    <row r="14" spans="1:42" x14ac:dyDescent="0.25">
      <c r="A14" s="13">
        <v>33</v>
      </c>
      <c r="B14" s="14">
        <v>0.8</v>
      </c>
      <c r="C14" s="13">
        <v>0.05</v>
      </c>
      <c r="D14" s="19">
        <v>0.9</v>
      </c>
      <c r="I14"/>
      <c r="J14" s="8">
        <v>6</v>
      </c>
      <c r="K14" s="8">
        <v>2011</v>
      </c>
      <c r="L14" s="8">
        <v>115</v>
      </c>
      <c r="M14" s="8">
        <v>0.37487909653032703</v>
      </c>
      <c r="N14" s="8">
        <v>2.6969361471213798E-3</v>
      </c>
      <c r="O14" s="8">
        <v>5.1932033920513702E-2</v>
      </c>
      <c r="P14" s="8">
        <v>0.46978612651352297</v>
      </c>
      <c r="Q14" s="8">
        <v>0.169222101493018</v>
      </c>
      <c r="R14" s="8">
        <v>1.31786632646486</v>
      </c>
      <c r="S14" s="8">
        <v>1.5103317438149499</v>
      </c>
      <c r="T14" s="8">
        <v>0.84790477573919498</v>
      </c>
      <c r="U14" s="8">
        <v>0.62580622701098199</v>
      </c>
      <c r="V14" s="8">
        <v>2.5063865817034001E-3</v>
      </c>
      <c r="W14" s="8">
        <v>5.0063825080624798E-2</v>
      </c>
      <c r="X14" s="8">
        <v>0.73771066120883599</v>
      </c>
      <c r="Y14" s="8">
        <v>0.41744134572819802</v>
      </c>
      <c r="Z14" s="8">
        <v>1.8251422762513601</v>
      </c>
      <c r="AA14" s="8">
        <v>2.0662392036170298</v>
      </c>
      <c r="AB14" s="8">
        <v>1.4049193755318701</v>
      </c>
      <c r="AC14" s="8">
        <v>0.94689615595871102</v>
      </c>
      <c r="AD14" s="8">
        <v>2.7444661046435801E-4</v>
      </c>
      <c r="AE14" s="8">
        <v>1.6566430226948699E-2</v>
      </c>
      <c r="AF14" s="8">
        <v>0.98215164943377697</v>
      </c>
      <c r="AG14" s="8">
        <v>0.90443306286087</v>
      </c>
      <c r="AH14" s="8">
        <v>2.6765274209845602</v>
      </c>
      <c r="AI14" s="8">
        <v>2.8735959297198299</v>
      </c>
      <c r="AJ14" s="8">
        <v>2.5130174951081501</v>
      </c>
      <c r="AK14" s="8">
        <v>0.46996155072566298</v>
      </c>
      <c r="AL14" s="8">
        <v>0.19246541735009201</v>
      </c>
      <c r="AM14" s="8">
        <v>0.42022290071948898</v>
      </c>
      <c r="AN14" s="8">
        <v>0.24109692736566199</v>
      </c>
      <c r="AO14" s="8">
        <v>0.163509925876411</v>
      </c>
      <c r="AP14" s="8">
        <v>0.19706850873526999</v>
      </c>
    </row>
    <row r="15" spans="1:42" x14ac:dyDescent="0.25">
      <c r="A15" s="13">
        <v>40</v>
      </c>
      <c r="B15" s="14">
        <v>0.8</v>
      </c>
      <c r="C15" s="13">
        <v>0.05</v>
      </c>
      <c r="D15" s="19">
        <v>0.95</v>
      </c>
      <c r="I15"/>
      <c r="J15" s="28">
        <v>6</v>
      </c>
      <c r="K15" s="28">
        <v>2013</v>
      </c>
      <c r="L15" s="28">
        <v>103</v>
      </c>
      <c r="M15" s="28">
        <v>0.328371935951486</v>
      </c>
      <c r="N15" s="28">
        <v>1.9029273034736401E-3</v>
      </c>
      <c r="O15" s="28">
        <v>4.36225549856223E-2</v>
      </c>
      <c r="P15" s="28">
        <v>0.45895389014655102</v>
      </c>
      <c r="Q15" s="28">
        <v>0.211512476353482</v>
      </c>
      <c r="R15" s="28">
        <v>1.22041485350434</v>
      </c>
      <c r="S15" s="28">
        <v>1.4886116212810701</v>
      </c>
      <c r="T15" s="28">
        <v>0.95577609459245405</v>
      </c>
      <c r="U15" s="28">
        <v>0.594363629899471</v>
      </c>
      <c r="V15" s="28">
        <v>2.4748393331527202E-3</v>
      </c>
      <c r="W15" s="28">
        <v>4.9747757066552503E-2</v>
      </c>
      <c r="X15" s="28">
        <v>0.73376572786412697</v>
      </c>
      <c r="Y15" s="28">
        <v>0.42300519779391299</v>
      </c>
      <c r="Z15" s="28">
        <v>1.7606622810581101</v>
      </c>
      <c r="AA15" s="28">
        <v>2.0572924905324701</v>
      </c>
      <c r="AB15" s="28">
        <v>1.41619154772089</v>
      </c>
      <c r="AC15" s="28">
        <v>0.93719652004764398</v>
      </c>
      <c r="AD15" s="28">
        <v>2.89360740672928E-4</v>
      </c>
      <c r="AE15" s="28">
        <v>1.7010606710900399E-2</v>
      </c>
      <c r="AF15" s="28">
        <v>0.98188636178364697</v>
      </c>
      <c r="AG15" s="28">
        <v>0.89695653649102602</v>
      </c>
      <c r="AH15" s="28">
        <v>2.6349798292480102</v>
      </c>
      <c r="AI15" s="28">
        <v>2.8715995040159799</v>
      </c>
      <c r="AJ15" s="28">
        <v>2.4880141972528298</v>
      </c>
      <c r="AK15" s="28">
        <v>0.26463875891188199</v>
      </c>
      <c r="AL15" s="28">
        <v>0.26819676777673601</v>
      </c>
      <c r="AM15" s="28">
        <v>0.344470733337226</v>
      </c>
      <c r="AN15" s="28">
        <v>0.29663020947435398</v>
      </c>
      <c r="AO15" s="28">
        <v>0.14696563199518101</v>
      </c>
      <c r="AP15" s="28">
        <v>0.236619674767967</v>
      </c>
    </row>
    <row r="16" spans="1:42" x14ac:dyDescent="0.25">
      <c r="A16" s="11">
        <v>450</v>
      </c>
      <c r="B16" s="12">
        <v>0.2</v>
      </c>
      <c r="C16" s="11">
        <v>0.1</v>
      </c>
      <c r="D16" s="9">
        <v>0.91</v>
      </c>
      <c r="I16"/>
      <c r="J16"/>
      <c r="K16"/>
      <c r="AK16" s="27">
        <f>AVERAGE(AK3:AK15,AM3:AM15,AO3:AO15)</f>
        <v>0.27152598808093764</v>
      </c>
    </row>
    <row r="17" spans="1:37" x14ac:dyDescent="0.25">
      <c r="A17" s="13">
        <v>300</v>
      </c>
      <c r="B17" s="14">
        <v>0.2</v>
      </c>
      <c r="C17" s="13">
        <v>0.1</v>
      </c>
      <c r="D17" s="10">
        <v>0.79</v>
      </c>
      <c r="I17"/>
      <c r="J17"/>
      <c r="K17"/>
      <c r="AK17" s="27">
        <f>AVERAGE(AL3:AL15,AN3:AN15,AP3:AP15)</f>
        <v>0.25967432996789014</v>
      </c>
    </row>
    <row r="18" spans="1:37" x14ac:dyDescent="0.25">
      <c r="A18" s="13">
        <v>72</v>
      </c>
      <c r="B18" s="14">
        <v>0.5</v>
      </c>
      <c r="C18" s="13">
        <v>0.1</v>
      </c>
      <c r="D18" s="19">
        <v>0.91</v>
      </c>
      <c r="I18"/>
      <c r="J18"/>
      <c r="K18"/>
    </row>
    <row r="19" spans="1:37" x14ac:dyDescent="0.25">
      <c r="A19" s="13">
        <v>88</v>
      </c>
      <c r="B19" s="14">
        <v>0.5</v>
      </c>
      <c r="C19" s="13">
        <v>0.1</v>
      </c>
      <c r="D19" s="19">
        <v>0.95</v>
      </c>
      <c r="I19"/>
      <c r="J19"/>
      <c r="K19"/>
    </row>
    <row r="20" spans="1:37" x14ac:dyDescent="0.25">
      <c r="A20" s="13">
        <v>27</v>
      </c>
      <c r="B20" s="14">
        <v>0.8</v>
      </c>
      <c r="C20" s="13">
        <v>0.1</v>
      </c>
      <c r="D20" s="19">
        <v>0.9</v>
      </c>
      <c r="I20"/>
      <c r="J20"/>
      <c r="K20"/>
    </row>
    <row r="21" spans="1:37" x14ac:dyDescent="0.25">
      <c r="A21" s="17">
        <v>33</v>
      </c>
      <c r="B21" s="18">
        <v>0.8</v>
      </c>
      <c r="C21" s="17">
        <v>0.1</v>
      </c>
      <c r="D21" s="20">
        <v>0.95</v>
      </c>
      <c r="I21"/>
      <c r="J21"/>
      <c r="K21"/>
    </row>
    <row r="22" spans="1:37" x14ac:dyDescent="0.25">
      <c r="I22"/>
      <c r="J22"/>
      <c r="K22"/>
    </row>
    <row r="23" spans="1:37" x14ac:dyDescent="0.25">
      <c r="A23" s="3" t="s">
        <v>48</v>
      </c>
      <c r="I23"/>
      <c r="J23"/>
      <c r="K23"/>
    </row>
    <row r="24" spans="1:37" x14ac:dyDescent="0.25">
      <c r="A24" s="3" t="s">
        <v>53</v>
      </c>
      <c r="I24"/>
      <c r="J24"/>
      <c r="K24"/>
    </row>
    <row r="25" spans="1:37" x14ac:dyDescent="0.25">
      <c r="A25" s="21" t="s">
        <v>10</v>
      </c>
      <c r="I25"/>
      <c r="J25"/>
      <c r="K25"/>
    </row>
    <row r="26" spans="1:37" x14ac:dyDescent="0.25">
      <c r="A26" s="21" t="s">
        <v>11</v>
      </c>
      <c r="I26"/>
      <c r="J26"/>
      <c r="K26"/>
    </row>
    <row r="27" spans="1:37" x14ac:dyDescent="0.25">
      <c r="A27" s="2" t="s">
        <v>0</v>
      </c>
      <c r="B27" s="2" t="s">
        <v>3</v>
      </c>
      <c r="C27" s="2" t="s">
        <v>46</v>
      </c>
      <c r="D27" s="5" t="s">
        <v>7</v>
      </c>
      <c r="I27"/>
      <c r="J27"/>
      <c r="K27"/>
    </row>
    <row r="28" spans="1:37" x14ac:dyDescent="0.25">
      <c r="A28" s="25">
        <v>180</v>
      </c>
      <c r="B28" s="26">
        <v>0.3</v>
      </c>
      <c r="C28" s="26">
        <v>0.1</v>
      </c>
      <c r="D28" s="26">
        <v>0.89</v>
      </c>
      <c r="I28"/>
      <c r="J28"/>
      <c r="K28"/>
    </row>
    <row r="29" spans="1:37" x14ac:dyDescent="0.25">
      <c r="A29" s="13">
        <v>250</v>
      </c>
      <c r="B29" s="14">
        <v>0.3</v>
      </c>
      <c r="C29" s="14">
        <v>0.1</v>
      </c>
      <c r="D29" s="10">
        <v>0.96</v>
      </c>
      <c r="I29"/>
      <c r="J29"/>
      <c r="K29"/>
    </row>
    <row r="30" spans="1:37" x14ac:dyDescent="0.25">
      <c r="A30" s="17">
        <v>160</v>
      </c>
      <c r="B30" s="18">
        <v>0.3</v>
      </c>
      <c r="C30" s="18">
        <v>0.1</v>
      </c>
      <c r="D30" s="22">
        <v>0.85</v>
      </c>
      <c r="I30"/>
      <c r="J30"/>
      <c r="K30"/>
    </row>
    <row r="31" spans="1:37" x14ac:dyDescent="0.25">
      <c r="A31" s="24" t="s">
        <v>49</v>
      </c>
      <c r="B31" s="14"/>
      <c r="C31" s="13"/>
      <c r="D31" s="16"/>
      <c r="I31"/>
      <c r="J31"/>
      <c r="K31"/>
    </row>
    <row r="32" spans="1:37" x14ac:dyDescent="0.25">
      <c r="A32" s="23" t="s">
        <v>50</v>
      </c>
      <c r="B32" s="13"/>
      <c r="C32" s="13"/>
      <c r="D32" s="16"/>
      <c r="I32"/>
      <c r="J32"/>
      <c r="K32"/>
    </row>
    <row r="33" spans="1:11" ht="18" x14ac:dyDescent="0.35">
      <c r="A33" s="1" t="s">
        <v>104</v>
      </c>
      <c r="B33" s="14"/>
      <c r="C33" s="13"/>
      <c r="D33" s="16"/>
      <c r="I33"/>
      <c r="J33"/>
      <c r="K33"/>
    </row>
    <row r="34" spans="1:11" x14ac:dyDescent="0.25">
      <c r="A34" s="13"/>
      <c r="B34" s="14"/>
      <c r="C34" s="13"/>
      <c r="D34" s="16"/>
      <c r="I34"/>
      <c r="J34"/>
      <c r="K34"/>
    </row>
    <row r="35" spans="1:11" x14ac:dyDescent="0.25">
      <c r="A35" s="13"/>
      <c r="B35" s="14"/>
      <c r="C35" s="13"/>
      <c r="D35" s="16"/>
      <c r="I35"/>
      <c r="J35"/>
      <c r="K35"/>
    </row>
    <row r="36" spans="1:11" x14ac:dyDescent="0.25">
      <c r="A36" s="13"/>
      <c r="B36" s="14"/>
      <c r="C36" s="13"/>
      <c r="D36" s="16"/>
      <c r="I36"/>
      <c r="J36"/>
      <c r="K36"/>
    </row>
    <row r="37" spans="1:11" x14ac:dyDescent="0.25">
      <c r="A37" s="13"/>
      <c r="B37" s="14"/>
      <c r="C37" s="13"/>
      <c r="D37" s="16"/>
      <c r="I37"/>
      <c r="J37"/>
      <c r="K37"/>
    </row>
    <row r="38" spans="1:11" x14ac:dyDescent="0.25">
      <c r="A38" s="15"/>
      <c r="B38" s="14"/>
      <c r="C38" s="13"/>
      <c r="D38" s="16"/>
      <c r="I38"/>
      <c r="J38"/>
      <c r="K38"/>
    </row>
    <row r="39" spans="1:11" x14ac:dyDescent="0.25">
      <c r="A39" s="15"/>
      <c r="B39" s="14"/>
      <c r="C39" s="13"/>
      <c r="D39" s="16"/>
      <c r="I39"/>
      <c r="J39"/>
      <c r="K39"/>
    </row>
    <row r="40" spans="1:11" x14ac:dyDescent="0.25">
      <c r="A40" s="15"/>
      <c r="B40" s="14"/>
      <c r="C40" s="13"/>
      <c r="D40" s="16"/>
      <c r="I40"/>
      <c r="J40"/>
      <c r="K40"/>
    </row>
    <row r="41" spans="1:11" x14ac:dyDescent="0.25">
      <c r="A41" s="15"/>
      <c r="B41" s="14"/>
      <c r="C41" s="13"/>
      <c r="D41" s="16"/>
      <c r="I41"/>
      <c r="J41"/>
      <c r="K41"/>
    </row>
    <row r="42" spans="1:11" x14ac:dyDescent="0.25">
      <c r="A42" s="15"/>
      <c r="B42" s="14"/>
      <c r="C42" s="13"/>
      <c r="D42" s="16"/>
      <c r="I42"/>
      <c r="J42"/>
      <c r="K42"/>
    </row>
    <row r="43" spans="1:11" x14ac:dyDescent="0.25">
      <c r="A43" s="15"/>
      <c r="B43" s="14"/>
      <c r="C43" s="13"/>
      <c r="D43" s="16"/>
      <c r="I43"/>
      <c r="J43"/>
      <c r="K43"/>
    </row>
    <row r="44" spans="1:11" x14ac:dyDescent="0.25">
      <c r="A44" s="15"/>
      <c r="B44" s="14"/>
      <c r="C44" s="13"/>
      <c r="D44" s="16"/>
      <c r="I44"/>
      <c r="J44"/>
      <c r="K44"/>
    </row>
    <row r="45" spans="1:11" x14ac:dyDescent="0.25">
      <c r="A45" s="15"/>
      <c r="B45" s="14"/>
      <c r="C45" s="13"/>
      <c r="D45" s="16"/>
      <c r="I45"/>
      <c r="J45"/>
      <c r="K4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70A-3B38-4EE3-9EE4-7741E1F9F0C6}">
  <dimension ref="A1:K69"/>
  <sheetViews>
    <sheetView showGridLines="0" topLeftCell="A40" workbookViewId="0">
      <selection activeCell="L56" sqref="L56"/>
    </sheetView>
  </sheetViews>
  <sheetFormatPr defaultRowHeight="15" x14ac:dyDescent="0.25"/>
  <cols>
    <col min="1" max="1" width="10.28515625" style="1" customWidth="1"/>
    <col min="2" max="2" width="11.140625" style="1" bestFit="1" customWidth="1"/>
    <col min="3" max="3" width="9.140625" style="1"/>
    <col min="4" max="4" width="12.7109375" style="1" customWidth="1"/>
    <col min="5" max="11" width="9.140625" style="1"/>
  </cols>
  <sheetData>
    <row r="1" spans="1:4" x14ac:dyDescent="0.25">
      <c r="A1" s="1" t="s">
        <v>1</v>
      </c>
    </row>
    <row r="2" spans="1:4" x14ac:dyDescent="0.25">
      <c r="A2" s="1" t="s">
        <v>54</v>
      </c>
    </row>
    <row r="3" spans="1:4" x14ac:dyDescent="0.25">
      <c r="A3" s="1" t="s">
        <v>55</v>
      </c>
    </row>
    <row r="4" spans="1:4" x14ac:dyDescent="0.25">
      <c r="A4" s="1" t="s">
        <v>56</v>
      </c>
    </row>
    <row r="5" spans="1:4" ht="18" x14ac:dyDescent="0.35">
      <c r="A5" s="1" t="s">
        <v>57</v>
      </c>
    </row>
    <row r="6" spans="1:4" x14ac:dyDescent="0.25">
      <c r="A6" s="1" t="s">
        <v>58</v>
      </c>
    </row>
    <row r="7" spans="1:4" ht="18" x14ac:dyDescent="0.35">
      <c r="A7" s="1" t="s">
        <v>59</v>
      </c>
    </row>
    <row r="8" spans="1:4" x14ac:dyDescent="0.25">
      <c r="A8" s="3" t="s">
        <v>60</v>
      </c>
    </row>
    <row r="9" spans="1:4" x14ac:dyDescent="0.25">
      <c r="B9" s="2" t="s">
        <v>61</v>
      </c>
      <c r="C9" s="2" t="s">
        <v>62</v>
      </c>
      <c r="D9" s="2" t="s">
        <v>63</v>
      </c>
    </row>
    <row r="10" spans="1:4" x14ac:dyDescent="0.25">
      <c r="A10" s="4" t="s">
        <v>64</v>
      </c>
      <c r="B10" s="6">
        <v>0.25</v>
      </c>
      <c r="C10" s="6">
        <v>0.32700000000000001</v>
      </c>
      <c r="D10" s="6">
        <v>0.5</v>
      </c>
    </row>
    <row r="11" spans="1:4" x14ac:dyDescent="0.25">
      <c r="A11" s="4" t="s">
        <v>65</v>
      </c>
      <c r="B11" s="5">
        <v>8</v>
      </c>
    </row>
    <row r="12" spans="1:4" ht="18" x14ac:dyDescent="0.35">
      <c r="A12" s="30" t="s">
        <v>66</v>
      </c>
      <c r="B12" s="2"/>
      <c r="C12" s="2"/>
      <c r="D12" s="2"/>
    </row>
    <row r="13" spans="1:4" x14ac:dyDescent="0.25">
      <c r="A13" s="2" t="s">
        <v>67</v>
      </c>
      <c r="B13" s="2" t="s">
        <v>68</v>
      </c>
      <c r="C13" s="2" t="s">
        <v>69</v>
      </c>
      <c r="D13" s="2" t="s">
        <v>70</v>
      </c>
    </row>
    <row r="14" spans="1:4" x14ac:dyDescent="0.25">
      <c r="A14" s="6">
        <v>0.25</v>
      </c>
      <c r="B14" s="31">
        <f>B10*A14</f>
        <v>6.25E-2</v>
      </c>
      <c r="C14" s="31">
        <f>C10*A14</f>
        <v>8.1750000000000003E-2</v>
      </c>
      <c r="D14" s="31">
        <f>D10*A14</f>
        <v>0.125</v>
      </c>
    </row>
    <row r="15" spans="1:4" x14ac:dyDescent="0.25">
      <c r="A15" s="6">
        <v>0.5</v>
      </c>
      <c r="B15" s="32">
        <f>A15*B10</f>
        <v>0.125</v>
      </c>
      <c r="C15" s="33">
        <f>A15*C10</f>
        <v>0.16350000000000001</v>
      </c>
      <c r="D15" s="32">
        <f>D10*A15</f>
        <v>0.25</v>
      </c>
    </row>
    <row r="16" spans="1:4" x14ac:dyDescent="0.25">
      <c r="A16" s="6">
        <v>0.75</v>
      </c>
      <c r="B16" s="34">
        <f>B10*A16</f>
        <v>0.1875</v>
      </c>
      <c r="C16" s="34">
        <f>C10*A16</f>
        <v>0.24525000000000002</v>
      </c>
      <c r="D16" s="34">
        <f>D10*A16</f>
        <v>0.375</v>
      </c>
    </row>
    <row r="17" spans="1:6" x14ac:dyDescent="0.25">
      <c r="A17" s="1" t="s">
        <v>71</v>
      </c>
    </row>
    <row r="19" spans="1:6" x14ac:dyDescent="0.25">
      <c r="A19" s="3" t="s">
        <v>72</v>
      </c>
    </row>
    <row r="20" spans="1:6" x14ac:dyDescent="0.25">
      <c r="A20" s="3"/>
    </row>
    <row r="21" spans="1:6" x14ac:dyDescent="0.25">
      <c r="A21" s="1" t="s">
        <v>73</v>
      </c>
    </row>
    <row r="22" spans="1:6" x14ac:dyDescent="0.25">
      <c r="A22" s="1" t="s">
        <v>74</v>
      </c>
    </row>
    <row r="23" spans="1:6" x14ac:dyDescent="0.25">
      <c r="A23" s="1" t="s">
        <v>79</v>
      </c>
    </row>
    <row r="24" spans="1:6" ht="41.25" customHeight="1" x14ac:dyDescent="0.25">
      <c r="A24" s="2" t="s">
        <v>0</v>
      </c>
      <c r="B24" s="35" t="s">
        <v>105</v>
      </c>
      <c r="C24" s="2" t="s">
        <v>75</v>
      </c>
      <c r="D24" s="35" t="s">
        <v>78</v>
      </c>
      <c r="E24" s="2" t="s">
        <v>76</v>
      </c>
      <c r="F24" s="2" t="s">
        <v>77</v>
      </c>
    </row>
    <row r="25" spans="1:6" x14ac:dyDescent="0.25">
      <c r="A25" s="11">
        <v>96</v>
      </c>
      <c r="B25" s="12">
        <v>0.15</v>
      </c>
      <c r="C25" s="11">
        <v>0.84</v>
      </c>
      <c r="D25" s="11">
        <v>0.05</v>
      </c>
      <c r="E25" s="11">
        <v>7</v>
      </c>
      <c r="F25" s="11">
        <v>6</v>
      </c>
    </row>
    <row r="26" spans="1:6" x14ac:dyDescent="0.25">
      <c r="A26" s="13">
        <v>100</v>
      </c>
      <c r="B26" s="14">
        <v>0.15</v>
      </c>
      <c r="C26" s="13">
        <v>0.86</v>
      </c>
      <c r="D26" s="13">
        <v>0.05</v>
      </c>
      <c r="E26" s="13">
        <v>7</v>
      </c>
      <c r="F26" s="13">
        <v>6</v>
      </c>
    </row>
    <row r="27" spans="1:6" x14ac:dyDescent="0.25">
      <c r="A27" s="13">
        <v>120</v>
      </c>
      <c r="B27" s="14">
        <v>0.15</v>
      </c>
      <c r="C27" s="13">
        <v>0.92</v>
      </c>
      <c r="D27" s="13">
        <v>0.05</v>
      </c>
      <c r="E27" s="13">
        <v>7</v>
      </c>
      <c r="F27" s="13">
        <v>6</v>
      </c>
    </row>
    <row r="28" spans="1:6" x14ac:dyDescent="0.25">
      <c r="A28" s="13">
        <v>140</v>
      </c>
      <c r="B28" s="14">
        <v>0.15</v>
      </c>
      <c r="C28" s="13">
        <v>0.96</v>
      </c>
      <c r="D28" s="13">
        <v>0.05</v>
      </c>
      <c r="E28" s="13">
        <v>7</v>
      </c>
      <c r="F28" s="13">
        <v>6</v>
      </c>
    </row>
    <row r="29" spans="1:6" x14ac:dyDescent="0.25">
      <c r="A29" s="13">
        <v>58</v>
      </c>
      <c r="B29" s="14">
        <v>0.2</v>
      </c>
      <c r="C29" s="13">
        <v>0.87</v>
      </c>
      <c r="D29" s="13">
        <v>0.05</v>
      </c>
      <c r="E29" s="13">
        <v>7</v>
      </c>
      <c r="F29" s="13">
        <v>6</v>
      </c>
    </row>
    <row r="30" spans="1:6" x14ac:dyDescent="0.25">
      <c r="A30" s="13">
        <v>60</v>
      </c>
      <c r="B30" s="14">
        <v>0.2</v>
      </c>
      <c r="C30" s="13">
        <v>0.88</v>
      </c>
      <c r="D30" s="13">
        <v>0.05</v>
      </c>
      <c r="E30" s="13">
        <v>7</v>
      </c>
      <c r="F30" s="13">
        <v>6</v>
      </c>
    </row>
    <row r="31" spans="1:6" x14ac:dyDescent="0.25">
      <c r="A31" s="13">
        <v>64</v>
      </c>
      <c r="B31" s="14">
        <v>0.2</v>
      </c>
      <c r="C31" s="13">
        <v>0.91</v>
      </c>
      <c r="D31" s="13">
        <v>0.05</v>
      </c>
      <c r="E31" s="13">
        <v>7</v>
      </c>
      <c r="F31" s="13">
        <v>6</v>
      </c>
    </row>
    <row r="32" spans="1:6" x14ac:dyDescent="0.25">
      <c r="A32" s="15">
        <v>68</v>
      </c>
      <c r="B32" s="14">
        <v>0.2</v>
      </c>
      <c r="C32" s="15">
        <v>0.92</v>
      </c>
      <c r="D32" s="13">
        <v>0.05</v>
      </c>
      <c r="E32" s="13">
        <v>7</v>
      </c>
      <c r="F32" s="13">
        <v>6</v>
      </c>
    </row>
    <row r="33" spans="1:6" x14ac:dyDescent="0.25">
      <c r="A33" s="15">
        <v>72</v>
      </c>
      <c r="B33" s="14">
        <v>0.2</v>
      </c>
      <c r="C33" s="15">
        <v>0.94</v>
      </c>
      <c r="D33" s="13">
        <v>0.05</v>
      </c>
      <c r="E33" s="13">
        <v>7</v>
      </c>
      <c r="F33" s="13">
        <v>6</v>
      </c>
    </row>
    <row r="34" spans="1:6" x14ac:dyDescent="0.25">
      <c r="A34" s="15">
        <v>76</v>
      </c>
      <c r="B34" s="14">
        <v>0.2</v>
      </c>
      <c r="C34" s="15">
        <v>0.95</v>
      </c>
      <c r="D34" s="13">
        <v>0.05</v>
      </c>
      <c r="E34" s="13">
        <v>7</v>
      </c>
      <c r="F34" s="13">
        <v>6</v>
      </c>
    </row>
    <row r="35" spans="1:6" x14ac:dyDescent="0.25">
      <c r="A35" s="15">
        <v>36</v>
      </c>
      <c r="B35" s="14">
        <v>0.25</v>
      </c>
      <c r="C35" s="15">
        <v>0.85</v>
      </c>
      <c r="D35" s="13">
        <v>0.05</v>
      </c>
      <c r="E35" s="13">
        <v>7</v>
      </c>
      <c r="F35" s="13">
        <v>6</v>
      </c>
    </row>
    <row r="36" spans="1:6" x14ac:dyDescent="0.25">
      <c r="A36" s="15">
        <v>37</v>
      </c>
      <c r="B36" s="14">
        <v>0.25</v>
      </c>
      <c r="C36" s="15">
        <v>0.87</v>
      </c>
      <c r="D36" s="13">
        <v>0.05</v>
      </c>
      <c r="E36" s="13">
        <v>7</v>
      </c>
      <c r="F36" s="13">
        <v>6</v>
      </c>
    </row>
    <row r="37" spans="1:6" x14ac:dyDescent="0.25">
      <c r="A37" s="15">
        <v>39</v>
      </c>
      <c r="B37" s="14">
        <v>0.25</v>
      </c>
      <c r="C37" s="15">
        <v>0.89</v>
      </c>
      <c r="D37" s="13">
        <v>0.05</v>
      </c>
      <c r="E37" s="13">
        <v>7</v>
      </c>
      <c r="F37" s="13">
        <v>6</v>
      </c>
    </row>
    <row r="38" spans="1:6" x14ac:dyDescent="0.25">
      <c r="A38" s="15">
        <v>48</v>
      </c>
      <c r="B38" s="14">
        <v>0.25</v>
      </c>
      <c r="C38" s="15">
        <v>0.95</v>
      </c>
      <c r="D38" s="13">
        <v>0.05</v>
      </c>
      <c r="E38" s="13">
        <v>7</v>
      </c>
      <c r="F38" s="13">
        <v>6</v>
      </c>
    </row>
    <row r="39" spans="1:6" x14ac:dyDescent="0.25">
      <c r="A39" s="11">
        <v>76</v>
      </c>
      <c r="B39" s="12">
        <v>0.15</v>
      </c>
      <c r="C39" s="11">
        <v>0.81</v>
      </c>
      <c r="D39" s="11">
        <v>0.05</v>
      </c>
      <c r="E39" s="11">
        <v>9</v>
      </c>
      <c r="F39" s="11">
        <v>8</v>
      </c>
    </row>
    <row r="40" spans="1:6" x14ac:dyDescent="0.25">
      <c r="A40" s="13">
        <v>80</v>
      </c>
      <c r="B40" s="14">
        <v>0.15</v>
      </c>
      <c r="C40" s="13">
        <v>0.83</v>
      </c>
      <c r="D40" s="13">
        <v>0.05</v>
      </c>
      <c r="E40" s="13">
        <v>9</v>
      </c>
      <c r="F40" s="13">
        <v>8</v>
      </c>
    </row>
    <row r="41" spans="1:6" x14ac:dyDescent="0.25">
      <c r="A41" s="13">
        <v>84</v>
      </c>
      <c r="B41" s="14">
        <v>0.15</v>
      </c>
      <c r="C41" s="13">
        <v>0.85</v>
      </c>
      <c r="D41" s="13">
        <v>0.05</v>
      </c>
      <c r="E41" s="13">
        <v>9</v>
      </c>
      <c r="F41" s="13">
        <v>8</v>
      </c>
    </row>
    <row r="42" spans="1:6" x14ac:dyDescent="0.25">
      <c r="A42" s="13">
        <v>96</v>
      </c>
      <c r="B42" s="14">
        <v>0.15</v>
      </c>
      <c r="C42" s="14">
        <v>0.9</v>
      </c>
      <c r="D42" s="13">
        <v>0.05</v>
      </c>
      <c r="E42" s="13">
        <v>9</v>
      </c>
      <c r="F42" s="13">
        <v>8</v>
      </c>
    </row>
    <row r="43" spans="1:6" x14ac:dyDescent="0.25">
      <c r="A43" s="13">
        <v>100</v>
      </c>
      <c r="B43" s="14">
        <v>0.15</v>
      </c>
      <c r="C43" s="13">
        <v>0.92</v>
      </c>
      <c r="D43" s="13">
        <v>0.05</v>
      </c>
      <c r="E43" s="13">
        <v>9</v>
      </c>
      <c r="F43" s="13">
        <v>8</v>
      </c>
    </row>
    <row r="44" spans="1:6" x14ac:dyDescent="0.25">
      <c r="A44" s="13">
        <v>120</v>
      </c>
      <c r="B44" s="14">
        <v>0.15</v>
      </c>
      <c r="C44" s="13">
        <v>0.96</v>
      </c>
      <c r="D44" s="13">
        <v>0.05</v>
      </c>
      <c r="E44" s="13">
        <v>9</v>
      </c>
      <c r="F44" s="13">
        <v>8</v>
      </c>
    </row>
    <row r="45" spans="1:6" x14ac:dyDescent="0.25">
      <c r="A45" s="13">
        <v>50</v>
      </c>
      <c r="B45" s="14">
        <v>0.2</v>
      </c>
      <c r="C45" s="13">
        <v>0.87</v>
      </c>
      <c r="D45" s="13">
        <v>0.05</v>
      </c>
      <c r="E45" s="13">
        <v>9</v>
      </c>
      <c r="F45" s="13">
        <v>8</v>
      </c>
    </row>
    <row r="46" spans="1:6" x14ac:dyDescent="0.25">
      <c r="A46" s="13">
        <v>52</v>
      </c>
      <c r="B46" s="14">
        <v>0.2</v>
      </c>
      <c r="C46" s="13">
        <v>0.89</v>
      </c>
      <c r="D46" s="13">
        <v>0.05</v>
      </c>
      <c r="E46" s="13">
        <v>9</v>
      </c>
      <c r="F46" s="13">
        <v>8</v>
      </c>
    </row>
    <row r="47" spans="1:6" x14ac:dyDescent="0.25">
      <c r="A47" s="13">
        <v>54</v>
      </c>
      <c r="B47" s="14">
        <v>0.2</v>
      </c>
      <c r="C47" s="14">
        <v>0.9</v>
      </c>
      <c r="D47" s="13">
        <v>0.05</v>
      </c>
      <c r="E47" s="13">
        <v>9</v>
      </c>
      <c r="F47" s="13">
        <v>8</v>
      </c>
    </row>
    <row r="48" spans="1:6" x14ac:dyDescent="0.25">
      <c r="A48" s="15">
        <v>58</v>
      </c>
      <c r="B48" s="14">
        <v>0.2</v>
      </c>
      <c r="C48" s="15">
        <v>0.92</v>
      </c>
      <c r="D48" s="13">
        <v>0.05</v>
      </c>
      <c r="E48" s="13">
        <v>9</v>
      </c>
      <c r="F48" s="13">
        <v>8</v>
      </c>
    </row>
    <row r="49" spans="1:6" x14ac:dyDescent="0.25">
      <c r="A49" s="15">
        <v>60</v>
      </c>
      <c r="B49" s="14">
        <v>0.2</v>
      </c>
      <c r="C49" s="15">
        <v>0.93</v>
      </c>
      <c r="D49" s="13">
        <v>0.05</v>
      </c>
      <c r="E49" s="13">
        <v>9</v>
      </c>
      <c r="F49" s="13">
        <v>8</v>
      </c>
    </row>
    <row r="50" spans="1:6" x14ac:dyDescent="0.25">
      <c r="A50" s="15">
        <v>64</v>
      </c>
      <c r="B50" s="14">
        <v>0.2</v>
      </c>
      <c r="C50" s="15">
        <v>0.95</v>
      </c>
      <c r="D50" s="13">
        <v>0.05</v>
      </c>
      <c r="E50" s="13">
        <v>9</v>
      </c>
      <c r="F50" s="13">
        <v>8</v>
      </c>
    </row>
    <row r="51" spans="1:6" x14ac:dyDescent="0.25">
      <c r="A51" s="15">
        <v>31</v>
      </c>
      <c r="B51" s="15">
        <v>0.25</v>
      </c>
      <c r="C51" s="15">
        <v>0.86</v>
      </c>
      <c r="D51" s="13">
        <v>0.05</v>
      </c>
      <c r="E51" s="13">
        <v>9</v>
      </c>
      <c r="F51" s="13">
        <v>8</v>
      </c>
    </row>
    <row r="52" spans="1:6" x14ac:dyDescent="0.25">
      <c r="A52" s="15">
        <v>32</v>
      </c>
      <c r="B52" s="15">
        <v>0.25</v>
      </c>
      <c r="C52" s="15">
        <v>0.87</v>
      </c>
      <c r="D52" s="13">
        <v>0.05</v>
      </c>
      <c r="E52" s="13">
        <v>9</v>
      </c>
      <c r="F52" s="13">
        <v>8</v>
      </c>
    </row>
    <row r="53" spans="1:6" x14ac:dyDescent="0.25">
      <c r="A53" s="15">
        <v>34</v>
      </c>
      <c r="B53" s="15">
        <v>0.25</v>
      </c>
      <c r="C53" s="15">
        <v>0.89</v>
      </c>
      <c r="D53" s="13">
        <v>0.05</v>
      </c>
      <c r="E53" s="13">
        <v>9</v>
      </c>
      <c r="F53" s="13">
        <v>8</v>
      </c>
    </row>
    <row r="54" spans="1:6" x14ac:dyDescent="0.25">
      <c r="A54" s="15">
        <v>39</v>
      </c>
      <c r="B54" s="15">
        <v>0.25</v>
      </c>
      <c r="C54" s="15">
        <v>0.94</v>
      </c>
      <c r="D54" s="13">
        <v>0.05</v>
      </c>
      <c r="E54" s="13">
        <v>9</v>
      </c>
      <c r="F54" s="13">
        <v>8</v>
      </c>
    </row>
    <row r="55" spans="1:6" x14ac:dyDescent="0.25">
      <c r="A55" s="15">
        <v>42</v>
      </c>
      <c r="B55" s="15">
        <v>0.25</v>
      </c>
      <c r="C55" s="15">
        <v>0.95</v>
      </c>
      <c r="D55" s="13">
        <v>0.05</v>
      </c>
      <c r="E55" s="13">
        <v>9</v>
      </c>
      <c r="F55" s="13">
        <v>8</v>
      </c>
    </row>
    <row r="56" spans="1:6" x14ac:dyDescent="0.25">
      <c r="A56" s="64">
        <v>120</v>
      </c>
      <c r="B56" s="65">
        <v>0.15</v>
      </c>
      <c r="C56" s="65">
        <v>0.85</v>
      </c>
      <c r="D56" s="64">
        <v>0.05</v>
      </c>
      <c r="E56" s="64">
        <v>5</v>
      </c>
      <c r="F56" s="64">
        <v>4</v>
      </c>
    </row>
    <row r="57" spans="1:6" x14ac:dyDescent="0.25">
      <c r="A57" s="61">
        <v>140</v>
      </c>
      <c r="B57" s="62">
        <v>0.15</v>
      </c>
      <c r="C57" s="61">
        <v>0.91</v>
      </c>
      <c r="D57" s="61">
        <v>0.05</v>
      </c>
      <c r="E57" s="61">
        <v>5</v>
      </c>
      <c r="F57" s="61">
        <v>4</v>
      </c>
    </row>
    <row r="58" spans="1:6" x14ac:dyDescent="0.25">
      <c r="A58" s="61">
        <v>160</v>
      </c>
      <c r="B58" s="62">
        <v>0.15</v>
      </c>
      <c r="C58" s="61">
        <v>0.94</v>
      </c>
      <c r="D58" s="61">
        <v>0.05</v>
      </c>
      <c r="E58" s="61">
        <v>5</v>
      </c>
      <c r="F58" s="61">
        <v>4</v>
      </c>
    </row>
    <row r="59" spans="1:6" x14ac:dyDescent="0.25">
      <c r="A59" s="61">
        <v>180</v>
      </c>
      <c r="B59" s="62">
        <v>0.15</v>
      </c>
      <c r="C59" s="62">
        <v>0.97</v>
      </c>
      <c r="D59" s="61">
        <v>0.05</v>
      </c>
      <c r="E59" s="61">
        <v>5</v>
      </c>
      <c r="F59" s="61">
        <v>4</v>
      </c>
    </row>
    <row r="60" spans="1:6" x14ac:dyDescent="0.25">
      <c r="A60" s="61">
        <v>200</v>
      </c>
      <c r="B60" s="62">
        <v>0.15</v>
      </c>
      <c r="C60" s="61">
        <v>0.98</v>
      </c>
      <c r="D60" s="61">
        <v>0.05</v>
      </c>
      <c r="E60" s="61">
        <v>5</v>
      </c>
      <c r="F60" s="61">
        <v>4</v>
      </c>
    </row>
    <row r="61" spans="1:6" x14ac:dyDescent="0.25">
      <c r="A61" s="61">
        <v>100</v>
      </c>
      <c r="B61" s="62">
        <v>0.2</v>
      </c>
      <c r="C61" s="62">
        <v>0.96</v>
      </c>
      <c r="D61" s="61">
        <v>0.05</v>
      </c>
      <c r="E61" s="61">
        <v>5</v>
      </c>
      <c r="F61" s="61">
        <v>4</v>
      </c>
    </row>
    <row r="62" spans="1:6" x14ac:dyDescent="0.25">
      <c r="A62" s="61">
        <v>120</v>
      </c>
      <c r="B62" s="62">
        <v>0.2</v>
      </c>
      <c r="C62" s="62">
        <v>0.99</v>
      </c>
      <c r="D62" s="61">
        <v>0.05</v>
      </c>
      <c r="E62" s="61">
        <v>5</v>
      </c>
      <c r="F62" s="61">
        <v>4</v>
      </c>
    </row>
    <row r="63" spans="1:6" x14ac:dyDescent="0.25">
      <c r="A63" s="63">
        <v>140</v>
      </c>
      <c r="B63" s="62">
        <v>0.2</v>
      </c>
      <c r="C63" s="63">
        <v>0.99</v>
      </c>
      <c r="D63" s="61">
        <v>0.05</v>
      </c>
      <c r="E63" s="61">
        <v>5</v>
      </c>
      <c r="F63" s="61">
        <v>4</v>
      </c>
    </row>
    <row r="64" spans="1:6" x14ac:dyDescent="0.25">
      <c r="A64" s="63">
        <v>60</v>
      </c>
      <c r="B64" s="63">
        <v>0.25</v>
      </c>
      <c r="C64" s="63">
        <v>0.95</v>
      </c>
      <c r="D64" s="61">
        <v>0.05</v>
      </c>
      <c r="E64" s="61">
        <v>5</v>
      </c>
      <c r="F64" s="61">
        <v>4</v>
      </c>
    </row>
    <row r="65" spans="1:6" x14ac:dyDescent="0.25">
      <c r="A65" s="63">
        <v>72</v>
      </c>
      <c r="B65" s="63">
        <v>0.25</v>
      </c>
      <c r="C65" s="63">
        <v>0.98</v>
      </c>
      <c r="D65" s="61">
        <v>0.05</v>
      </c>
      <c r="E65" s="61">
        <v>5</v>
      </c>
      <c r="F65" s="61">
        <v>4</v>
      </c>
    </row>
    <row r="66" spans="1:6" x14ac:dyDescent="0.25">
      <c r="A66" s="63">
        <v>76</v>
      </c>
      <c r="B66" s="63">
        <v>0.25</v>
      </c>
      <c r="C66" s="63">
        <v>0.98</v>
      </c>
      <c r="D66" s="61">
        <v>0.05</v>
      </c>
      <c r="E66" s="61">
        <v>5</v>
      </c>
      <c r="F66" s="61">
        <v>4</v>
      </c>
    </row>
    <row r="67" spans="1:6" x14ac:dyDescent="0.25">
      <c r="A67" s="63">
        <v>80</v>
      </c>
      <c r="B67" s="63">
        <v>0.25</v>
      </c>
      <c r="C67" s="63">
        <v>0.99</v>
      </c>
      <c r="D67" s="61">
        <v>0.05</v>
      </c>
      <c r="E67" s="61">
        <v>5</v>
      </c>
      <c r="F67" s="61">
        <v>4</v>
      </c>
    </row>
    <row r="68" spans="1:6" x14ac:dyDescent="0.25">
      <c r="A68" s="63">
        <v>84</v>
      </c>
      <c r="B68" s="63">
        <v>0.25</v>
      </c>
      <c r="C68" s="63">
        <v>0.99</v>
      </c>
      <c r="D68" s="61">
        <v>0.05</v>
      </c>
      <c r="E68" s="61">
        <v>5</v>
      </c>
      <c r="F68" s="61">
        <v>4</v>
      </c>
    </row>
    <row r="69" spans="1:6" x14ac:dyDescent="0.25">
      <c r="A69" s="66">
        <v>88</v>
      </c>
      <c r="B69" s="66">
        <v>0.25</v>
      </c>
      <c r="C69" s="66">
        <v>0.99</v>
      </c>
      <c r="D69" s="67">
        <v>0.05</v>
      </c>
      <c r="E69" s="67">
        <v>5</v>
      </c>
      <c r="F69" s="67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074A-A24A-4B48-BA73-A70B1DF40E99}">
  <dimension ref="A1:L26"/>
  <sheetViews>
    <sheetView tabSelected="1" workbookViewId="0">
      <selection activeCell="L30" sqref="L30"/>
    </sheetView>
  </sheetViews>
  <sheetFormatPr defaultRowHeight="15" x14ac:dyDescent="0.25"/>
  <cols>
    <col min="1" max="1" width="31.5703125" bestFit="1" customWidth="1"/>
    <col min="2" max="2" width="20.7109375" bestFit="1" customWidth="1"/>
    <col min="5" max="5" width="11.42578125" bestFit="1" customWidth="1"/>
    <col min="6" max="6" width="11.140625" bestFit="1" customWidth="1"/>
  </cols>
  <sheetData>
    <row r="1" spans="1:12" x14ac:dyDescent="0.25">
      <c r="A1" s="36" t="s">
        <v>80</v>
      </c>
      <c r="B1" s="37"/>
      <c r="C1" s="37"/>
      <c r="D1" s="37"/>
      <c r="E1" s="37"/>
      <c r="F1" s="37"/>
      <c r="G1" s="37"/>
      <c r="H1" s="37"/>
    </row>
    <row r="2" spans="1:12" x14ac:dyDescent="0.25">
      <c r="A2" s="38">
        <v>200</v>
      </c>
      <c r="B2" s="37" t="s">
        <v>81</v>
      </c>
      <c r="C2" s="37"/>
      <c r="D2" s="37"/>
      <c r="E2" s="37"/>
      <c r="F2" s="37"/>
      <c r="G2" s="37"/>
      <c r="H2" s="37"/>
    </row>
    <row r="3" spans="1:12" x14ac:dyDescent="0.25">
      <c r="A3" s="39">
        <f>200*15</f>
        <v>3000</v>
      </c>
      <c r="B3" s="37" t="s">
        <v>82</v>
      </c>
      <c r="C3" s="37" t="s">
        <v>83</v>
      </c>
      <c r="D3" s="37"/>
      <c r="E3" s="37"/>
      <c r="F3" s="37"/>
      <c r="G3" s="37"/>
      <c r="H3" s="37"/>
    </row>
    <row r="4" spans="1:12" x14ac:dyDescent="0.25">
      <c r="A4" s="40" t="s">
        <v>84</v>
      </c>
      <c r="B4" s="41"/>
      <c r="C4" s="37"/>
      <c r="D4" s="37" t="s">
        <v>85</v>
      </c>
      <c r="E4" s="42">
        <f>6045</f>
        <v>6045</v>
      </c>
      <c r="F4" s="37"/>
      <c r="G4" s="37"/>
      <c r="H4" s="37"/>
      <c r="I4" s="37"/>
    </row>
    <row r="5" spans="1:12" x14ac:dyDescent="0.25">
      <c r="A5" s="37" t="s">
        <v>86</v>
      </c>
      <c r="B5" s="43">
        <v>80804.320000000007</v>
      </c>
      <c r="C5" s="37"/>
      <c r="D5" s="37"/>
      <c r="E5" s="37"/>
      <c r="F5" s="37"/>
      <c r="G5" s="37"/>
      <c r="H5" s="37"/>
      <c r="I5" s="37"/>
      <c r="K5" s="44" t="s">
        <v>87</v>
      </c>
    </row>
    <row r="6" spans="1:12" x14ac:dyDescent="0.25">
      <c r="A6" s="45" t="s">
        <v>88</v>
      </c>
      <c r="B6" s="45" t="s">
        <v>89</v>
      </c>
      <c r="C6" s="45" t="s">
        <v>90</v>
      </c>
      <c r="D6" s="45" t="s">
        <v>91</v>
      </c>
      <c r="E6" s="45" t="s">
        <v>92</v>
      </c>
      <c r="F6" s="45" t="s">
        <v>93</v>
      </c>
      <c r="G6" s="37"/>
      <c r="H6" s="37"/>
      <c r="I6" s="37"/>
      <c r="K6">
        <v>525</v>
      </c>
      <c r="L6">
        <v>0.75</v>
      </c>
    </row>
    <row r="7" spans="1:12" x14ac:dyDescent="0.25">
      <c r="A7" s="45" t="s">
        <v>94</v>
      </c>
      <c r="B7" s="45" t="s">
        <v>95</v>
      </c>
      <c r="C7" s="45">
        <v>759</v>
      </c>
      <c r="D7" s="46">
        <v>0.8</v>
      </c>
      <c r="E7" s="45">
        <f>D7*37.5*4</f>
        <v>120</v>
      </c>
      <c r="F7" s="47">
        <f>$D$7*E4</f>
        <v>4836</v>
      </c>
      <c r="G7" s="37"/>
      <c r="H7" s="37"/>
      <c r="I7" s="37"/>
      <c r="K7">
        <v>3000</v>
      </c>
      <c r="L7">
        <f>(K7*0.75)/525</f>
        <v>4.2857142857142856</v>
      </c>
    </row>
    <row r="8" spans="1:12" x14ac:dyDescent="0.25">
      <c r="A8" s="48" t="s">
        <v>94</v>
      </c>
      <c r="B8" s="48" t="s">
        <v>96</v>
      </c>
      <c r="C8" s="48">
        <v>3000</v>
      </c>
      <c r="D8" s="49">
        <v>3</v>
      </c>
      <c r="E8" s="50">
        <f>D8*37.5*4</f>
        <v>450</v>
      </c>
      <c r="F8" s="51">
        <f>$E$4*D8</f>
        <v>18135</v>
      </c>
      <c r="G8" s="37"/>
      <c r="H8" s="37"/>
      <c r="I8" s="37"/>
    </row>
    <row r="9" spans="1:12" x14ac:dyDescent="0.25">
      <c r="A9" s="48" t="s">
        <v>97</v>
      </c>
      <c r="B9" s="48" t="str">
        <f>B8</f>
        <v>Pilot Study (200 fish)</v>
      </c>
      <c r="C9" s="48">
        <v>3000</v>
      </c>
      <c r="D9" s="49">
        <f>L7</f>
        <v>4.2857142857142856</v>
      </c>
      <c r="E9" s="50">
        <f>D9*37.5*4</f>
        <v>642.85714285714289</v>
      </c>
      <c r="F9" s="51">
        <f>$E$4*D9</f>
        <v>25907.142857142855</v>
      </c>
      <c r="G9" s="37"/>
      <c r="H9" s="37"/>
      <c r="I9" s="37"/>
    </row>
    <row r="10" spans="1:12" x14ac:dyDescent="0.25">
      <c r="A10" s="52" t="s">
        <v>98</v>
      </c>
      <c r="B10" s="52"/>
      <c r="C10" s="52"/>
      <c r="D10" s="52"/>
      <c r="E10" s="52"/>
      <c r="F10" s="53">
        <v>15000</v>
      </c>
      <c r="G10" s="54" t="s">
        <v>99</v>
      </c>
      <c r="H10" s="37"/>
      <c r="I10" s="37"/>
    </row>
    <row r="11" spans="1:12" x14ac:dyDescent="0.25">
      <c r="A11" s="37"/>
      <c r="B11" s="37" t="s">
        <v>100</v>
      </c>
      <c r="C11" s="55"/>
      <c r="D11" s="56">
        <f>SUM(D7:D10)</f>
        <v>8.0857142857142854</v>
      </c>
      <c r="E11" s="56">
        <f>SUM(E7:E10)</f>
        <v>1212.8571428571429</v>
      </c>
      <c r="F11" s="57">
        <f>SUM(F7:F10)</f>
        <v>63878.142857142855</v>
      </c>
      <c r="G11" s="56"/>
      <c r="H11" s="37"/>
    </row>
    <row r="12" spans="1:12" x14ac:dyDescent="0.25">
      <c r="A12" s="37"/>
      <c r="B12" s="37"/>
      <c r="C12" s="37"/>
      <c r="D12" s="37"/>
      <c r="E12" s="37"/>
      <c r="F12" s="37"/>
      <c r="G12" s="37"/>
      <c r="H12" s="37"/>
    </row>
    <row r="13" spans="1:12" x14ac:dyDescent="0.25">
      <c r="A13" s="37"/>
      <c r="B13" s="37"/>
      <c r="C13" s="37"/>
      <c r="D13" s="37"/>
      <c r="E13" s="37"/>
      <c r="F13" s="58">
        <f>B5-F11</f>
        <v>16926.177142857152</v>
      </c>
      <c r="G13" s="54" t="s">
        <v>101</v>
      </c>
      <c r="H13" s="37"/>
    </row>
    <row r="14" spans="1:12" x14ac:dyDescent="0.25">
      <c r="A14" s="36" t="s">
        <v>102</v>
      </c>
      <c r="B14" s="37"/>
      <c r="C14" s="37"/>
      <c r="D14" s="37"/>
      <c r="E14" s="37"/>
      <c r="F14" s="37"/>
      <c r="G14" s="37"/>
      <c r="H14" s="37"/>
    </row>
    <row r="15" spans="1:12" x14ac:dyDescent="0.25">
      <c r="A15" s="38">
        <v>250</v>
      </c>
      <c r="B15" s="59" t="s">
        <v>81</v>
      </c>
      <c r="C15" s="59"/>
      <c r="D15" s="59"/>
      <c r="E15" s="59"/>
      <c r="F15" s="59"/>
      <c r="G15" s="59"/>
      <c r="H15" s="59"/>
      <c r="I15" s="60"/>
      <c r="J15" s="60"/>
      <c r="K15" s="60"/>
      <c r="L15" s="60"/>
    </row>
    <row r="16" spans="1:12" x14ac:dyDescent="0.25">
      <c r="A16" s="39">
        <f>250*5*3</f>
        <v>3750</v>
      </c>
      <c r="B16" s="37" t="s">
        <v>82</v>
      </c>
      <c r="C16" s="37" t="s">
        <v>83</v>
      </c>
      <c r="D16" s="37"/>
      <c r="E16" s="37"/>
      <c r="F16" s="37"/>
      <c r="G16" s="37"/>
      <c r="H16" s="37"/>
    </row>
    <row r="17" spans="1:12" x14ac:dyDescent="0.25">
      <c r="A17" s="40" t="s">
        <v>84</v>
      </c>
      <c r="B17" s="41"/>
      <c r="C17" s="37"/>
      <c r="D17" s="37" t="s">
        <v>85</v>
      </c>
      <c r="E17" s="57">
        <f>6045</f>
        <v>6045</v>
      </c>
      <c r="F17" s="37"/>
      <c r="G17" s="37"/>
      <c r="H17" s="37"/>
      <c r="I17" s="37"/>
    </row>
    <row r="18" spans="1:12" x14ac:dyDescent="0.25">
      <c r="A18" s="37" t="s">
        <v>86</v>
      </c>
      <c r="B18" s="43">
        <v>80804.320000000007</v>
      </c>
      <c r="C18" s="37"/>
      <c r="D18" s="37"/>
      <c r="E18" s="37"/>
      <c r="F18" s="37"/>
      <c r="G18" s="37"/>
      <c r="H18" s="37"/>
      <c r="I18" s="37"/>
      <c r="K18" s="44" t="s">
        <v>87</v>
      </c>
    </row>
    <row r="19" spans="1:12" x14ac:dyDescent="0.25">
      <c r="A19" s="45" t="s">
        <v>88</v>
      </c>
      <c r="B19" s="45" t="s">
        <v>89</v>
      </c>
      <c r="C19" s="45" t="s">
        <v>90</v>
      </c>
      <c r="D19" s="45" t="s">
        <v>91</v>
      </c>
      <c r="E19" s="45" t="s">
        <v>92</v>
      </c>
      <c r="F19" s="45" t="s">
        <v>93</v>
      </c>
      <c r="G19" s="37"/>
      <c r="H19" s="37"/>
      <c r="I19" s="37"/>
      <c r="K19">
        <v>525</v>
      </c>
      <c r="L19">
        <v>0.75</v>
      </c>
    </row>
    <row r="20" spans="1:12" x14ac:dyDescent="0.25">
      <c r="A20" s="45" t="s">
        <v>94</v>
      </c>
      <c r="B20" s="45" t="s">
        <v>95</v>
      </c>
      <c r="C20" s="45">
        <v>759</v>
      </c>
      <c r="D20" s="46">
        <v>0.8</v>
      </c>
      <c r="E20" s="45">
        <f>D20*37.5*4</f>
        <v>120</v>
      </c>
      <c r="F20" s="47">
        <f>$E$17*D20</f>
        <v>4836</v>
      </c>
      <c r="G20" s="37"/>
      <c r="H20" s="37"/>
      <c r="I20" s="37"/>
      <c r="K20">
        <v>3750</v>
      </c>
      <c r="L20">
        <f>(K20*0.75)/525</f>
        <v>5.3571428571428568</v>
      </c>
    </row>
    <row r="21" spans="1:12" x14ac:dyDescent="0.25">
      <c r="A21" s="48" t="s">
        <v>94</v>
      </c>
      <c r="B21" s="48" t="s">
        <v>103</v>
      </c>
      <c r="C21" s="48">
        <v>3750</v>
      </c>
      <c r="D21" s="49">
        <v>3.75</v>
      </c>
      <c r="E21" s="50">
        <f>D21*37.5*4</f>
        <v>562.5</v>
      </c>
      <c r="F21" s="51">
        <f>$E$17*D21</f>
        <v>22668.75</v>
      </c>
      <c r="G21" s="37"/>
      <c r="H21" s="37"/>
      <c r="I21" s="37"/>
    </row>
    <row r="22" spans="1:12" x14ac:dyDescent="0.25">
      <c r="A22" s="48" t="s">
        <v>97</v>
      </c>
      <c r="B22" s="48" t="str">
        <f>B21</f>
        <v>Pilot Study (250 fish)</v>
      </c>
      <c r="C22" s="48">
        <v>3750</v>
      </c>
      <c r="D22" s="49">
        <f>L20</f>
        <v>5.3571428571428568</v>
      </c>
      <c r="E22" s="50">
        <f>D22*37.5*4</f>
        <v>803.57142857142856</v>
      </c>
      <c r="F22" s="51">
        <f>$E$17*D22</f>
        <v>32383.928571428569</v>
      </c>
      <c r="G22" s="37"/>
      <c r="H22" s="37"/>
      <c r="I22" s="37"/>
    </row>
    <row r="23" spans="1:12" x14ac:dyDescent="0.25">
      <c r="A23" s="52" t="s">
        <v>98</v>
      </c>
      <c r="B23" s="52"/>
      <c r="C23" s="52"/>
      <c r="D23" s="52"/>
      <c r="E23" s="52"/>
      <c r="F23" s="53">
        <v>15000</v>
      </c>
      <c r="G23" s="54" t="s">
        <v>99</v>
      </c>
      <c r="H23" s="37"/>
      <c r="I23" s="37"/>
    </row>
    <row r="24" spans="1:12" x14ac:dyDescent="0.25">
      <c r="A24" s="37"/>
      <c r="B24" s="37" t="s">
        <v>100</v>
      </c>
      <c r="C24" s="55"/>
      <c r="D24" s="56">
        <f>SUM(D20:D23)</f>
        <v>9.9071428571428566</v>
      </c>
      <c r="E24" s="56">
        <f>SUM(E20:E23)</f>
        <v>1486.0714285714284</v>
      </c>
      <c r="F24" s="57">
        <f>SUM(F20:F23)</f>
        <v>74888.678571428565</v>
      </c>
      <c r="G24" s="56"/>
      <c r="H24" s="37"/>
    </row>
    <row r="25" spans="1:12" x14ac:dyDescent="0.25">
      <c r="A25" s="37"/>
      <c r="B25" s="37"/>
      <c r="C25" s="37"/>
      <c r="D25" s="37"/>
      <c r="E25" s="37"/>
      <c r="F25" s="37"/>
      <c r="G25" s="37"/>
      <c r="H25" s="37"/>
    </row>
    <row r="26" spans="1:12" x14ac:dyDescent="0.25">
      <c r="A26" s="37"/>
      <c r="B26" s="37"/>
      <c r="C26" s="37"/>
      <c r="D26" s="37"/>
      <c r="E26" s="37"/>
      <c r="F26" s="58">
        <f>B18-F24</f>
        <v>5915.6414285714418</v>
      </c>
      <c r="G26" s="54" t="s">
        <v>101</v>
      </c>
      <c r="H2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Size (h-prop)</vt:lpstr>
      <vt:lpstr>k means</vt:lpstr>
      <vt:lpstr>Economic Evaluation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Miller, Sara E (DFG)</cp:lastModifiedBy>
  <dcterms:created xsi:type="dcterms:W3CDTF">2018-02-23T23:08:26Z</dcterms:created>
  <dcterms:modified xsi:type="dcterms:W3CDTF">2018-03-27T19:00:23Z</dcterms:modified>
</cp:coreProperties>
</file>